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PI" sheetId="1" r:id="rId1"/>
  </sheets>
  <calcPr calcId="144525"/>
</workbook>
</file>

<file path=xl/calcChain.xml><?xml version="1.0" encoding="utf-8"?>
<calcChain xmlns="http://schemas.openxmlformats.org/spreadsheetml/2006/main">
  <c r="J58" i="1" l="1"/>
  <c r="J57" i="1"/>
  <c r="J56" i="1"/>
  <c r="J55" i="1"/>
  <c r="I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I40" i="1"/>
  <c r="I39" i="1"/>
  <c r="J39" i="1" s="1"/>
  <c r="J38" i="1"/>
  <c r="J37" i="1"/>
  <c r="J36" i="1"/>
  <c r="I35" i="1"/>
  <c r="J35" i="1" s="1"/>
  <c r="J34" i="1"/>
  <c r="I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I14" i="1"/>
  <c r="H14" i="1"/>
  <c r="G14" i="1"/>
  <c r="F14" i="1"/>
  <c r="J14" i="1" s="1"/>
  <c r="J13" i="1"/>
  <c r="I12" i="1"/>
  <c r="H12" i="1"/>
  <c r="G12" i="1"/>
  <c r="F12" i="1"/>
  <c r="F59" i="1" s="1"/>
  <c r="I11" i="1"/>
  <c r="H11" i="1"/>
  <c r="G11" i="1"/>
  <c r="F11" i="1"/>
  <c r="J11" i="1" s="1"/>
  <c r="J10" i="1"/>
  <c r="J9" i="1"/>
  <c r="J8" i="1"/>
  <c r="I7" i="1"/>
  <c r="H7" i="1"/>
  <c r="G7" i="1"/>
  <c r="J7" i="1" s="1"/>
  <c r="I6" i="1"/>
  <c r="I59" i="1" s="1"/>
  <c r="H6" i="1"/>
  <c r="H59" i="1" s="1"/>
  <c r="G6" i="1"/>
  <c r="J6" i="1" s="1"/>
  <c r="J5" i="1"/>
  <c r="J4" i="1"/>
  <c r="G59" i="1" l="1"/>
  <c r="J12" i="1"/>
  <c r="J59" i="1" s="1"/>
</calcChain>
</file>

<file path=xl/sharedStrings.xml><?xml version="1.0" encoding="utf-8"?>
<sst xmlns="http://schemas.openxmlformats.org/spreadsheetml/2006/main" count="84" uniqueCount="78">
  <si>
    <t>PLAN PLURIANUAL DE INVERSIONES 2020- 2023</t>
  </si>
  <si>
    <t>No.</t>
  </si>
  <si>
    <t>Línea estratégica</t>
  </si>
  <si>
    <t>Dimensión</t>
  </si>
  <si>
    <t>Código del programa presupuestal</t>
  </si>
  <si>
    <t>Programa presupuestal</t>
  </si>
  <si>
    <t>Asignación 2020</t>
  </si>
  <si>
    <t>Asignación 2021</t>
  </si>
  <si>
    <t>Asignación 2022</t>
  </si>
  <si>
    <t>Asignación 2023</t>
  </si>
  <si>
    <t>Total</t>
  </si>
  <si>
    <t xml:space="preserve"> Avancemos en Seguridad con Inversión Social en Salud, Educación, Cultura y Deportes</t>
  </si>
  <si>
    <t>Trabajamos en Seguridad y Convivencia                                (Secretaría de Gobierno)</t>
  </si>
  <si>
    <t>Promoción al acceso a la justicia</t>
  </si>
  <si>
    <t>Promoción de los métodos de resolución de conflictos</t>
  </si>
  <si>
    <t>Desarrollo integral de niñas, niños, adolescentes y sus familias</t>
  </si>
  <si>
    <t>Fortalecimiento de la Convivencia y Seguridad Ciudadana</t>
  </si>
  <si>
    <t>Capacidades de la Policía Nacional en seguridad pública, prevención, convivencia y seguridad ciudadana</t>
  </si>
  <si>
    <t>Participación ciudadana y política y respeto por los derechos humanos y diversidad de creencias</t>
  </si>
  <si>
    <t>Seguridad de Transporte</t>
  </si>
  <si>
    <t>Prevención y atención de desastres y emergencias</t>
  </si>
  <si>
    <t>Trabajamos en Desarrollo Social (Secretaría de Desarrollo Social)</t>
  </si>
  <si>
    <t>Inclusión social y productiva para la población en situación de vulnerabilidad</t>
  </si>
  <si>
    <t xml:space="preserve">Atención integral de población en situación permanente de desprotección social y/o familiar </t>
  </si>
  <si>
    <t>0211</t>
  </si>
  <si>
    <t>Reintegración de personas y grupos alzados en armas desde el Sector Presidencia</t>
  </si>
  <si>
    <t>Atención, asistencia  y reparación integral a las víctimas</t>
  </si>
  <si>
    <t xml:space="preserve"> Trabajamos en Salud (Secretaría de Salud)</t>
  </si>
  <si>
    <t>Salud Pública Y Prestación de servicios de salud</t>
  </si>
  <si>
    <t xml:space="preserve"> Trabajamos en Educación        (Secretaría de Educación)</t>
  </si>
  <si>
    <t>Calidad, cobertura y fortalecimiento de la educación inicial, prescolar, básica y media</t>
  </si>
  <si>
    <t>Calidad y fomento de la educación superior</t>
  </si>
  <si>
    <t xml:space="preserve">Facilitar el acceso y uso de las Tecnologías de la Información y las Comunicaciones (TIC) </t>
  </si>
  <si>
    <t xml:space="preserve"> Trabajamos en Cultura y Patrimonio (Secretaría de Cultura)</t>
  </si>
  <si>
    <t>Promoción y acceso efectivo a procesos culturales y artísticos</t>
  </si>
  <si>
    <t>Gestión, protección y salvaguardia del patrimonio cultural colombiano</t>
  </si>
  <si>
    <t>Trabajamos por el Deporte, la Recreación y la Actividad Física</t>
  </si>
  <si>
    <t>Fomento a la recreación, la actividad física y el deporte</t>
  </si>
  <si>
    <t>Formación y preparación de deportistas</t>
  </si>
  <si>
    <t xml:space="preserve"> Avancemos en Desarrollo Territorial</t>
  </si>
  <si>
    <t>Trabajamos en Planeación y Gestión del Territorio (Secretaría de Planeación)</t>
  </si>
  <si>
    <t>Acceso a soluciones de vivienda</t>
  </si>
  <si>
    <t>Ordenamiento Territorial y Desarrollo Urbano</t>
  </si>
  <si>
    <t>Ordenamiento Ambiental Territorial</t>
  </si>
  <si>
    <t>Levantamiento, actualización y administración de la información catastral</t>
  </si>
  <si>
    <t>Levantamiento y actualización de información estadística de calidad</t>
  </si>
  <si>
    <t>Levantamiento, actualización, y acceso a información geográfica y cartográfica</t>
  </si>
  <si>
    <t>Trabajamos en Infraestructura Vial y Equipamiento Público (Secretaría de Infraestructura)</t>
  </si>
  <si>
    <t xml:space="preserve">Infraestructura red vial regional </t>
  </si>
  <si>
    <t>Fortalecimiento de la gestión y dirección del Sector Vivienda, Ciudad y Territorio</t>
  </si>
  <si>
    <t>Prestación de Servicios de Salud</t>
  </si>
  <si>
    <t>Atención integral de población en situación permanente de desprotección social y/o familiar</t>
  </si>
  <si>
    <t>Consolidación productiva del sector de energía eléctrica</t>
  </si>
  <si>
    <t>Trabajamos en el Acceso a Servicios Públicos Esenciales</t>
  </si>
  <si>
    <t>Acceso de la población a los servicios de agua potable y saneamiento básico</t>
  </si>
  <si>
    <t>Avancemos en Medio Ambiente Sostenible</t>
  </si>
  <si>
    <t>Trabajamos por el Medio Ambiente</t>
  </si>
  <si>
    <t>Fortalecimiento del desempeño ambiental de los sectores productivos</t>
  </si>
  <si>
    <t>Conservación de la biodiversidad y sus servicios ecosistémicos</t>
  </si>
  <si>
    <t>Gestión integral del recurso hídrico</t>
  </si>
  <si>
    <t>Gestión de la información y el conocimiento ambiental</t>
  </si>
  <si>
    <t>Gestión del cambio climático para un desarrollo bajo en carbono y resiliente al clima</t>
  </si>
  <si>
    <t xml:space="preserve">Educación Ambiental </t>
  </si>
  <si>
    <t>Avancemos en Desarrollo Económico e Institucional</t>
  </si>
  <si>
    <t>Trabajamos en Desarrollo Económico</t>
  </si>
  <si>
    <t xml:space="preserve">Productividad y competitividad </t>
  </si>
  <si>
    <t>Generación y formalización del empleo</t>
  </si>
  <si>
    <t>Generación de una cultura que valora y gestiona el conocimiento y la innovación</t>
  </si>
  <si>
    <t>Inclusión productiva de pequeños productores rurales</t>
  </si>
  <si>
    <t>Trabajamos por una Institucionalidad al servicio de la Comunidad</t>
  </si>
  <si>
    <t>Facilitar el acceso y uso de las Tecnologías de la Información y las Comunicaciones en todo el territorio nacional</t>
  </si>
  <si>
    <t>Fomento del desarrollo de aplicaciones, software y contenidos para impulsar la apropiación de las Tecnologías de la Información y las Comunicaciones (TIC)</t>
  </si>
  <si>
    <t>Fortalecimiento de la gestión y dirección del Sector Comunicaciones</t>
  </si>
  <si>
    <t xml:space="preserve">Fortalecimiento de la Gestión Pública </t>
  </si>
  <si>
    <t>Defensa jurídica del Estado</t>
  </si>
  <si>
    <t>Gestión de recursos públicos</t>
  </si>
  <si>
    <t xml:space="preserve">Fortalecimiento del Recaudo y la Tributación 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</si>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</sst>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&quot;$&quot;\ #,##0.00;[Red]&quot;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6F6F6E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22B57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22B57"/>
      </left>
      <right style="thin">
        <color rgb="FF522B57"/>
      </right>
      <top style="thin">
        <color rgb="FF522B57"/>
      </top>
      <bottom style="thin">
        <color rgb="FF522B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3" borderId="7">
      <alignment horizontal="center" vertical="center" wrapText="1"/>
    </xf>
    <xf numFmtId="0" fontId="5" fillId="4" borderId="9">
      <alignment horizontal="center" vertical="center" wrapText="1"/>
    </xf>
  </cellStyleXfs>
  <cellXfs count="6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64" fontId="3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164" fontId="3" fillId="0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8" xfId="0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top" wrapText="1"/>
    </xf>
    <xf numFmtId="0" fontId="6" fillId="0" borderId="10" xfId="2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 wrapText="1"/>
    </xf>
    <xf numFmtId="165" fontId="7" fillId="0" borderId="8" xfId="0" applyNumberFormat="1" applyFont="1" applyFill="1" applyBorder="1" applyAlignment="1">
      <alignment vertical="center" wrapText="1"/>
    </xf>
    <xf numFmtId="164" fontId="7" fillId="0" borderId="8" xfId="0" applyNumberFormat="1" applyFont="1" applyFill="1" applyBorder="1" applyAlignment="1">
      <alignment vertical="center" wrapText="1"/>
    </xf>
    <xf numFmtId="16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11" xfId="2" applyFont="1" applyFill="1" applyBorder="1" applyAlignment="1">
      <alignment horizontal="center" vertical="top" wrapText="1"/>
    </xf>
    <xf numFmtId="0" fontId="6" fillId="0" borderId="11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vertical="center"/>
    </xf>
    <xf numFmtId="164" fontId="3" fillId="0" borderId="8" xfId="0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horizontal="right" vertical="center"/>
    </xf>
    <xf numFmtId="164" fontId="3" fillId="0" borderId="8" xfId="0" applyNumberFormat="1" applyFont="1" applyFill="1" applyBorder="1" applyAlignment="1">
      <alignment horizontal="right" vertical="center"/>
    </xf>
    <xf numFmtId="164" fontId="3" fillId="0" borderId="8" xfId="0" applyNumberFormat="1" applyFont="1" applyFill="1" applyBorder="1" applyAlignment="1">
      <alignment horizontal="left" vertical="center"/>
    </xf>
    <xf numFmtId="164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12" xfId="2" applyFont="1" applyFill="1" applyBorder="1" applyAlignment="1">
      <alignment horizontal="center" vertical="top" wrapText="1"/>
    </xf>
    <xf numFmtId="0" fontId="8" fillId="0" borderId="10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top" wrapText="1"/>
    </xf>
    <xf numFmtId="16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5" fontId="3" fillId="0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5" fontId="3" fillId="2" borderId="0" xfId="0" applyNumberFormat="1" applyFont="1" applyFill="1" applyAlignment="1">
      <alignment vertical="center"/>
    </xf>
    <xf numFmtId="164" fontId="3" fillId="2" borderId="0" xfId="0" applyNumberFormat="1" applyFont="1" applyFill="1" applyAlignment="1">
      <alignment vertical="center"/>
    </xf>
    <xf numFmtId="0" fontId="4" fillId="5" borderId="8" xfId="1" applyFont="1" applyFill="1" applyBorder="1" applyAlignment="1">
      <alignment horizontal="center" vertical="center" wrapText="1"/>
    </xf>
    <xf numFmtId="165" fontId="4" fillId="5" borderId="8" xfId="1" applyNumberFormat="1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/>
    </xf>
    <xf numFmtId="165" fontId="8" fillId="5" borderId="8" xfId="0" applyNumberFormat="1" applyFont="1" applyFill="1" applyBorder="1" applyAlignment="1">
      <alignment vertical="center"/>
    </xf>
    <xf numFmtId="164" fontId="8" fillId="5" borderId="8" xfId="0" applyNumberFormat="1" applyFont="1" applyFill="1" applyBorder="1" applyAlignment="1">
      <alignment vertical="center"/>
    </xf>
  </cellXfs>
  <cellStyles count="3">
    <cellStyle name="KPT04" xfId="2"/>
    <cellStyle name="KPT04_Main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showGridLines="0" tabSelected="1" workbookViewId="0">
      <selection activeCell="C4" sqref="C4:C11"/>
    </sheetView>
  </sheetViews>
  <sheetFormatPr baseColWidth="10" defaultColWidth="11.42578125" defaultRowHeight="12.75" x14ac:dyDescent="0.25"/>
  <cols>
    <col min="1" max="1" width="3.7109375" style="53" customWidth="1"/>
    <col min="2" max="2" width="18.140625" style="54" customWidth="1"/>
    <col min="3" max="3" width="21.85546875" style="54" customWidth="1"/>
    <col min="4" max="4" width="11.42578125" style="53"/>
    <col min="5" max="5" width="47.42578125" style="54" customWidth="1"/>
    <col min="6" max="6" width="18.5703125" style="55" customWidth="1"/>
    <col min="7" max="7" width="18.28515625" style="54" bestFit="1" customWidth="1"/>
    <col min="8" max="8" width="18.28515625" style="54" customWidth="1"/>
    <col min="9" max="9" width="19.42578125" style="54" customWidth="1"/>
    <col min="10" max="10" width="21.7109375" style="54" customWidth="1"/>
    <col min="11" max="13" width="11.42578125" style="56"/>
    <col min="14" max="16384" width="11.42578125" style="54"/>
  </cols>
  <sheetData>
    <row r="1" spans="1:13" s="5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</row>
    <row r="2" spans="1:13" s="5" customFormat="1" x14ac:dyDescent="0.25">
      <c r="A2" s="6"/>
      <c r="B2" s="7"/>
      <c r="C2" s="7"/>
      <c r="D2" s="7"/>
      <c r="E2" s="7"/>
      <c r="F2" s="7"/>
      <c r="G2" s="7"/>
      <c r="H2" s="7"/>
      <c r="I2" s="7"/>
      <c r="J2" s="8"/>
      <c r="K2" s="4"/>
      <c r="L2" s="4"/>
      <c r="M2" s="4"/>
    </row>
    <row r="3" spans="1:13" s="10" customFormat="1" ht="38.25" x14ac:dyDescent="0.25">
      <c r="A3" s="57" t="s">
        <v>1</v>
      </c>
      <c r="B3" s="57" t="s">
        <v>2</v>
      </c>
      <c r="C3" s="57" t="s">
        <v>3</v>
      </c>
      <c r="D3" s="57" t="s">
        <v>4</v>
      </c>
      <c r="E3" s="57" t="s">
        <v>5</v>
      </c>
      <c r="F3" s="58" t="s">
        <v>6</v>
      </c>
      <c r="G3" s="58" t="s">
        <v>7</v>
      </c>
      <c r="H3" s="58" t="s">
        <v>8</v>
      </c>
      <c r="I3" s="58" t="s">
        <v>9</v>
      </c>
      <c r="J3" s="57" t="s">
        <v>10</v>
      </c>
      <c r="K3" s="9"/>
      <c r="L3" s="9"/>
      <c r="M3" s="9"/>
    </row>
    <row r="4" spans="1:13" s="19" customFormat="1" x14ac:dyDescent="0.25">
      <c r="A4" s="11">
        <v>1</v>
      </c>
      <c r="B4" s="12" t="s">
        <v>11</v>
      </c>
      <c r="C4" s="13" t="s">
        <v>12</v>
      </c>
      <c r="D4" s="14">
        <v>1202</v>
      </c>
      <c r="E4" s="15" t="s">
        <v>13</v>
      </c>
      <c r="F4" s="16">
        <v>110000000</v>
      </c>
      <c r="G4" s="17">
        <v>112560000</v>
      </c>
      <c r="H4" s="17">
        <v>114690500</v>
      </c>
      <c r="I4" s="17">
        <v>116456000</v>
      </c>
      <c r="J4" s="17">
        <f>SUM(F4:I4)</f>
        <v>453706500</v>
      </c>
      <c r="K4" s="18"/>
      <c r="L4" s="18"/>
      <c r="M4" s="18"/>
    </row>
    <row r="5" spans="1:13" s="19" customFormat="1" x14ac:dyDescent="0.25">
      <c r="A5" s="11">
        <v>2</v>
      </c>
      <c r="B5" s="20"/>
      <c r="C5" s="21"/>
      <c r="D5" s="14">
        <v>1203</v>
      </c>
      <c r="E5" s="15" t="s">
        <v>14</v>
      </c>
      <c r="F5" s="16">
        <v>20000000</v>
      </c>
      <c r="G5" s="17">
        <v>21564000</v>
      </c>
      <c r="H5" s="17">
        <v>23890500</v>
      </c>
      <c r="I5" s="17">
        <v>25286400</v>
      </c>
      <c r="J5" s="17">
        <f>SUM(F5:I5)</f>
        <v>90740900</v>
      </c>
      <c r="K5" s="18"/>
      <c r="L5" s="18"/>
      <c r="M5" s="18"/>
    </row>
    <row r="6" spans="1:13" s="19" customFormat="1" ht="25.5" x14ac:dyDescent="0.25">
      <c r="A6" s="11">
        <v>3</v>
      </c>
      <c r="B6" s="20"/>
      <c r="C6" s="21"/>
      <c r="D6" s="14">
        <v>4102</v>
      </c>
      <c r="E6" s="15" t="s">
        <v>15</v>
      </c>
      <c r="F6" s="16">
        <v>223680000</v>
      </c>
      <c r="G6" s="17">
        <f>309258400-50000000</f>
        <v>259258400</v>
      </c>
      <c r="H6" s="17">
        <f>351008284-50000000</f>
        <v>301008284</v>
      </c>
      <c r="I6" s="17">
        <f>398394402.34-50000000</f>
        <v>348394402.33999997</v>
      </c>
      <c r="J6" s="17">
        <f t="shared" ref="J6" si="0">SUM(F6:I6)</f>
        <v>1132341086.3399999</v>
      </c>
      <c r="K6" s="18"/>
      <c r="L6" s="18"/>
      <c r="M6" s="18"/>
    </row>
    <row r="7" spans="1:13" s="19" customFormat="1" x14ac:dyDescent="0.25">
      <c r="A7" s="11">
        <v>4</v>
      </c>
      <c r="B7" s="20"/>
      <c r="C7" s="21"/>
      <c r="D7" s="14">
        <v>4501</v>
      </c>
      <c r="E7" s="15" t="s">
        <v>16</v>
      </c>
      <c r="F7" s="16">
        <v>4269100000</v>
      </c>
      <c r="G7" s="17">
        <f>4914483000-80000000</f>
        <v>4834483000</v>
      </c>
      <c r="H7" s="17">
        <f>5577938205-80000000</f>
        <v>5497938205</v>
      </c>
      <c r="I7" s="17">
        <f>6330959862.675-80000000-24447400</f>
        <v>6226512462.6750002</v>
      </c>
      <c r="J7" s="17">
        <f t="shared" ref="J7:J34" si="1">SUM(F7:I7)</f>
        <v>20828033667.674999</v>
      </c>
      <c r="K7" s="18"/>
      <c r="L7" s="18"/>
      <c r="M7" s="18"/>
    </row>
    <row r="8" spans="1:13" s="19" customFormat="1" ht="25.5" x14ac:dyDescent="0.25">
      <c r="A8" s="11">
        <v>5</v>
      </c>
      <c r="B8" s="20"/>
      <c r="C8" s="21"/>
      <c r="D8" s="14">
        <v>1501</v>
      </c>
      <c r="E8" s="15" t="s">
        <v>17</v>
      </c>
      <c r="F8" s="16">
        <v>434028000</v>
      </c>
      <c r="G8" s="17">
        <v>490451640</v>
      </c>
      <c r="H8" s="17">
        <v>556662611.39999998</v>
      </c>
      <c r="I8" s="17">
        <v>631812063.93900001</v>
      </c>
      <c r="J8" s="17">
        <f t="shared" si="1"/>
        <v>2112954315.3390002</v>
      </c>
      <c r="K8" s="18"/>
      <c r="L8" s="18"/>
      <c r="M8" s="18"/>
    </row>
    <row r="9" spans="1:13" s="19" customFormat="1" ht="25.5" x14ac:dyDescent="0.25">
      <c r="A9" s="11">
        <v>6</v>
      </c>
      <c r="B9" s="20"/>
      <c r="C9" s="21"/>
      <c r="D9" s="14">
        <v>4502</v>
      </c>
      <c r="E9" s="15" t="s">
        <v>18</v>
      </c>
      <c r="F9" s="16">
        <v>400000000</v>
      </c>
      <c r="G9" s="17">
        <v>452000000</v>
      </c>
      <c r="H9" s="17">
        <v>513020000</v>
      </c>
      <c r="I9" s="17">
        <v>582277700</v>
      </c>
      <c r="J9" s="17">
        <f t="shared" si="1"/>
        <v>1947297700</v>
      </c>
      <c r="K9" s="18"/>
      <c r="L9" s="18"/>
      <c r="M9" s="18"/>
    </row>
    <row r="10" spans="1:13" s="19" customFormat="1" x14ac:dyDescent="0.25">
      <c r="A10" s="11">
        <v>7</v>
      </c>
      <c r="B10" s="20"/>
      <c r="C10" s="21"/>
      <c r="D10" s="14">
        <v>2409</v>
      </c>
      <c r="E10" s="15" t="s">
        <v>19</v>
      </c>
      <c r="F10" s="16">
        <v>47000000</v>
      </c>
      <c r="G10" s="17">
        <v>53110000</v>
      </c>
      <c r="H10" s="17">
        <v>60279850</v>
      </c>
      <c r="I10" s="17">
        <v>68417629.75</v>
      </c>
      <c r="J10" s="17">
        <f t="shared" si="1"/>
        <v>228807479.75</v>
      </c>
      <c r="K10" s="18"/>
      <c r="L10" s="18"/>
      <c r="M10" s="18"/>
    </row>
    <row r="11" spans="1:13" s="19" customFormat="1" x14ac:dyDescent="0.25">
      <c r="A11" s="11">
        <v>8</v>
      </c>
      <c r="B11" s="20"/>
      <c r="C11" s="22"/>
      <c r="D11" s="14">
        <v>4503</v>
      </c>
      <c r="E11" s="15" t="s">
        <v>20</v>
      </c>
      <c r="F11" s="16">
        <f>1493000000+274937142</f>
        <v>1767937142</v>
      </c>
      <c r="G11" s="17">
        <f>1687090000+310678970.46</f>
        <v>1997768970.46</v>
      </c>
      <c r="H11" s="17">
        <f>1914847150+352620631.47</f>
        <v>2267467781.4700003</v>
      </c>
      <c r="I11" s="17">
        <f>2173351515.25+400224416.72</f>
        <v>2573575931.9700003</v>
      </c>
      <c r="J11" s="17">
        <f t="shared" si="1"/>
        <v>8606749825.9000015</v>
      </c>
      <c r="K11" s="18"/>
      <c r="L11" s="18"/>
      <c r="M11" s="18"/>
    </row>
    <row r="12" spans="1:13" s="19" customFormat="1" ht="25.5" x14ac:dyDescent="0.25">
      <c r="A12" s="11">
        <v>9</v>
      </c>
      <c r="B12" s="20"/>
      <c r="C12" s="23" t="s">
        <v>21</v>
      </c>
      <c r="D12" s="14">
        <v>4102</v>
      </c>
      <c r="E12" s="15" t="s">
        <v>15</v>
      </c>
      <c r="F12" s="24">
        <f>2600000000+1100000000</f>
        <v>3700000000</v>
      </c>
      <c r="G12" s="25">
        <f>2938000000+1243000000</f>
        <v>4181000000</v>
      </c>
      <c r="H12" s="17">
        <f>3334630000+1410805000</f>
        <v>4745435000</v>
      </c>
      <c r="I12" s="25">
        <f>3784805050+1601263675</f>
        <v>5386068725</v>
      </c>
      <c r="J12" s="17">
        <f t="shared" si="1"/>
        <v>18012503725</v>
      </c>
      <c r="K12" s="18"/>
      <c r="L12" s="18"/>
      <c r="M12" s="18"/>
    </row>
    <row r="13" spans="1:13" s="19" customFormat="1" ht="25.5" x14ac:dyDescent="0.25">
      <c r="A13" s="11">
        <v>10</v>
      </c>
      <c r="B13" s="20"/>
      <c r="C13" s="26"/>
      <c r="D13" s="14">
        <v>4103</v>
      </c>
      <c r="E13" s="15" t="s">
        <v>22</v>
      </c>
      <c r="F13" s="24">
        <v>1008000000</v>
      </c>
      <c r="G13" s="25">
        <v>1139040000</v>
      </c>
      <c r="H13" s="17">
        <v>1292810400</v>
      </c>
      <c r="I13" s="25">
        <v>1467339804</v>
      </c>
      <c r="J13" s="17">
        <f t="shared" si="1"/>
        <v>4907190204</v>
      </c>
      <c r="K13" s="18"/>
      <c r="L13" s="18"/>
      <c r="M13" s="18"/>
    </row>
    <row r="14" spans="1:13" s="19" customFormat="1" ht="25.5" x14ac:dyDescent="0.25">
      <c r="A14" s="11">
        <v>11</v>
      </c>
      <c r="B14" s="20"/>
      <c r="C14" s="26"/>
      <c r="D14" s="14">
        <v>4104</v>
      </c>
      <c r="E14" s="15" t="s">
        <v>23</v>
      </c>
      <c r="F14" s="24">
        <f>2462000000+827000000</f>
        <v>3289000000</v>
      </c>
      <c r="G14" s="25">
        <f>2782060000+934510000</f>
        <v>3716570000</v>
      </c>
      <c r="H14" s="17">
        <f>3157638100+1060668850</f>
        <v>4218306950</v>
      </c>
      <c r="I14" s="25">
        <f>3583919243.5+1203859144.75</f>
        <v>4787778388.25</v>
      </c>
      <c r="J14" s="17">
        <f t="shared" si="1"/>
        <v>16011655338.25</v>
      </c>
      <c r="K14" s="18"/>
      <c r="L14" s="18"/>
      <c r="M14" s="18"/>
    </row>
    <row r="15" spans="1:13" s="19" customFormat="1" ht="25.5" x14ac:dyDescent="0.25">
      <c r="A15" s="11">
        <v>12</v>
      </c>
      <c r="B15" s="20"/>
      <c r="C15" s="26"/>
      <c r="D15" s="27" t="s">
        <v>24</v>
      </c>
      <c r="E15" s="15" t="s">
        <v>25</v>
      </c>
      <c r="F15" s="24">
        <v>6000000</v>
      </c>
      <c r="G15" s="25">
        <v>6780000</v>
      </c>
      <c r="H15" s="17">
        <v>7695300</v>
      </c>
      <c r="I15" s="25">
        <v>8734165.5</v>
      </c>
      <c r="J15" s="17">
        <f t="shared" si="1"/>
        <v>29209465.5</v>
      </c>
      <c r="K15" s="18"/>
      <c r="L15" s="18"/>
      <c r="M15" s="18"/>
    </row>
    <row r="16" spans="1:13" s="19" customFormat="1" x14ac:dyDescent="0.25">
      <c r="A16" s="11">
        <v>13</v>
      </c>
      <c r="B16" s="20"/>
      <c r="C16" s="28"/>
      <c r="D16" s="11">
        <v>4101</v>
      </c>
      <c r="E16" s="29" t="s">
        <v>26</v>
      </c>
      <c r="F16" s="24">
        <v>454100000</v>
      </c>
      <c r="G16" s="25">
        <v>513133000</v>
      </c>
      <c r="H16" s="17">
        <v>582405955</v>
      </c>
      <c r="I16" s="25">
        <v>661030758.92499995</v>
      </c>
      <c r="J16" s="17">
        <f t="shared" si="1"/>
        <v>2210669713.9250002</v>
      </c>
      <c r="K16" s="18"/>
      <c r="L16" s="18"/>
      <c r="M16" s="18"/>
    </row>
    <row r="17" spans="1:13" s="19" customFormat="1" ht="25.5" x14ac:dyDescent="0.25">
      <c r="A17" s="11">
        <v>14</v>
      </c>
      <c r="B17" s="20"/>
      <c r="C17" s="30" t="s">
        <v>27</v>
      </c>
      <c r="D17" s="11">
        <v>1901</v>
      </c>
      <c r="E17" s="31" t="s">
        <v>28</v>
      </c>
      <c r="F17" s="24">
        <v>5928672657</v>
      </c>
      <c r="G17" s="25">
        <v>6699400102.4099998</v>
      </c>
      <c r="H17" s="17">
        <v>7603819116.2353497</v>
      </c>
      <c r="I17" s="25">
        <v>8630334696.9271221</v>
      </c>
      <c r="J17" s="17">
        <f>SUM(F17:I17)</f>
        <v>28862226572.572472</v>
      </c>
      <c r="K17" s="18"/>
      <c r="L17" s="18"/>
      <c r="M17" s="18"/>
    </row>
    <row r="18" spans="1:13" s="19" customFormat="1" ht="25.5" x14ac:dyDescent="0.25">
      <c r="A18" s="11">
        <v>15</v>
      </c>
      <c r="B18" s="20"/>
      <c r="C18" s="23" t="s">
        <v>29</v>
      </c>
      <c r="D18" s="14">
        <v>2201</v>
      </c>
      <c r="E18" s="15" t="s">
        <v>30</v>
      </c>
      <c r="F18" s="24">
        <v>10703265736</v>
      </c>
      <c r="G18" s="25">
        <v>12094690281.68</v>
      </c>
      <c r="H18" s="17">
        <v>13727473469.7068</v>
      </c>
      <c r="I18" s="25">
        <v>15580682388.117218</v>
      </c>
      <c r="J18" s="17">
        <f t="shared" si="1"/>
        <v>52106111875.504021</v>
      </c>
      <c r="K18" s="18"/>
      <c r="L18" s="18"/>
      <c r="M18" s="18"/>
    </row>
    <row r="19" spans="1:13" s="19" customFormat="1" x14ac:dyDescent="0.25">
      <c r="A19" s="11">
        <v>16</v>
      </c>
      <c r="B19" s="20"/>
      <c r="C19" s="26"/>
      <c r="D19" s="32">
        <v>2202</v>
      </c>
      <c r="E19" s="29" t="s">
        <v>31</v>
      </c>
      <c r="F19" s="24">
        <v>1000000000</v>
      </c>
      <c r="G19" s="25">
        <v>1130000000</v>
      </c>
      <c r="H19" s="17">
        <v>1282550000</v>
      </c>
      <c r="I19" s="25">
        <v>1455694250</v>
      </c>
      <c r="J19" s="17">
        <f t="shared" si="1"/>
        <v>4868244250</v>
      </c>
      <c r="K19" s="18"/>
      <c r="L19" s="18"/>
      <c r="M19" s="18"/>
    </row>
    <row r="20" spans="1:13" s="37" customFormat="1" ht="25.5" x14ac:dyDescent="0.25">
      <c r="A20" s="11">
        <v>17</v>
      </c>
      <c r="B20" s="20"/>
      <c r="C20" s="28"/>
      <c r="D20" s="32">
        <v>2301</v>
      </c>
      <c r="E20" s="29" t="s">
        <v>32</v>
      </c>
      <c r="F20" s="33">
        <v>100000000</v>
      </c>
      <c r="G20" s="34">
        <v>113000000</v>
      </c>
      <c r="H20" s="17">
        <v>128255000</v>
      </c>
      <c r="I20" s="35">
        <v>145569425</v>
      </c>
      <c r="J20" s="17">
        <f t="shared" si="1"/>
        <v>486824425</v>
      </c>
      <c r="K20" s="36"/>
      <c r="L20" s="36"/>
      <c r="M20" s="36"/>
    </row>
    <row r="21" spans="1:13" s="37" customFormat="1" ht="25.5" x14ac:dyDescent="0.25">
      <c r="A21" s="11">
        <v>18</v>
      </c>
      <c r="B21" s="20"/>
      <c r="C21" s="23" t="s">
        <v>33</v>
      </c>
      <c r="D21" s="14">
        <v>3301</v>
      </c>
      <c r="E21" s="15" t="s">
        <v>34</v>
      </c>
      <c r="F21" s="33">
        <v>3841067230</v>
      </c>
      <c r="G21" s="34">
        <v>5470405969.8999996</v>
      </c>
      <c r="H21" s="17">
        <v>6208910775.8364992</v>
      </c>
      <c r="I21" s="35">
        <v>7047113730.5744267</v>
      </c>
      <c r="J21" s="17">
        <f t="shared" si="1"/>
        <v>22567497706.310928</v>
      </c>
      <c r="K21" s="36"/>
      <c r="L21" s="36"/>
      <c r="M21" s="36"/>
    </row>
    <row r="22" spans="1:13" s="37" customFormat="1" ht="25.5" x14ac:dyDescent="0.25">
      <c r="A22" s="11">
        <v>19</v>
      </c>
      <c r="B22" s="20"/>
      <c r="C22" s="28"/>
      <c r="D22" s="14">
        <v>3302</v>
      </c>
      <c r="E22" s="15" t="s">
        <v>35</v>
      </c>
      <c r="F22" s="33">
        <v>90000000</v>
      </c>
      <c r="G22" s="34">
        <v>101700000</v>
      </c>
      <c r="H22" s="17">
        <v>115429500</v>
      </c>
      <c r="I22" s="35">
        <v>131012482.5</v>
      </c>
      <c r="J22" s="17">
        <f t="shared" si="1"/>
        <v>438141982.5</v>
      </c>
      <c r="K22" s="36"/>
      <c r="L22" s="36"/>
      <c r="M22" s="36"/>
    </row>
    <row r="23" spans="1:13" s="19" customFormat="1" x14ac:dyDescent="0.25">
      <c r="A23" s="11">
        <v>20</v>
      </c>
      <c r="B23" s="20"/>
      <c r="C23" s="23" t="s">
        <v>36</v>
      </c>
      <c r="D23" s="14">
        <v>4301</v>
      </c>
      <c r="E23" s="15" t="s">
        <v>37</v>
      </c>
      <c r="F23" s="33">
        <v>1368000000</v>
      </c>
      <c r="G23" s="34">
        <v>1545840000</v>
      </c>
      <c r="H23" s="17">
        <v>1754528400</v>
      </c>
      <c r="I23" s="35">
        <v>1991389734</v>
      </c>
      <c r="J23" s="17">
        <f t="shared" si="1"/>
        <v>6659758134</v>
      </c>
      <c r="K23" s="18"/>
      <c r="L23" s="18"/>
      <c r="M23" s="18"/>
    </row>
    <row r="24" spans="1:13" s="19" customFormat="1" x14ac:dyDescent="0.25">
      <c r="A24" s="11">
        <v>21</v>
      </c>
      <c r="B24" s="38"/>
      <c r="C24" s="26"/>
      <c r="D24" s="14">
        <v>4302</v>
      </c>
      <c r="E24" s="15" t="s">
        <v>38</v>
      </c>
      <c r="F24" s="33">
        <v>290000000</v>
      </c>
      <c r="G24" s="34">
        <v>327700000</v>
      </c>
      <c r="H24" s="17">
        <v>371939500</v>
      </c>
      <c r="I24" s="35">
        <v>422151332.5</v>
      </c>
      <c r="J24" s="17">
        <f t="shared" si="1"/>
        <v>1411790832.5</v>
      </c>
      <c r="K24" s="18"/>
      <c r="L24" s="18"/>
      <c r="M24" s="18"/>
    </row>
    <row r="25" spans="1:13" s="19" customFormat="1" x14ac:dyDescent="0.25">
      <c r="A25" s="11">
        <v>22</v>
      </c>
      <c r="B25" s="39" t="s">
        <v>39</v>
      </c>
      <c r="C25" s="23" t="s">
        <v>40</v>
      </c>
      <c r="D25" s="40">
        <v>4001</v>
      </c>
      <c r="E25" s="41" t="s">
        <v>41</v>
      </c>
      <c r="F25" s="24">
        <v>2244000000</v>
      </c>
      <c r="G25" s="25">
        <v>2535720000</v>
      </c>
      <c r="H25" s="17">
        <v>2878042200</v>
      </c>
      <c r="I25" s="25">
        <v>3266577897</v>
      </c>
      <c r="J25" s="17">
        <f t="shared" si="1"/>
        <v>10924340097</v>
      </c>
      <c r="K25" s="18"/>
      <c r="L25" s="18"/>
      <c r="M25" s="18"/>
    </row>
    <row r="26" spans="1:13" s="19" customFormat="1" x14ac:dyDescent="0.25">
      <c r="A26" s="11">
        <v>23</v>
      </c>
      <c r="B26" s="42"/>
      <c r="C26" s="26"/>
      <c r="D26" s="14">
        <v>4002</v>
      </c>
      <c r="E26" s="15" t="s">
        <v>42</v>
      </c>
      <c r="F26" s="24">
        <v>300000000</v>
      </c>
      <c r="G26" s="25">
        <v>339000000</v>
      </c>
      <c r="H26" s="17">
        <v>384765000</v>
      </c>
      <c r="I26" s="25">
        <v>436708275</v>
      </c>
      <c r="J26" s="17">
        <f t="shared" si="1"/>
        <v>1460473275</v>
      </c>
      <c r="K26" s="18"/>
      <c r="L26" s="18"/>
      <c r="M26" s="18"/>
    </row>
    <row r="27" spans="1:13" s="19" customFormat="1" x14ac:dyDescent="0.25">
      <c r="A27" s="11">
        <v>24</v>
      </c>
      <c r="B27" s="42"/>
      <c r="C27" s="26"/>
      <c r="D27" s="14">
        <v>3205</v>
      </c>
      <c r="E27" s="15" t="s">
        <v>43</v>
      </c>
      <c r="F27" s="16">
        <v>50000000</v>
      </c>
      <c r="G27" s="25">
        <v>56500000</v>
      </c>
      <c r="H27" s="17">
        <v>64127500</v>
      </c>
      <c r="I27" s="25">
        <v>72784712.5</v>
      </c>
      <c r="J27" s="17">
        <f t="shared" si="1"/>
        <v>243412212.5</v>
      </c>
      <c r="K27" s="18"/>
      <c r="L27" s="18"/>
      <c r="M27" s="18"/>
    </row>
    <row r="28" spans="1:13" s="19" customFormat="1" ht="25.5" x14ac:dyDescent="0.25">
      <c r="A28" s="11">
        <v>25</v>
      </c>
      <c r="B28" s="42"/>
      <c r="C28" s="26"/>
      <c r="D28" s="40">
        <v>404</v>
      </c>
      <c r="E28" s="15" t="s">
        <v>44</v>
      </c>
      <c r="F28" s="24">
        <v>90000000</v>
      </c>
      <c r="G28" s="25">
        <v>101700000</v>
      </c>
      <c r="H28" s="17">
        <v>115429500</v>
      </c>
      <c r="I28" s="25">
        <v>131012482.5</v>
      </c>
      <c r="J28" s="17">
        <f t="shared" si="1"/>
        <v>438141982.5</v>
      </c>
      <c r="K28" s="18"/>
      <c r="L28" s="18"/>
      <c r="M28" s="18"/>
    </row>
    <row r="29" spans="1:13" s="19" customFormat="1" ht="25.5" x14ac:dyDescent="0.25">
      <c r="A29" s="11">
        <v>26</v>
      </c>
      <c r="B29" s="42"/>
      <c r="C29" s="26"/>
      <c r="D29" s="14">
        <v>401</v>
      </c>
      <c r="E29" s="15" t="s">
        <v>45</v>
      </c>
      <c r="F29" s="24">
        <v>230050000</v>
      </c>
      <c r="G29" s="25">
        <v>259956500</v>
      </c>
      <c r="H29" s="17">
        <v>295050627.5</v>
      </c>
      <c r="I29" s="25">
        <v>334882462.21249998</v>
      </c>
      <c r="J29" s="17">
        <f t="shared" si="1"/>
        <v>1119939589.7125001</v>
      </c>
      <c r="K29" s="18"/>
      <c r="L29" s="18"/>
      <c r="M29" s="18"/>
    </row>
    <row r="30" spans="1:13" s="19" customFormat="1" ht="25.5" x14ac:dyDescent="0.25">
      <c r="A30" s="11">
        <v>27</v>
      </c>
      <c r="B30" s="42"/>
      <c r="C30" s="28"/>
      <c r="D30" s="14">
        <v>402</v>
      </c>
      <c r="E30" s="15" t="s">
        <v>46</v>
      </c>
      <c r="F30" s="24">
        <v>250000000</v>
      </c>
      <c r="G30" s="25">
        <v>282500000</v>
      </c>
      <c r="H30" s="17">
        <v>320637500</v>
      </c>
      <c r="I30" s="25">
        <v>363923562.5</v>
      </c>
      <c r="J30" s="17">
        <f t="shared" si="1"/>
        <v>1217061062.5</v>
      </c>
    </row>
    <row r="31" spans="1:13" s="19" customFormat="1" x14ac:dyDescent="0.25">
      <c r="A31" s="11">
        <v>28</v>
      </c>
      <c r="B31" s="42"/>
      <c r="C31" s="23" t="s">
        <v>47</v>
      </c>
      <c r="D31" s="14">
        <v>2402</v>
      </c>
      <c r="E31" s="15" t="s">
        <v>48</v>
      </c>
      <c r="F31" s="24">
        <v>5163007536</v>
      </c>
      <c r="G31" s="25">
        <v>13563007536</v>
      </c>
      <c r="H31" s="17">
        <v>6621815315.2968006</v>
      </c>
      <c r="I31" s="25">
        <v>7515760382.8618689</v>
      </c>
      <c r="J31" s="17">
        <f t="shared" si="1"/>
        <v>32863590770.158669</v>
      </c>
    </row>
    <row r="32" spans="1:13" s="19" customFormat="1" x14ac:dyDescent="0.25">
      <c r="A32" s="11">
        <v>29</v>
      </c>
      <c r="B32" s="42"/>
      <c r="C32" s="26"/>
      <c r="D32" s="14">
        <v>4002</v>
      </c>
      <c r="E32" s="15" t="s">
        <v>42</v>
      </c>
      <c r="F32" s="24">
        <v>200000000</v>
      </c>
      <c r="G32" s="25">
        <v>226000000</v>
      </c>
      <c r="H32" s="17">
        <v>256510000</v>
      </c>
      <c r="I32" s="25">
        <v>291138850</v>
      </c>
      <c r="J32" s="17">
        <f t="shared" si="1"/>
        <v>973648850</v>
      </c>
    </row>
    <row r="33" spans="1:13" s="19" customFormat="1" ht="25.5" x14ac:dyDescent="0.25">
      <c r="A33" s="11">
        <v>30</v>
      </c>
      <c r="B33" s="42"/>
      <c r="C33" s="26"/>
      <c r="D33" s="14">
        <v>4099</v>
      </c>
      <c r="E33" s="15" t="s">
        <v>49</v>
      </c>
      <c r="F33" s="24">
        <v>2802000000</v>
      </c>
      <c r="G33" s="25">
        <v>3502000000</v>
      </c>
      <c r="H33" s="17">
        <v>3593705100</v>
      </c>
      <c r="I33" s="25">
        <v>4078855288.5</v>
      </c>
      <c r="J33" s="17">
        <f t="shared" si="1"/>
        <v>13976560388.5</v>
      </c>
    </row>
    <row r="34" spans="1:13" s="19" customFormat="1" x14ac:dyDescent="0.25">
      <c r="A34" s="11">
        <v>31</v>
      </c>
      <c r="B34" s="42"/>
      <c r="C34" s="26"/>
      <c r="D34" s="14">
        <v>4301</v>
      </c>
      <c r="E34" s="15" t="s">
        <v>37</v>
      </c>
      <c r="F34" s="24">
        <v>4720184905</v>
      </c>
      <c r="G34" s="25">
        <v>12213184905</v>
      </c>
      <c r="H34" s="17">
        <v>6053873149.9077492</v>
      </c>
      <c r="I34" s="25">
        <f>6871146025.1453-1027276254.75</f>
        <v>5843869770.3952999</v>
      </c>
      <c r="J34" s="17">
        <f t="shared" si="1"/>
        <v>28831112730.303047</v>
      </c>
    </row>
    <row r="35" spans="1:13" s="19" customFormat="1" ht="25.5" x14ac:dyDescent="0.25">
      <c r="A35" s="11">
        <v>32</v>
      </c>
      <c r="B35" s="42"/>
      <c r="C35" s="26"/>
      <c r="D35" s="14">
        <v>2201</v>
      </c>
      <c r="E35" s="15" t="s">
        <v>30</v>
      </c>
      <c r="F35" s="24">
        <v>5085220984</v>
      </c>
      <c r="G35" s="25">
        <v>14085220984</v>
      </c>
      <c r="H35" s="17">
        <v>6522050173.0291996</v>
      </c>
      <c r="I35" s="25">
        <f>7402526946.38814-1000000000</f>
        <v>6402526946.3881397</v>
      </c>
      <c r="J35" s="17">
        <f t="shared" ref="J35:J58" si="2">SUM(F35:I35)</f>
        <v>32095019087.417336</v>
      </c>
    </row>
    <row r="36" spans="1:13" s="19" customFormat="1" ht="25.5" x14ac:dyDescent="0.25">
      <c r="A36" s="11">
        <v>33</v>
      </c>
      <c r="B36" s="42"/>
      <c r="C36" s="26"/>
      <c r="D36" s="11">
        <v>4102</v>
      </c>
      <c r="E36" s="29" t="s">
        <v>15</v>
      </c>
      <c r="F36" s="24">
        <v>100000000</v>
      </c>
      <c r="G36" s="25">
        <v>113000000</v>
      </c>
      <c r="H36" s="17">
        <v>128255000</v>
      </c>
      <c r="I36" s="25">
        <v>145569425</v>
      </c>
      <c r="J36" s="17">
        <f t="shared" si="2"/>
        <v>486824425</v>
      </c>
    </row>
    <row r="37" spans="1:13" s="19" customFormat="1" x14ac:dyDescent="0.25">
      <c r="A37" s="11">
        <v>34</v>
      </c>
      <c r="B37" s="42"/>
      <c r="C37" s="26"/>
      <c r="D37" s="11">
        <v>1906</v>
      </c>
      <c r="E37" s="29" t="s">
        <v>50</v>
      </c>
      <c r="F37" s="24">
        <v>161000000</v>
      </c>
      <c r="G37" s="25">
        <v>1161000000</v>
      </c>
      <c r="H37" s="17">
        <v>206490550</v>
      </c>
      <c r="I37" s="25">
        <v>234366774.25</v>
      </c>
      <c r="J37" s="17">
        <f t="shared" si="2"/>
        <v>1762857324.25</v>
      </c>
    </row>
    <row r="38" spans="1:13" s="19" customFormat="1" ht="25.5" x14ac:dyDescent="0.25">
      <c r="A38" s="11">
        <v>35</v>
      </c>
      <c r="B38" s="42"/>
      <c r="C38" s="26"/>
      <c r="D38" s="11">
        <v>4104</v>
      </c>
      <c r="E38" s="29" t="s">
        <v>51</v>
      </c>
      <c r="F38" s="24">
        <v>330000000</v>
      </c>
      <c r="G38" s="25">
        <v>3330000000</v>
      </c>
      <c r="H38" s="17">
        <v>423241500</v>
      </c>
      <c r="I38" s="25">
        <v>480379102.5</v>
      </c>
      <c r="J38" s="17">
        <f t="shared" si="2"/>
        <v>4563620602.5</v>
      </c>
    </row>
    <row r="39" spans="1:13" s="19" customFormat="1" ht="25.5" x14ac:dyDescent="0.25">
      <c r="A39" s="11">
        <v>36</v>
      </c>
      <c r="B39" s="42"/>
      <c r="C39" s="26"/>
      <c r="D39" s="11">
        <v>3301</v>
      </c>
      <c r="E39" s="29" t="s">
        <v>34</v>
      </c>
      <c r="F39" s="24">
        <v>4598000000</v>
      </c>
      <c r="G39" s="25">
        <v>14196000000</v>
      </c>
      <c r="H39" s="17">
        <v>3845084900</v>
      </c>
      <c r="I39" s="25">
        <f>4364171361.5-500000000</f>
        <v>3864171361.5</v>
      </c>
      <c r="J39" s="17">
        <f t="shared" si="2"/>
        <v>26503256261.5</v>
      </c>
    </row>
    <row r="40" spans="1:13" s="19" customFormat="1" ht="15" x14ac:dyDescent="0.25">
      <c r="A40" s="11">
        <v>37</v>
      </c>
      <c r="B40" s="42"/>
      <c r="C40" s="28"/>
      <c r="D40" s="43">
        <v>2102</v>
      </c>
      <c r="E40" s="29" t="s">
        <v>52</v>
      </c>
      <c r="F40" s="24">
        <v>2000000000</v>
      </c>
      <c r="G40" s="25">
        <v>2260000000</v>
      </c>
      <c r="H40" s="17">
        <v>2565100000</v>
      </c>
      <c r="I40" s="25">
        <f>2911388500-500000000</f>
        <v>2411388500</v>
      </c>
      <c r="J40" s="17">
        <f t="shared" si="2"/>
        <v>9236488500</v>
      </c>
    </row>
    <row r="41" spans="1:13" s="19" customFormat="1" ht="38.25" x14ac:dyDescent="0.25">
      <c r="A41" s="11">
        <v>38</v>
      </c>
      <c r="B41" s="44"/>
      <c r="C41" s="30" t="s">
        <v>53</v>
      </c>
      <c r="D41" s="11">
        <v>4003</v>
      </c>
      <c r="E41" s="29" t="s">
        <v>54</v>
      </c>
      <c r="F41" s="24">
        <v>1876169158</v>
      </c>
      <c r="G41" s="25">
        <v>2120071148.54</v>
      </c>
      <c r="H41" s="17">
        <v>2406280753.5928998</v>
      </c>
      <c r="I41" s="25">
        <v>2731128655.3279414</v>
      </c>
      <c r="J41" s="17">
        <f t="shared" si="2"/>
        <v>9133649715.4608421</v>
      </c>
    </row>
    <row r="42" spans="1:13" s="19" customFormat="1" ht="25.5" x14ac:dyDescent="0.25">
      <c r="A42" s="11">
        <v>39</v>
      </c>
      <c r="B42" s="45" t="s">
        <v>55</v>
      </c>
      <c r="C42" s="46" t="s">
        <v>56</v>
      </c>
      <c r="D42" s="14">
        <v>3201</v>
      </c>
      <c r="E42" s="15" t="s">
        <v>57</v>
      </c>
      <c r="F42" s="24">
        <v>76000000</v>
      </c>
      <c r="G42" s="25">
        <v>85880000</v>
      </c>
      <c r="H42" s="17">
        <v>97473800</v>
      </c>
      <c r="I42" s="25">
        <v>110632763</v>
      </c>
      <c r="J42" s="17">
        <f t="shared" si="2"/>
        <v>369986563</v>
      </c>
    </row>
    <row r="43" spans="1:13" s="19" customFormat="1" ht="25.5" x14ac:dyDescent="0.25">
      <c r="A43" s="11">
        <v>40</v>
      </c>
      <c r="B43" s="45"/>
      <c r="C43" s="46"/>
      <c r="D43" s="14">
        <v>3202</v>
      </c>
      <c r="E43" s="15" t="s">
        <v>58</v>
      </c>
      <c r="F43" s="24">
        <v>1347100000</v>
      </c>
      <c r="G43" s="25">
        <v>1522223000</v>
      </c>
      <c r="H43" s="17">
        <v>1727723105</v>
      </c>
      <c r="I43" s="25">
        <v>1960965724.175</v>
      </c>
      <c r="J43" s="17">
        <f>SUM(F43:I43)</f>
        <v>6558011829.1750002</v>
      </c>
    </row>
    <row r="44" spans="1:13" s="19" customFormat="1" x14ac:dyDescent="0.25">
      <c r="A44" s="11">
        <v>41</v>
      </c>
      <c r="B44" s="45"/>
      <c r="C44" s="46"/>
      <c r="D44" s="14">
        <v>3203</v>
      </c>
      <c r="E44" s="15" t="s">
        <v>59</v>
      </c>
      <c r="F44" s="24">
        <v>115000000</v>
      </c>
      <c r="G44" s="25">
        <v>129950000</v>
      </c>
      <c r="H44" s="17">
        <v>147493250</v>
      </c>
      <c r="I44" s="25">
        <v>167404838.75</v>
      </c>
      <c r="J44" s="17">
        <f t="shared" si="2"/>
        <v>559848088.75</v>
      </c>
    </row>
    <row r="45" spans="1:13" s="19" customFormat="1" x14ac:dyDescent="0.25">
      <c r="A45" s="11">
        <v>42</v>
      </c>
      <c r="B45" s="45"/>
      <c r="C45" s="46"/>
      <c r="D45" s="14">
        <v>3204</v>
      </c>
      <c r="E45" s="15" t="s">
        <v>60</v>
      </c>
      <c r="F45" s="24">
        <v>30000000</v>
      </c>
      <c r="G45" s="25">
        <v>33900000</v>
      </c>
      <c r="H45" s="17">
        <v>38476500</v>
      </c>
      <c r="I45" s="25">
        <v>43670827.5</v>
      </c>
      <c r="J45" s="17">
        <f t="shared" si="2"/>
        <v>146047327.5</v>
      </c>
    </row>
    <row r="46" spans="1:13" s="19" customFormat="1" ht="25.5" x14ac:dyDescent="0.25">
      <c r="A46" s="11">
        <v>43</v>
      </c>
      <c r="B46" s="45"/>
      <c r="C46" s="46"/>
      <c r="D46" s="14">
        <v>3206</v>
      </c>
      <c r="E46" s="15" t="s">
        <v>61</v>
      </c>
      <c r="F46" s="24">
        <v>51000000</v>
      </c>
      <c r="G46" s="25">
        <v>57630000</v>
      </c>
      <c r="H46" s="17">
        <v>65410050</v>
      </c>
      <c r="I46" s="25">
        <v>74240406.75</v>
      </c>
      <c r="J46" s="17">
        <f t="shared" si="2"/>
        <v>248280456.75</v>
      </c>
      <c r="K46" s="18"/>
      <c r="L46" s="18"/>
      <c r="M46" s="18"/>
    </row>
    <row r="47" spans="1:13" s="19" customFormat="1" x14ac:dyDescent="0.25">
      <c r="A47" s="11">
        <v>44</v>
      </c>
      <c r="B47" s="45"/>
      <c r="C47" s="46"/>
      <c r="D47" s="14">
        <v>3208</v>
      </c>
      <c r="E47" s="47" t="s">
        <v>62</v>
      </c>
      <c r="F47" s="16">
        <v>65000000</v>
      </c>
      <c r="G47" s="25">
        <v>73450000</v>
      </c>
      <c r="H47" s="17">
        <v>83365750</v>
      </c>
      <c r="I47" s="25">
        <v>94620126.25</v>
      </c>
      <c r="J47" s="17">
        <f t="shared" si="2"/>
        <v>316435876.25</v>
      </c>
      <c r="K47" s="18"/>
      <c r="L47" s="18"/>
      <c r="M47" s="18"/>
    </row>
    <row r="48" spans="1:13" s="19" customFormat="1" x14ac:dyDescent="0.25">
      <c r="A48" s="11">
        <v>45</v>
      </c>
      <c r="B48" s="45" t="s">
        <v>63</v>
      </c>
      <c r="C48" s="46" t="s">
        <v>64</v>
      </c>
      <c r="D48" s="14">
        <v>3502</v>
      </c>
      <c r="E48" s="47" t="s">
        <v>65</v>
      </c>
      <c r="F48" s="24">
        <v>418000000</v>
      </c>
      <c r="G48" s="25">
        <v>472340000</v>
      </c>
      <c r="H48" s="17">
        <v>536105900</v>
      </c>
      <c r="I48" s="25">
        <v>608480196.5</v>
      </c>
      <c r="J48" s="17">
        <f t="shared" si="2"/>
        <v>2034926096.5</v>
      </c>
      <c r="K48" s="18"/>
      <c r="L48" s="18"/>
      <c r="M48" s="18"/>
    </row>
    <row r="49" spans="1:13" s="19" customFormat="1" x14ac:dyDescent="0.25">
      <c r="A49" s="11">
        <v>46</v>
      </c>
      <c r="B49" s="45"/>
      <c r="C49" s="46"/>
      <c r="D49" s="14">
        <v>3602</v>
      </c>
      <c r="E49" s="47" t="s">
        <v>66</v>
      </c>
      <c r="F49" s="24">
        <v>260000000</v>
      </c>
      <c r="G49" s="25">
        <v>293800000</v>
      </c>
      <c r="H49" s="17">
        <v>333463000</v>
      </c>
      <c r="I49" s="25">
        <v>378480505</v>
      </c>
      <c r="J49" s="17">
        <f t="shared" si="2"/>
        <v>1265743505</v>
      </c>
      <c r="K49" s="18"/>
      <c r="L49" s="18"/>
      <c r="M49" s="18"/>
    </row>
    <row r="50" spans="1:13" s="19" customFormat="1" ht="25.5" x14ac:dyDescent="0.25">
      <c r="A50" s="11">
        <v>47</v>
      </c>
      <c r="B50" s="45"/>
      <c r="C50" s="46"/>
      <c r="D50" s="14">
        <v>3904</v>
      </c>
      <c r="E50" s="47" t="s">
        <v>67</v>
      </c>
      <c r="F50" s="24">
        <v>335000000</v>
      </c>
      <c r="G50" s="25">
        <v>378550000</v>
      </c>
      <c r="H50" s="17">
        <v>429654250</v>
      </c>
      <c r="I50" s="25">
        <v>487657573.75</v>
      </c>
      <c r="J50" s="17">
        <f t="shared" si="2"/>
        <v>1630861823.75</v>
      </c>
      <c r="K50" s="18"/>
      <c r="L50" s="18"/>
      <c r="M50" s="18"/>
    </row>
    <row r="51" spans="1:13" s="19" customFormat="1" x14ac:dyDescent="0.25">
      <c r="A51" s="11">
        <v>48</v>
      </c>
      <c r="B51" s="45"/>
      <c r="C51" s="46"/>
      <c r="D51" s="14">
        <v>1702</v>
      </c>
      <c r="E51" s="47" t="s">
        <v>68</v>
      </c>
      <c r="F51" s="24">
        <v>324300000</v>
      </c>
      <c r="G51" s="25">
        <v>366459000</v>
      </c>
      <c r="H51" s="17">
        <v>415930965</v>
      </c>
      <c r="I51" s="25">
        <v>472081645.27499998</v>
      </c>
      <c r="J51" s="17">
        <f t="shared" si="2"/>
        <v>1578771610.2750001</v>
      </c>
      <c r="K51" s="18"/>
      <c r="L51" s="18"/>
      <c r="M51" s="18"/>
    </row>
    <row r="52" spans="1:13" s="19" customFormat="1" ht="38.25" x14ac:dyDescent="0.25">
      <c r="A52" s="11">
        <v>49</v>
      </c>
      <c r="B52" s="48"/>
      <c r="C52" s="46" t="s">
        <v>69</v>
      </c>
      <c r="D52" s="14">
        <v>2301</v>
      </c>
      <c r="E52" s="47" t="s">
        <v>70</v>
      </c>
      <c r="F52" s="24">
        <v>90000000</v>
      </c>
      <c r="G52" s="25">
        <v>101700000</v>
      </c>
      <c r="H52" s="17">
        <v>115429500</v>
      </c>
      <c r="I52" s="25">
        <v>131012482.5</v>
      </c>
      <c r="J52" s="17">
        <f t="shared" si="2"/>
        <v>438141982.5</v>
      </c>
      <c r="K52" s="18"/>
      <c r="L52" s="18"/>
      <c r="M52" s="18"/>
    </row>
    <row r="53" spans="1:13" s="19" customFormat="1" ht="38.25" x14ac:dyDescent="0.25">
      <c r="A53" s="11">
        <v>50</v>
      </c>
      <c r="B53" s="48"/>
      <c r="C53" s="46"/>
      <c r="D53" s="14">
        <v>2302</v>
      </c>
      <c r="E53" s="47" t="s">
        <v>71</v>
      </c>
      <c r="F53" s="24">
        <v>1340000000</v>
      </c>
      <c r="G53" s="25">
        <v>1627200000</v>
      </c>
      <c r="H53" s="17">
        <v>1846872000</v>
      </c>
      <c r="I53" s="25">
        <v>2096199720</v>
      </c>
      <c r="J53" s="17">
        <f t="shared" si="2"/>
        <v>6910271720</v>
      </c>
      <c r="K53" s="18"/>
      <c r="L53" s="18"/>
      <c r="M53" s="18"/>
    </row>
    <row r="54" spans="1:13" s="19" customFormat="1" ht="25.5" x14ac:dyDescent="0.25">
      <c r="A54" s="11">
        <v>51</v>
      </c>
      <c r="B54" s="48"/>
      <c r="C54" s="46"/>
      <c r="D54" s="14">
        <v>2399</v>
      </c>
      <c r="E54" s="47" t="s">
        <v>72</v>
      </c>
      <c r="F54" s="24">
        <v>297000000</v>
      </c>
      <c r="G54" s="25">
        <v>335610000</v>
      </c>
      <c r="H54" s="17">
        <v>380917350</v>
      </c>
      <c r="I54" s="25">
        <v>432341192.25</v>
      </c>
      <c r="J54" s="17">
        <f t="shared" si="2"/>
        <v>1445868542.25</v>
      </c>
      <c r="K54" s="18"/>
      <c r="L54" s="18"/>
      <c r="M54" s="18"/>
    </row>
    <row r="55" spans="1:13" s="19" customFormat="1" x14ac:dyDescent="0.25">
      <c r="A55" s="11">
        <v>52</v>
      </c>
      <c r="B55" s="48"/>
      <c r="C55" s="46"/>
      <c r="D55" s="14">
        <v>505</v>
      </c>
      <c r="E55" s="47" t="s">
        <v>73</v>
      </c>
      <c r="F55" s="24">
        <v>958000000</v>
      </c>
      <c r="G55" s="25">
        <v>1760540000</v>
      </c>
      <c r="H55" s="17">
        <v>1998212900</v>
      </c>
      <c r="I55" s="25">
        <f>2267971641.5-265296937.16</f>
        <v>2002674704.3399999</v>
      </c>
      <c r="J55" s="17">
        <f t="shared" si="2"/>
        <v>6719427604.3400002</v>
      </c>
      <c r="K55" s="18"/>
      <c r="L55" s="18"/>
      <c r="M55" s="18"/>
    </row>
    <row r="56" spans="1:13" s="19" customFormat="1" x14ac:dyDescent="0.25">
      <c r="A56" s="11">
        <v>53</v>
      </c>
      <c r="B56" s="48"/>
      <c r="C56" s="46"/>
      <c r="D56" s="14">
        <v>1205</v>
      </c>
      <c r="E56" s="15" t="s">
        <v>74</v>
      </c>
      <c r="F56" s="24">
        <v>150000000</v>
      </c>
      <c r="G56" s="25">
        <v>169500000</v>
      </c>
      <c r="H56" s="17">
        <v>192382500</v>
      </c>
      <c r="I56" s="25">
        <v>218354137.5</v>
      </c>
      <c r="J56" s="17">
        <f t="shared" si="2"/>
        <v>730236637.5</v>
      </c>
      <c r="K56" s="18"/>
      <c r="L56" s="18"/>
      <c r="M56" s="18"/>
    </row>
    <row r="57" spans="1:13" s="19" customFormat="1" x14ac:dyDescent="0.25">
      <c r="A57" s="11">
        <v>54</v>
      </c>
      <c r="B57" s="48"/>
      <c r="C57" s="46"/>
      <c r="D57" s="14">
        <v>1302</v>
      </c>
      <c r="E57" s="15" t="s">
        <v>75</v>
      </c>
      <c r="F57" s="24">
        <v>70000000</v>
      </c>
      <c r="G57" s="25">
        <v>79100000</v>
      </c>
      <c r="H57" s="17">
        <v>89778500</v>
      </c>
      <c r="I57" s="25">
        <v>101898597.5</v>
      </c>
      <c r="J57" s="17">
        <f t="shared" si="2"/>
        <v>340777097.5</v>
      </c>
      <c r="K57" s="18"/>
      <c r="L57" s="18"/>
      <c r="M57" s="18"/>
    </row>
    <row r="58" spans="1:13" s="19" customFormat="1" x14ac:dyDescent="0.25">
      <c r="A58" s="11">
        <v>55</v>
      </c>
      <c r="B58" s="48"/>
      <c r="C58" s="46"/>
      <c r="D58" s="14">
        <v>1305</v>
      </c>
      <c r="E58" s="15" t="s">
        <v>76</v>
      </c>
      <c r="F58" s="24">
        <v>530000000</v>
      </c>
      <c r="G58" s="25">
        <v>485900000</v>
      </c>
      <c r="H58" s="17">
        <v>551496500</v>
      </c>
      <c r="I58" s="25">
        <v>625948527.5</v>
      </c>
      <c r="J58" s="17">
        <f t="shared" si="2"/>
        <v>2193345027.5</v>
      </c>
      <c r="K58" s="18"/>
      <c r="L58" s="18"/>
      <c r="M58" s="18"/>
    </row>
    <row r="59" spans="1:13" s="50" customFormat="1" ht="24.75" customHeight="1" x14ac:dyDescent="0.25">
      <c r="A59" s="59" t="s">
        <v>77</v>
      </c>
      <c r="B59" s="59"/>
      <c r="C59" s="59"/>
      <c r="D59" s="59"/>
      <c r="E59" s="59"/>
      <c r="F59" s="60">
        <f>SUM(F4:F58)</f>
        <v>75705883348</v>
      </c>
      <c r="G59" s="60">
        <f>SUM(G4:G58)</f>
        <v>123579048437.99001</v>
      </c>
      <c r="H59" s="60">
        <f>SUM(H4:H58)</f>
        <v>97105161687.975296</v>
      </c>
      <c r="I59" s="60">
        <f>SUM(I4:I58)</f>
        <v>106899340888.9435</v>
      </c>
      <c r="J59" s="61">
        <f>SUM(J4:J58)</f>
        <v>403289434362.90881</v>
      </c>
      <c r="K59" s="49"/>
      <c r="L59" s="49"/>
      <c r="M59" s="49"/>
    </row>
    <row r="60" spans="1:13" s="19" customFormat="1" x14ac:dyDescent="0.25">
      <c r="G60" s="18"/>
      <c r="H60" s="18"/>
      <c r="I60" s="18"/>
      <c r="J60" s="18"/>
    </row>
    <row r="61" spans="1:13" s="19" customFormat="1" x14ac:dyDescent="0.25">
      <c r="G61" s="18"/>
      <c r="H61" s="18"/>
      <c r="I61" s="18"/>
      <c r="J61" s="18"/>
    </row>
    <row r="62" spans="1:13" s="19" customFormat="1" x14ac:dyDescent="0.25">
      <c r="G62" s="18"/>
      <c r="H62" s="18"/>
      <c r="I62" s="18"/>
      <c r="J62" s="18"/>
    </row>
    <row r="63" spans="1:13" s="19" customFormat="1" x14ac:dyDescent="0.25">
      <c r="A63" s="51"/>
      <c r="D63" s="51"/>
      <c r="F63" s="52"/>
      <c r="K63" s="18"/>
      <c r="L63" s="18"/>
      <c r="M63" s="18"/>
    </row>
    <row r="64" spans="1:13" s="19" customFormat="1" x14ac:dyDescent="0.25">
      <c r="A64" s="51"/>
      <c r="D64" s="51"/>
      <c r="F64" s="52"/>
      <c r="K64" s="18"/>
      <c r="L64" s="18"/>
      <c r="M64" s="18"/>
    </row>
    <row r="65" spans="1:13" s="19" customFormat="1" x14ac:dyDescent="0.25">
      <c r="A65" s="51"/>
      <c r="D65" s="51"/>
      <c r="F65" s="52"/>
      <c r="K65" s="18"/>
      <c r="L65" s="18"/>
      <c r="M65" s="18"/>
    </row>
    <row r="66" spans="1:13" s="19" customFormat="1" x14ac:dyDescent="0.25">
      <c r="A66" s="51"/>
      <c r="D66" s="51"/>
      <c r="F66" s="52"/>
      <c r="K66" s="18"/>
      <c r="L66" s="18"/>
      <c r="M66" s="18"/>
    </row>
    <row r="67" spans="1:13" s="19" customFormat="1" x14ac:dyDescent="0.25">
      <c r="A67" s="51"/>
      <c r="D67" s="51"/>
      <c r="F67" s="52"/>
      <c r="K67" s="18"/>
      <c r="L67" s="18"/>
      <c r="M67" s="18"/>
    </row>
    <row r="68" spans="1:13" s="19" customFormat="1" x14ac:dyDescent="0.25">
      <c r="A68" s="51"/>
      <c r="D68" s="51"/>
      <c r="F68" s="52"/>
      <c r="K68" s="18"/>
      <c r="L68" s="18"/>
      <c r="M68" s="18"/>
    </row>
    <row r="69" spans="1:13" s="19" customFormat="1" x14ac:dyDescent="0.25">
      <c r="A69" s="51"/>
      <c r="D69" s="51"/>
      <c r="F69" s="52"/>
      <c r="K69" s="18"/>
      <c r="L69" s="18"/>
      <c r="M69" s="18"/>
    </row>
    <row r="70" spans="1:13" s="19" customFormat="1" x14ac:dyDescent="0.25">
      <c r="A70" s="51"/>
      <c r="D70" s="51"/>
      <c r="F70" s="52"/>
      <c r="K70" s="18"/>
      <c r="L70" s="18"/>
      <c r="M70" s="18"/>
    </row>
    <row r="71" spans="1:13" s="19" customFormat="1" x14ac:dyDescent="0.25">
      <c r="A71" s="51"/>
      <c r="D71" s="51"/>
      <c r="F71" s="52"/>
      <c r="K71" s="18"/>
      <c r="L71" s="18"/>
      <c r="M71" s="18"/>
    </row>
    <row r="72" spans="1:13" s="19" customFormat="1" x14ac:dyDescent="0.25">
      <c r="A72" s="51"/>
      <c r="D72" s="51"/>
      <c r="F72" s="52"/>
      <c r="K72" s="18"/>
      <c r="L72" s="18"/>
      <c r="M72" s="18"/>
    </row>
    <row r="73" spans="1:13" s="19" customFormat="1" x14ac:dyDescent="0.25">
      <c r="A73" s="51"/>
      <c r="D73" s="51"/>
      <c r="F73" s="52"/>
      <c r="K73" s="18"/>
      <c r="L73" s="18"/>
      <c r="M73" s="18"/>
    </row>
    <row r="74" spans="1:13" s="19" customFormat="1" x14ac:dyDescent="0.25">
      <c r="A74" s="51"/>
      <c r="D74" s="51"/>
      <c r="F74" s="52"/>
      <c r="K74" s="18"/>
      <c r="L74" s="18"/>
      <c r="M74" s="18"/>
    </row>
    <row r="75" spans="1:13" s="19" customFormat="1" x14ac:dyDescent="0.25">
      <c r="A75" s="51"/>
      <c r="D75" s="51"/>
      <c r="F75" s="52"/>
      <c r="K75" s="18"/>
      <c r="L75" s="18"/>
      <c r="M75" s="18"/>
    </row>
    <row r="76" spans="1:13" s="19" customFormat="1" x14ac:dyDescent="0.25">
      <c r="A76" s="51"/>
      <c r="D76" s="51"/>
      <c r="F76" s="52"/>
      <c r="K76" s="18"/>
      <c r="L76" s="18"/>
      <c r="M76" s="18"/>
    </row>
    <row r="77" spans="1:13" s="19" customFormat="1" x14ac:dyDescent="0.25">
      <c r="A77" s="51"/>
      <c r="D77" s="51"/>
      <c r="F77" s="52"/>
      <c r="K77" s="18"/>
      <c r="L77" s="18"/>
      <c r="M77" s="18"/>
    </row>
    <row r="78" spans="1:13" s="19" customFormat="1" x14ac:dyDescent="0.25">
      <c r="A78" s="51"/>
      <c r="D78" s="51"/>
      <c r="F78" s="52"/>
      <c r="K78" s="18"/>
      <c r="L78" s="18"/>
      <c r="M78" s="18"/>
    </row>
    <row r="79" spans="1:13" s="19" customFormat="1" x14ac:dyDescent="0.25">
      <c r="A79" s="51"/>
      <c r="D79" s="51"/>
      <c r="F79" s="52"/>
      <c r="K79" s="18"/>
      <c r="L79" s="18"/>
      <c r="M79" s="18"/>
    </row>
    <row r="80" spans="1:13" s="19" customFormat="1" x14ac:dyDescent="0.25">
      <c r="A80" s="51"/>
      <c r="D80" s="51"/>
      <c r="F80" s="52"/>
      <c r="K80" s="18"/>
      <c r="L80" s="18"/>
      <c r="M80" s="18"/>
    </row>
  </sheetData>
  <mergeCells count="16">
    <mergeCell ref="A59:E59"/>
    <mergeCell ref="B25:B41"/>
    <mergeCell ref="C25:C30"/>
    <mergeCell ref="C31:C40"/>
    <mergeCell ref="B42:B47"/>
    <mergeCell ref="C42:C47"/>
    <mergeCell ref="B48:B58"/>
    <mergeCell ref="C48:C51"/>
    <mergeCell ref="C52:C58"/>
    <mergeCell ref="A1:J2"/>
    <mergeCell ref="B4:B24"/>
    <mergeCell ref="C4:C11"/>
    <mergeCell ref="C12:C16"/>
    <mergeCell ref="C18:C20"/>
    <mergeCell ref="C21:C22"/>
    <mergeCell ref="C23:C2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ctivo de imagen" ma:contentTypeID="0x0101009148F5A04DDD49CBA7127AADA5FB792B00AADE34325A8B49CDA8BB4DB53328F21400CA5093BB8FF66949BDD8DF5B2DB2C178" ma:contentTypeVersion="1" ma:contentTypeDescription="Cargar una imagen." ma:contentTypeScope="" ma:versionID="f6c2416bba0d7ccf814f7164f6bb2057">
  <xsd:schema xmlns:xsd="http://www.w3.org/2001/XMLSchema" xmlns:xs="http://www.w3.org/2001/XMLSchema" xmlns:p="http://schemas.microsoft.com/office/2006/metadata/properties" xmlns:ns1="http://schemas.microsoft.com/sharepoint/v3" xmlns:ns2="E9ACC615-AE57-4916-B284-E0A5FBB976C1" xmlns:ns3="http://schemas.microsoft.com/sharepoint/v3/fields" targetNamespace="http://schemas.microsoft.com/office/2006/metadata/properties" ma:root="true" ma:fieldsID="78cfeae4589ad46cc9ebb013ab4670d2" ns1:_="" ns2:_="" ns3:_="">
    <xsd:import namespace="http://schemas.microsoft.com/sharepoint/v3"/>
    <xsd:import namespace="E9ACC615-AE57-4916-B284-E0A5FBB976C1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FileRef" minOccurs="0"/>
                <xsd:element ref="ns1:File_x0020_Type" minOccurs="0"/>
                <xsd:element ref="ns1:HTML_x0020_File_x0020_Type" minOccurs="0"/>
                <xsd:element ref="ns1:FSObjType" minOccurs="0"/>
                <xsd:element ref="ns2:ThumbnailExists" minOccurs="0"/>
                <xsd:element ref="ns2:PreviewExists" minOccurs="0"/>
                <xsd:element ref="ns2:ImageWidth" minOccurs="0"/>
                <xsd:element ref="ns2:ImageHeight" minOccurs="0"/>
                <xsd:element ref="ns2:ImageCreateDate" minOccurs="0"/>
                <xsd:element ref="ns3:wic_System_Copyright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FileRef" ma:index="8" nillable="true" ma:displayName="Dirección URL" ma:hidden="true" ma:list="Docs" ma:internalName="FileRef" ma:readOnly="true" ma:showField="FullUrl">
      <xsd:simpleType>
        <xsd:restriction base="dms:Lookup"/>
      </xsd:simpleType>
    </xsd:element>
    <xsd:element name="File_x0020_Type" ma:index="9" nillable="true" ma:displayName="Tipo de archivo" ma:hidden="true" ma:internalName="File_x0020_Type" ma:readOnly="true">
      <xsd:simpleType>
        <xsd:restriction base="dms:Text"/>
      </xsd:simpleType>
    </xsd:element>
    <xsd:element name="HTML_x0020_File_x0020_Type" ma:index="10" nillable="true" ma:displayName="Tipo de archivo HTML" ma:hidden="true" ma:internalName="HTML_x0020_File_x0020_Type" ma:readOnly="true">
      <xsd:simpleType>
        <xsd:restriction base="dms:Text"/>
      </xsd:simpleType>
    </xsd:element>
    <xsd:element name="FSObjType" ma:index="11" nillable="true" ma:displayName="Tipo de elemento" ma:hidden="true" ma:list="Docs" ma:internalName="FSObjType" ma:readOnly="true" ma:showField="FSType">
      <xsd:simpleType>
        <xsd:restriction base="dms:Lookup"/>
      </xsd:simpleType>
    </xsd:element>
    <xsd:element name="PublishingStartDate" ma:index="27" nillable="true" ma:displayName="Fecha de inicio programada" ma:description="" ma:hidden="true" ma:internalName="PublishingStartDate">
      <xsd:simpleType>
        <xsd:restriction base="dms:Unknown"/>
      </xsd:simpleType>
    </xsd:element>
    <xsd:element name="PublishingExpirationDate" ma:index="28" nillable="true" ma:displayName="Fecha de finalización programada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ACC615-AE57-4916-B284-E0A5FBB976C1" elementFormDefault="qualified">
    <xsd:import namespace="http://schemas.microsoft.com/office/2006/documentManagement/types"/>
    <xsd:import namespace="http://schemas.microsoft.com/office/infopath/2007/PartnerControls"/>
    <xsd:element name="ThumbnailExists" ma:index="18" nillable="true" ma:displayName="La miniatura ya existe" ma:default="FALSE" ma:hidden="true" ma:internalName="ThumbnailExists" ma:readOnly="true">
      <xsd:simpleType>
        <xsd:restriction base="dms:Boolean"/>
      </xsd:simpleType>
    </xsd:element>
    <xsd:element name="PreviewExists" ma:index="19" nillable="true" ma:displayName="La vista previa ya existe" ma:default="FALSE" ma:hidden="true" ma:internalName="PreviewExists" ma:readOnly="true">
      <xsd:simpleType>
        <xsd:restriction base="dms:Boolean"/>
      </xsd:simpleType>
    </xsd:element>
    <xsd:element name="ImageWidth" ma:index="20" nillable="true" ma:displayName="Ancho" ma:internalName="ImageWidth" ma:readOnly="true">
      <xsd:simpleType>
        <xsd:restriction base="dms:Unknown"/>
      </xsd:simpleType>
    </xsd:element>
    <xsd:element name="ImageHeight" ma:index="22" nillable="true" ma:displayName="Alto" ma:internalName="ImageHeight" ma:readOnly="true">
      <xsd:simpleType>
        <xsd:restriction base="dms:Unknown"/>
      </xsd:simpleType>
    </xsd:element>
    <xsd:element name="ImageCreateDate" ma:index="25" nillable="true" ma:displayName="Fecha de captura de la imagen" ma:format="DateTime" ma:hidden="true" ma:internalName="ImageCreate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wic_System_Copyright" ma:index="26" nillable="true" ma:displayName="Copyright" ma:internalName="wic_System_Copyright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4" ma:displayName="Autor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 ma:index="23" ma:displayName="Comentarios"/>
        <xsd:element name="keywords" minOccurs="0" maxOccurs="1" type="xsd:string" ma:index="14" ma:displayName="Palabras clave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mageCreateDate xmlns="E9ACC615-AE57-4916-B284-E0A5FBB976C1" xsi:nil="true"/>
    <PublishingExpirationDate xmlns="http://schemas.microsoft.com/sharepoint/v3" xsi:nil="true"/>
    <PublishingStartDate xmlns="http://schemas.microsoft.com/sharepoint/v3" xsi:nil="true"/>
    <wic_System_Copyrigh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705DA981-CC5D-480E-8580-C6D0CBF01962}"/>
</file>

<file path=customXml/itemProps2.xml><?xml version="1.0" encoding="utf-8"?>
<ds:datastoreItem xmlns:ds="http://schemas.openxmlformats.org/officeDocument/2006/customXml" ds:itemID="{962920AF-B9BB-430D-88B0-EF83FC062723}"/>
</file>

<file path=customXml/itemProps3.xml><?xml version="1.0" encoding="utf-8"?>
<ds:datastoreItem xmlns:ds="http://schemas.openxmlformats.org/officeDocument/2006/customXml" ds:itemID="{9444B0E6-7C0E-4ADC-B607-D0492D1425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PPI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Luffi</dc:creator>
  <cp:keywords/>
  <dc:description/>
  <cp:lastModifiedBy>Luffi</cp:lastModifiedBy>
  <dcterms:created xsi:type="dcterms:W3CDTF">2020-07-09T22:24:25Z</dcterms:created>
  <dcterms:modified xsi:type="dcterms:W3CDTF">2020-07-09T22:27:56Z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0x0101009148F5A04DDD49CBA7127AADA5FB792B00AADE34325A8B49CDA8BB4DB53328F21400CA5093BB8FF66949BDD8DF5B2DB2C178</vt:lpwstr>
  </property>
</Properties>
</file>