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H13" i="6" l="1"/>
  <c r="AF13" i="6"/>
  <c r="AD13" i="6"/>
  <c r="AB13" i="6"/>
  <c r="Z13" i="6"/>
  <c r="X13" i="6"/>
  <c r="V13" i="6"/>
  <c r="T13" i="6"/>
  <c r="R13" i="6"/>
  <c r="AK18" i="6" l="1"/>
  <c r="AK17" i="6"/>
  <c r="AK16" i="6"/>
  <c r="AK15" i="6"/>
  <c r="AK14" i="6"/>
  <c r="AK13" i="6"/>
  <c r="AJ13" i="6"/>
  <c r="AI12" i="6"/>
  <c r="AI9" i="6" s="1"/>
  <c r="AH12" i="6"/>
  <c r="AH9" i="6" s="1"/>
  <c r="K5" i="10" l="1"/>
  <c r="H5" i="10"/>
  <c r="AU198" i="6" l="1"/>
  <c r="AR198" i="6"/>
  <c r="AK198" i="6"/>
  <c r="AU197" i="6"/>
  <c r="AR197" i="6"/>
  <c r="AK197" i="6"/>
  <c r="AU196" i="6"/>
  <c r="AR196" i="6"/>
  <c r="AK196" i="6"/>
  <c r="AU195" i="6"/>
  <c r="AR195" i="6"/>
  <c r="AK195" i="6"/>
  <c r="AU194" i="6"/>
  <c r="AR194" i="6"/>
  <c r="AK194" i="6"/>
  <c r="AU193" i="6"/>
  <c r="AU192" i="6" s="1"/>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K27" i="6"/>
  <c r="AU26" i="6"/>
  <c r="AR26" i="6"/>
  <c r="AK26" i="6"/>
  <c r="AU25" i="6"/>
  <c r="AR25" i="6"/>
  <c r="AK25" i="6"/>
  <c r="AU24" i="6"/>
  <c r="AR24" i="6"/>
  <c r="AK24" i="6"/>
  <c r="AU23" i="6"/>
  <c r="AR23" i="6"/>
  <c r="AK23" i="6"/>
  <c r="AU22" i="6"/>
  <c r="AR22" i="6"/>
  <c r="AK22" i="6"/>
  <c r="AJ22" i="6"/>
  <c r="AJ21" i="6" s="1"/>
  <c r="I22"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74" i="6" l="1"/>
  <c r="AU93" i="6"/>
  <c r="AK183" i="6"/>
  <c r="AU174" i="6"/>
  <c r="AU57" i="6"/>
  <c r="AK84" i="6"/>
  <c r="AK156" i="6"/>
  <c r="AU138" i="6"/>
  <c r="AU120" i="6"/>
  <c r="AK102" i="6"/>
  <c r="AR165" i="6"/>
  <c r="AK93" i="6"/>
  <c r="AU183" i="6"/>
  <c r="AR174" i="6"/>
  <c r="AK192" i="6"/>
  <c r="AU30" i="6"/>
  <c r="AU102" i="6"/>
  <c r="AU75" i="6"/>
  <c r="AR93" i="6"/>
  <c r="AK66" i="6"/>
  <c r="AK129" i="6"/>
  <c r="AU147" i="6"/>
  <c r="AK75" i="6"/>
  <c r="AR75" i="6"/>
  <c r="AU84" i="6"/>
  <c r="AK138" i="6"/>
  <c r="AR138" i="6"/>
  <c r="AK147" i="6"/>
  <c r="AR147" i="6"/>
  <c r="AU156" i="6"/>
  <c r="AK30" i="6"/>
  <c r="AR30" i="6"/>
  <c r="AK39" i="6"/>
  <c r="AK57" i="6"/>
  <c r="AR57" i="6"/>
  <c r="AU66" i="6"/>
  <c r="AK120" i="6"/>
  <c r="AR120" i="6"/>
  <c r="AU129" i="6"/>
  <c r="AR48" i="6"/>
  <c r="AR111" i="6"/>
  <c r="AR21" i="6"/>
  <c r="AU39" i="6"/>
  <c r="AR39" i="6"/>
  <c r="AR66" i="6"/>
  <c r="AR84" i="6"/>
  <c r="AR102" i="6"/>
  <c r="AR129" i="6"/>
  <c r="AR192" i="6"/>
  <c r="AR156" i="6"/>
  <c r="AR183"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109" i="5" l="1"/>
  <c r="AN109" i="5" s="1"/>
  <c r="AG95" i="5"/>
  <c r="AN95" i="5" s="1"/>
  <c r="AN111" i="5"/>
  <c r="AN283" i="5"/>
  <c r="AU283"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12" i="6"/>
  <c r="AU9" i="6" s="1"/>
  <c r="AV9" i="5"/>
  <c r="BB9" i="5" s="1"/>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186" i="5" l="1"/>
  <c r="BC201" i="5"/>
  <c r="AU211" i="5"/>
  <c r="BC211" i="5" s="1"/>
  <c r="BC109" i="5"/>
  <c r="BB69" i="5"/>
  <c r="AU69" i="5"/>
  <c r="AN186" i="5"/>
  <c r="AO133" i="5"/>
  <c r="AV133" i="5" s="1"/>
  <c r="BB133" i="5" s="1"/>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86" i="5" l="1"/>
  <c r="AU133" i="5"/>
  <c r="BC133" i="5" s="1"/>
  <c r="BC128" i="5"/>
  <c r="BC69" i="5"/>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<sst xmlns="http://schemas.openxmlformats.org/spreadsheetml/2006/main" count="10514" uniqueCount="1954">
  <si>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</si>
  <si>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</si>
  <si>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</si>
  <si>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</si>
  <si>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</si>
  <si>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</si>
  <si>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</si>
  <si>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</si>
  <si>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</si>
  <si>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</si>
  <si>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</si>
  <si>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</si>
  <si>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</si>
  <si>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</si>
  <si>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</si>
  <si>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</si>
  <si>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</si>
  <si>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</si>
  <si>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</si>
  <si>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</si>
  <si>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</si>
  <si>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</si>
  <si>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</si>
  <si>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</si>
  <si>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</si>
  <si>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</si>
  <si>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</si>
  <si>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</si>
  <si>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</si>
  <si>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</si>
  <si>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</si>
  <si>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</si>
  <si>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</si>
  <si>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</si>
  <si>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</si>
  <si>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</si>
  <si>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</si>
  <si>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</si>
  <si>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</si>
  <si>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</si>
  <si>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</si>
  <si>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</si>
  <si>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</si>
  <si>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</si>
  <si>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</si>
  <si>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</si>
  <si>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</si>
  <si>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</si>
  <si>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</si>
  <si>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</si>
  <si>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</si>
  <si>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</si>
  <si>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</si>
  <si>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</si>
  <si>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</si>
  <si>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</si>
  <si>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</si>
  <si>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</si>
  <si>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</si>
  <si>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</si>
  <si>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</si>
  <si>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</si>
  <si>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</si>
  <si>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</si>
  <si>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</si>
  <si>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</si>
  <si>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</si>
  <si>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</si>
  <si>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</si>
  <si>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</si>
  <si>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</si>
  <si>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</si>
  <si>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</si>
  <si>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</si>
  <si>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</si>
  <si>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</si>
  <si>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</si>
  <si>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</si>
  <si>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</si>
  <si>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</si>
  <si>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</si>
  <si>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</si>
  <si>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</si>
  <si>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</si>
  <si>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</si>
  <si>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</si>
  <si>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</si>
  <si>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</si>
  <si>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</si>
  <si>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</si>
  <si>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</si>
  <si>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</si>
  <si>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</si>
  <si>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</si>
  <si>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</si>
  <si>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</si>
  <si>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</si>
  <si>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</si>
  <si>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</si>
  <si>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</si>
  <si>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</si>
  <si>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</si>
  <si>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</si>
  <si>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</si>
  <si>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</si>
  <si>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</si>
  <si>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</si>
  <si>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</si>
  <si>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</si>
  <si>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</si>
  <si>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</si>
  <si>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</si>
  <si>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</si>
  <si>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</si>
  <si>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</si>
  <si>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</si>
  <si>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</si>
  <si>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</si>
  <si>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</si>
  <si>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</si>
  <si>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</si>
  <si>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</si>
  <si>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</si>
  <si>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</si>
  <si>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</si>
  <si>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</si>
  <si>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</si>
  <si>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</si>
  <si>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</si>
  <si>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</si>
  <si>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</si>
  <si>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</si>
  <si>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</si>
  <si>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</si>
  <si>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</si>
  <si>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</si>
  <si>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</si>
  <si>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</si>
  <si>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</si>
  <si>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</si>
  <si>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</si>
  <si>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</si>
  <si>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</si>
  <si>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</si>
  <si>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</si>
  <si>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</si>
  <si>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</si>
  <si>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</si>
  <si>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</si>
  <si>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</si>
  <si>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</si>
  <si>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</si>
  <si>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</si>
  <si>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</si>
  <si>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</si>
  <si>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</si>
  <si>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</si>
  <si>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</si>
  <si>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</si>
  <si>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</si>
  <si>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</si>
  <si>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</si>
  <si>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</si>
  <si>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</si>
  <si>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</si>
  <si>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</si>
  <si>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</si>
  <si>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</si>
  <si>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</si>
  <si>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</si>
  <si>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</si>
  <si>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</si>
  <si>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</si>
  <si>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</si>
  <si>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</si>
  <si>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</si>
  <si>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</si>
  <si>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</si>
  <si>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</si>
  <si>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</si>
  <si>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</si>
  <si>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</si>
  <si>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</si>
  <si>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</si>
  <si>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</si>
  <si>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</si>
  <si>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</si>
  <si>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</si>
  <si>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</si>
  <si>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</si>
  <si>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</si>
  <si>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</si>
  <si>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</si>
  <si>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</si>
  <si>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</si>
  <si>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</si>
  <si>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</si>
  <si>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</si>
  <si>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</si>
  <si>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</si>
  <si>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</si>
  <si>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</si>
  <si>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</si>
  <si>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</si>
  <si>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</si>
  <si>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</si>
  <si>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</si>
  <si>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</si>
  <si>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</si>
  <si>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</si>
  <si>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</si>
  <si>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</si>
  <si>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</si>
  <si>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</si>
  <si>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</si>
  <si>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</si>
  <si>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</si>
  <si>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</si>
  <si>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</si>
  <si>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</si>
  <si>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</si>
  <si>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</si>
  <si>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</si>
  <si>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</si>
  <si>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</si>
  <si>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</si>
  <si>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</si>
  <si>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</si>
  <si>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</si>
  <si>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</si>
  <si>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</si>
  <si>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</si>
  <si>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</si>
  <si>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</si>
  <si>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</si>
  <si>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</si>
  <si>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</si>
  <si>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</si>
  <si>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</si>
  <si>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</si>
  <si>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</si>
  <si>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</si>
  <si>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</si>
  <si>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</si>
  <si>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</si>
  <si>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</si>
  <si>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</si>
  <si>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</si>
  <si>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</si>
  <si>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</si>
  <si>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</si>
  <si>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</si>
  <si>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</si>
  <si>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</si>
  <si>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</si>
  <si>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</si>
  <si>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</si>
  <si>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</si>
  <si>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</si>
  <si>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</si>
  <si>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</si>
  <si>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</si>
  <si>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</si>
  <si>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</si>
  <si>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</si>
  <si>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</si>
  <si>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</si>
  <si>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</si>
  <si>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</si>
  <si>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</si>
  <si>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</si>
  <si>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</si>
  <si>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</si>
  <si>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</si>
  <si>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</si>
  <si>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</si>
  <si>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</si>
  <si>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</si>
  <si>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</si>
  <si>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</si>
  <si>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</si>
  <si>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</si>
  <si>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</si>
  <si>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</si>
  <si>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</si>
  <si>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</si>
  <si>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</si>
  <si>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</si>
  <si>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</si>
  <si>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</si>
  <si>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</si>
  <si>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</si>
  <si>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</si>
  <si>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</si>
  <si>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</si>
  <si>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</si>
  <si>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</si>
  <si>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</si>
  <si>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</si>
  <si>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</si>
  <si>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</si>
  <si>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</si>
  <si>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</si>
  <si>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</si>
  <si>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</si>
  <si>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</si>
  <si>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</si>
  <si>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</si>
  <si>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</si>
  <si>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</si>
  <si>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</si>
  <si>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</si>
  <si>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</si>
  <si>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</si>
  <si>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</si>
  <si>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</si>
  <si>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</si>
  <si>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</si>
  <si>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</si>
  <si>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</si>
  <si>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</si>
  <si>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</si>
  <si>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</si>
  <si>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</si>
  <si>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</si>
  <si>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</si>
  <si>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</si>
  <si>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</si>
  <si>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</si>
  <si>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</si>
  <si>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</si>
  <si>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</si>
  <si>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</si>
  <si>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</si>
  <si>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</si>
  <si>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</si>
  <si>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</si>
  <si>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</si>
  <si>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</si>
  <si>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</si>
  <si>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</si>
  <si>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</si>
  <si>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</si>
  <si>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</si>
  <si>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</si>
  <si>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</si>
  <si>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</si>
  <si>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</si>
  <si>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</si>
  <si>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</si>
  <si>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</si>
  <si>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</si>
  <si>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</si>
  <si>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</si>
  <si>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</si>
  <si>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</si>
  <si>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</si>
  <si>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</si>
  <si>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</si>
  <si>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</si>
  <si>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</si>
  <si>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</si>
  <si>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</si>
  <si>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</si>
  <si>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</si>
  <si>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</si>
  <si>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</si>
  <si>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</si>
  <si>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</si>
  <si>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</si>
  <si>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</si>
  <si>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</si>
  <si>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</si>
  <si>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</si>
  <si>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</si>
  <si>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</si>
  <si>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</si>
  <si>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</si>
  <si>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</si>
  <si>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</si>
  <si>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</si>
  <si>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</si>
  <si>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</si>
  <si>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</si>
  <si>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</si>
  <si>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</si>
  <si>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</si>
  <si>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</si>
  <si>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</si>
  <si>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</si>
  <si>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</si>
  <si>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</si>
  <si>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</si>
  <si>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</si>
  <si>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</si>
  <si>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</si>
  <si>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</si>
  <si>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</si>
  <si>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</si>
  <si>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</si>
  <si>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</si>
  <si>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</si>
  <si>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</si>
  <si>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</si>
  <si>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</si>
  <si>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</si>
  <si>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</si>
  <si>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</si>
  <si>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</si>
  <si>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</si>
  <si>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</si>
  <si>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</si>
  <si>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</si>
  <si>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</si>
  <si>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</si>
  <si>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</si>
  <si>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</si>
  <si>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</si>
  <si>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</si>
  <si>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</si>
  <si>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</si>
  <si>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</si>
  <si>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</si>
  <si>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</si>
  <si>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</si>
  <si>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</si>
  <si>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</si>
  <si>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</si>
  <si>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</si>
  <si>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</si>
  <si>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</si>
  <si>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</si>
  <si>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</si>
  <si>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</si>
  <si>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</si>
  <si>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</si>
  <si>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</si>
  <si>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</si>
  <si>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</si>
  <si>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</si>
  <si>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</si>
  <si>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</si>
  <si>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</si>
  <si>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</si>
  <si>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</si>
  <si>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</si>
  <si>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</si>
  <si>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</si>
  <si>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</si>
  <si>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</si>
  <si>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</si>
  <si>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</si>
  <si>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</si>
  <si>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</si>
  <si>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</si>
  <si>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</si>
  <si>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</si>
  <si>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</si>
  <si>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</si>
  <si>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</si>
  <si>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</si>
  <si>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</si>
  <si>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</si>
  <si>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</si>
  <si>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</si>
  <si>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</si>
  <si>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</si>
  <si>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</si>
  <si>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</si>
  <si>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</si>
  <si>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</si>
  <si>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</si>
  <si>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</si>
  <si>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</si>
  <si>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</si>
  <si>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</si>
  <si>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</si>
  <si>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</si>
  <si>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</si>
  <si>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</si>
  <si>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</si>
  <si>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</si>
  <si>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</si>
  <si>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</si>
  <si>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</si>
  <si>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</si>
  <si>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</si>
  <si>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</si>
  <si>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</si>
  <si>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</si>
  <si>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</si>
  <si>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</si>
  <si>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</si>
  <si>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</si>
  <si>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</si>
  <si>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</si>
  <si>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</si>
  <si>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</si>
  <si>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</si>
  <si>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</si>
  <si>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</si>
  <si>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</si>
  <si>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</si>
  <si>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</si>
  <si>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</si>
  <si>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</si>
  <si>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</si>
  <si>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</si>
  <si>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</si>
  <si>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</si>
  <si>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</si>
  <si>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</si>
  <si>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</si>
  <si>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</si>
  <si>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</si>
  <si>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</si>
  <si>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</si>
  <si>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</si>
  <si>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</si>
  <si>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</si>
  <si>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</si>
  <si>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</si>
  <si>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</si>
  <si>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</si>
  <si>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</si>
  <si>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</si>
  <si>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</si>
  <si>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</si>
  <si>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</si>
  <si>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</si>
  <si>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</si>
  <si>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</si>
  <si>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</si>
  <si>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</si>
  <si>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</si>
  <si>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</si>
  <si>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</si>
  <si>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</si>
  <si>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</si>
  <si>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</si>
  <si>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</si>
  <si>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</si>
  <si>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</si>
  <si>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</si>
  <si>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</si>
  <si>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</si>
  <si>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</si>
  <si>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</si>
  <si>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</si>
  <si>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</si>
  <si>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</si>
  <si>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</si>
  <si>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</si>
  <si>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</si>
  <si>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</si>
  <si>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</si>
  <si>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</si>
  <si>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</si>
  <si>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</si>
  <si>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</si>
  <si>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</si>
  <si>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</si>
  <si>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</si>
  <si>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</si>
  <si>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</si>
  <si>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</si>
  <si>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</si>
  <si>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</si>
  <si>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</si>
  <si>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</si>
  <si>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</si>
  <si>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</si>
  <si>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</si>
  <si>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</si>
  <si>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</si>
  <si>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</si>
  <si>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</si>
  <si>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</si>
  <si>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</si>
  <si>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</si>
  <si>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</si>
  <si>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</si>
  <si>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</si>
  <si>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</si>
  <si>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</si>
  <si>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</si>
  <si>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</si>
  <si>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</si>
  <si>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</si>
  <si>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</si>
  <si>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</si>
  <si>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</si>
  <si>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</si>
  <si>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</si>
  <si>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</si>
  <si>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</si>
  <si>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</si>
  <si>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</si>
  <si>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</si>
  <si>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</si>
  <si>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</si>
  <si>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</si>
  <si>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</si>
  <si>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</si>
  <si>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</si>
  <si>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</si>
  <si>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</si>
  <si>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</si>
  <si>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</si>
  <si>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</si>
  <si>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</si>
  <si>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</si>
  <si>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</si>
  <si>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</si>
  <si>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</si>
  <si>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</si>
  <si>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</si>
  <si>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</si>
  <si>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</si>
  <si>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</si>
  <si>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</si>
  <si>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</si>
  <si>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</si>
  <si>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</si>
  <si>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</si>
  <si>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</si>
  <si>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</si>
  <si>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</si>
  <si>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</si>
  <si>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</si>
  <si>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</si>
  <si>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</si>
  <si>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</si>
  <si>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</si>
  <si>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</si>
  <si>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</si>
  <si>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</si>
  <si>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</si>
  <si>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</si>
  <si>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</si>
  <si>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</si>
  <si>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</si>
  <si>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</si>
  <si>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</si>
  <si>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</si>
  <si>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</si>
  <si>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</si>
  <si>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</si>
  <si>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</si>
  <si>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</si>
  <si>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</si>
  <si>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</si>
  <si>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</si>
  <si>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</si>
  <si>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</si>
  <si>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</si>
  <si>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</si>
  <si>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</si>
  <si>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</si>
  <si>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</si>
  <si>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</si>
  <si>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</si>
  <si>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</si>
  <si>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</si>
  <si>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</si>
  <si>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</si>
  <si>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</si>
  <si>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</si>
  <si>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</si>
  <si>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</si>
  <si>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</si>
  <si>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</si>
  <si>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</si>
  <si>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</si>
  <si>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</si>
  <si>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</si>
  <si>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</si>
  <si>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</si>
  <si>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</si>
  <si>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</si>
  <si>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</si>
  <si>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</si>
  <si>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</si>
  <si>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</si>
  <si>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</si>
  <si>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</si>
  <si>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</si>
  <si>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</si>
  <si>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</si>
  <si>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</si>
  <si>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</si>
  <si>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</si>
  <si>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</si>
  <si>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</si>
  <si>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</si>
  <si>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</si>
  <si>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</si>
  <si>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</si>
  <si>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</si>
  <si>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</si>
  <si>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</si>
  <si>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</si>
  <si>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</si>
  <si>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</si>
  <si>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</si>
  <si>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</si>
  <si>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</si>
  <si>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</si>
  <si>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</si>
  <si>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</si>
  <si>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</si>
  <si>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</si>
  <si>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</si>
  <si>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</si>
  <si>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</si>
  <si>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</si>
  <si>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</si>
  <si>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</si>
  <si>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</si>
  <si>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</si>
  <si>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</si>
  <si>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</si>
  <si>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</si>
  <si>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</si>
  <si>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</si>
  <si>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</si>
  <si>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</si>
  <si>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</si>
  <si>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</si>
  <si>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</si>
  <si>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</si>
  <si>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</si>
  <si>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</si>
  <si>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</si>
  <si>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</si>
  <si>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</si>
  <si>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</si>
  <si>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</si>
  <si>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</si>
  <si>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</si>
  <si>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</si>
  <si>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</si>
  <si>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</si>
  <si>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</si>
  <si>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</si>
  <si>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</si>
  <si>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</si>
  <si>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</si>
  <si>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</si>
  <si>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</si>
  <si>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</si>
  <si>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</si>
  <si>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</si>
  <si>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</si>
  <si>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</si>
  <si>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</si>
  <si>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</si>
  <si>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</si>
  <si>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</si>
  <si>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</si>
  <si>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</si>
  <si>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</si>
  <si>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</si>
  <si>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</si>
  <si>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</si>
  <si>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</si>
  <si>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</si>
  <si>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</si>
  <si>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</si>
  <si>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</si>
  <si>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</si>
  <si>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</si>
  <si>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</si>
  <si>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</si>
  <si>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</si>
  <si>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</si>
  <si>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</si>
  <si>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</si>
  <si>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</si>
  <si>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</si>
  <si>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</si>
  <si>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</si>
  <si>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</si>
  <si>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</si>
  <si>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</si>
  <si>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</si>
  <si>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</si>
  <si>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</si>
  <si>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</si>
  <si>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</si>
  <si>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</si>
  <si>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</si>
  <si>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</si>
  <si>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</si>
  <si>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</si>
  <si>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</si>
  <si>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</si>
  <si>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</si>
  <si>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</si>
  <si>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</si>
  <si>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</si>
  <si>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</si>
  <si>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</si>
  <si>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</si>
  <si>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</si>
  <si>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</si>
  <si>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</si>
  <si>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</si>
  <si>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</si>
  <si>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</si>
  <si>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</si>
  <si>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</si>
  <si>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</si>
  <si>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</si>
  <si>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</si>
  <si>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</si>
  <si>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</si>
  <si>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</si>
  <si>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</si>
  <si>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</si>
  <si>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</si>
  <si>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</si>
  <si>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</si>
  <si>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</si>
  <si>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</si>
  <si>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</si>
  <si>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</si>
  <si>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</si>
  <si>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</si>
  <si>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</si>
  <si>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</si>
  <si>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</si>
  <si>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</si>
  <si>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</si>
  <si>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</si>
  <si>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</si>
  <si>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</si>
  <si>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</si>
  <si>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</si>
  <si>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</si>
  <si>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</si>
  <si>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</si>
  <si>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</si>
  <si>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</si>
  <si>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</si>
  <si>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</si>
  <si>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</si>
  <si>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</si>
  <si>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</si>
  <si>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</si>
  <si>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</si>
  <si>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</si>
  <si>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</si>
  <si>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</si>
  <si>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</si>
  <si>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</si>
  <si>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</si>
  <si>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</si>
  <si>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</si>
  <si>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</si>
  <si>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</si>
  <si>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</si>
  <si>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</si>
  <si>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</si>
  <si>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</si>
  <si>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</si>
  <si>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</si>
  <si>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</si>
  <si>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</si>
  <si>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</si>
  <si>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</si>
  <si>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</si>
  <si>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</si>
  <si>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</si>
  <si>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</si>
  <si>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</si>
  <si>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</si>
  <si>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</si>
  <si>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</si>
  <si>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</si>
  <si>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</si>
  <si>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</si>
  <si>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</si>
  <si>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</si>
  <si>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</si>
  <si>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</si>
  <si>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</si>
  <si>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</si>
  <si>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</si>
  <si>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</si>
  <si>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</si>
  <si>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</si>
  <si>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</si>
  <si>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</si>
  <si>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</si>
  <si>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</si>
  <si>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</si>
  <si>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</si>
  <si>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</si>
  <si>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</si>
  <si>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</si>
  <si>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</si>
  <si>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</si>
  <si>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</si>
  <si>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</si>
  <si>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</si>
  <si>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</si>
  <si>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</si>
  <si>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</si>
  <si>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</si>
  <si>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</si>
  <si>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</si>
  <si>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</si>
  <si>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</si>
  <si>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</si>
  <si>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</si>
  <si>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</si>
  <si>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</si>
  <si>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</si>
  <si>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</si>
  <si>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</si>
  <si>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</si>
  <si>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</si>
  <si>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</si>
  <si>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</si>
  <si>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</si>
  <si>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</si>
  <si>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</si>
  <si>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</si>
  <si>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</si>
  <si>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</si>
  <si>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</si>
  <si>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</si>
  <si>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</si>
  <si>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</si>
  <si>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</si>
  <si>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</si>
  <si>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</si>
  <si>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</si>
  <si>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</si>
  <si>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</si>
  <si>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</si>
  <si>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</si>
  <si>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</si>
  <si>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</si>
  <si>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</si>
  <si>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</si>
  <si>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</si>
  <si>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</si>
  <si>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</si>
  <si>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</si>
  <si>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</si>
  <si>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</si>
  <si>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</si>
  <si>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</si>
  <si>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</si>
  <si>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</si>
  <si>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</si>
  <si>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</si>
  <si>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</si>
  <si>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</si>
  <si>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</si>
  <si>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</si>
  <si>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</si>
  <si>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</si>
  <si>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</si>
  <si>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</si>
  <si>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</si>
  <si>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</si>
  <si>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</si>
  <si>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</si>
  <si>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</si>
  <si>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</si>
  <si>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</si>
  <si>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</si>
  <si>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</si>
  <si>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</si>
  <si>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</si>
  <si>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</si>
  <si>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</si>
  <si>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</si>
  <si>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</si>
  <si>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</si>
  <si>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</si>
  <si>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</si>
  <si>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</si>
  <si>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</si>
  <si>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</si>
  <si>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</si>
  <si>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</si>
  <si>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</si>
  <si>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</si>
  <si>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</si>
  <si>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</si>
  <si>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</si>
  <si>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</si>
  <si>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</si>
  <si>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</si>
  <si>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</si>
  <si>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</si>
  <si>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</si>
  <si>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</si>
  <si>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</si>
  <si>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</si>
  <si>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</si>
  <si>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</si>
  <si>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</si>
  <si>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</si>
  <si>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</si>
  <si>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</si>
  <si>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</si>
  <si>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</si>
  <si>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</si>
  <si>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</si>
  <si>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</si>
  <si>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</si>
  <si>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</si>
  <si>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</si>
  <si>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</si>
  <si>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</si>
  <si>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</si>
  <si>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</si>
  <si>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</si>
  <si>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</si>
  <si>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</si>
  <si>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</si>
  <si>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</si>
  <si>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</si>
  <si>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</si>
  <si>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</si>
  <si>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</si>
  <si>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</si>
  <si>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</si>
  <si>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</si>
  <si>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</si>
  <si>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</si>
  <si>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</si>
  <si>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</si>
  <si>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</si>
  <si>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</si>
  <si>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</si>
  <si>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</si>
  <si>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</si>
  <si>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</si>
  <si>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</si>
  <si>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</si>
  <si>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</si>
  <si>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</si>
  <si>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</si>
  <si>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</si>
  <si>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</si>
  <si>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</si>
  <si>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</si>
  <si>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</si>
  <si>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</si>
  <si>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</si>
  <si>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</si>
  <si>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</si>
  <si>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</si>
  <si>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</si>
  <si>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</si>
  <si>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</si>
  <si>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</si>
  <si>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</si>
  <si>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</si>
  <si>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</si>
  <si>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</si>
  <si>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</si>
  <si>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</si>
  <si>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</si>
  <si>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</si>
  <si>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</si>
  <si>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</si>
  <si>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</si>
  <si>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</si>
  <si>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</si>
  <si>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</si>
  <si>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</si>
  <si>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</si>
  <si>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</si>
  <si>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</si>
  <si>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</si>
  <si>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</si>
  <si>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</si>
  <si>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</si>
  <si>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</si>
  <si>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</si>
  <si>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</si>
  <si>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</si>
  <si>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</si>
  <si>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</si>
  <si>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</si>
  <si>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</si>
  <si>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</si>
  <si>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</si>
  <si>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</si>
  <si>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</si>
  <si>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</si>
  <si>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</si>
  <si>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</si>
  <si>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</si>
  <si>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</si>
  <si>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</si>
  <si>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</si>
  <si>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</si>
  <si>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</si>
  <si>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</si>
  <si>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</si>
  <si>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</si>
  <si>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</si>
  <si>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</si>
  <si>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</si>
  <si>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</si>
  <si>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</si>
  <si>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</si>
  <si>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</si>
  <si>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</si>
  <si>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</si>
  <si>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</si>
  <si>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</si>
  <si>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</si>
  <si>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</si>
  <si>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</si>
  <si>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</si>
  <si>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</si>
  <si>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</si>
  <si>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</si>
  <si>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</si>
  <si>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</si>
  <si>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</si>
  <si>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</si>
  <si>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</si>
  <si>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</si>
  <si>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</si>
  <si>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</si>
  <si>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</si>
  <si>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</si>
  <si>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</si>
  <si>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</si>
  <si>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</si>
  <si>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</si>
  <si>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</si>
  <si>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</si>
  <si>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</si>
  <si>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</si>
  <si>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</si>
  <si>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</si>
  <si>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</si>
  <si>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</si>
  <si>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</si>
  <si>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</si>
  <si>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</si>
  <si>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</si>
  <si>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</si>
  <si>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</si>
  <si>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</si>
  <si>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</si>
  <si>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</si>
  <si>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</si>
  <si>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</si>
  <si>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</si>
  <si>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</si>
  <si>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</si>
  <si>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</si>
  <si>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</si>
  <si>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</si>
  <si>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</si>
  <si>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</si>
  <si>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</si>
  <si>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</si>
  <si>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</si>
  <si>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</si>
  <si>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</si>
  <si>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</si>
  <si>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</si>
  <si>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</si>
  <si>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</si>
  <si>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</si>
  <si>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</si>
  <si>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</si>
  <si>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</si>
  <si>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</si>
  <si>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</si>
  <si>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</si>
  <si>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</si>
  <si>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</si>
  <si>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</si>
  <si>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</si>
  <si>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</si>
  <si>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</si>
  <si>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</si>
  <si>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</si>
  <si>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</si>
  <si>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</si>
  <si>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</si>
  <si>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</si>
  <si>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</si>
  <si>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</si>
  <si>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</si>
  <si>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</si>
  <si>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</si>
  <si>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</si>
  <si>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</si>
  <si>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</si>
  <si>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</si>
  <si>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</si>
  <si>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</si>
  <si>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</si>
  <si>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</si>
  <si>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</si>
  <si>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</si>
  <si>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</si>
  <si>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</si>
  <si>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</si>
  <si>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</si>
  <si>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</si>
  <si>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</si>
  <si>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</si>
  <si>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</si>
  <si>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</si>
  <si>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</si>
  <si>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</si>
  <si>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</si>
  <si>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</si>
  <si>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</si>
  <si>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</si>
  <si>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</si>
  <si>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</si>
  <si>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</si>
  <si>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</si>
  <si>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</si>
  <si>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</si>
  <si>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</si>
  <si>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</si>
  <si>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</si>
  <si>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</si>
  <si>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</si>
  <si>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</si>
  <si>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</si>
  <si>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</si>
  <si>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</si>
  <si>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</si>
  <si>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</si>
  <si>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</si>
  <si>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</si>
  <si>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</si>
  <si>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</si>
  <si>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</si>
  <si>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</si>
  <si>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</si>
  <si>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</si>
  <si>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</si>
  <si>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</si>
  <si>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</si>
  <si>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</si>
  <si>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</si>
  <si>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</si>
  <si>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</si>
  <si>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</si>
  <si>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</si>
  <si>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</si>
  <si>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</si>
  <si>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</si>
  <si>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</si>
  <si>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</si>
  <si>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</si>
  <si>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</si>
  <si>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</si>
  <si>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</si>
  <si>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</si>
  <si>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</si>
  <si>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</si>
  <si>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</si>
  <si>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</si>
  <si>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</si>
  <si>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</si>
  <si>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</si>
  <si>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</si>
  <si>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</si>
  <si>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</si>
  <si>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</si>
  <si>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</si>
  <si>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</si>
  <si>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</si>
  <si>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</si>
  <si>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</si>
  <si>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</si>
  <si>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</si>
  <si>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</si>
  <si>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</si>
  <si>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</si>
  <si>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</si>
  <si>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</si>
  <si>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</si>
  <si>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</si>
  <si>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</si>
  <si>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</si>
  <si>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</si>
  <si>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</si>
  <si>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</si>
  <si>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</si>
  <si>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</si>
  <si>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</si>
  <si>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</si>
  <si>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</si>
  <si>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</si>
  <si>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</si>
  <si>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</si>
  <si>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</si>
  <si>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</si>
  <si>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</si>
  <si>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</si>
  <si>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</si>
  <si>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</si>
  <si>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</si>
  <si>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</si>
  <si>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</si>
  <si>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</si>
  <si>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</si>
  <si>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</si>
  <si>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</si>
  <si>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</si>
  <si>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</si>
  <si>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</si>
  <si>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</si>
  <si>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</si>
  <si>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</si>
  <si>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</si>
  <si>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</si>
  <si>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</si>
  <si>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</si>
  <si>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</si>
  <si>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</si>
  <si>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</si>
  <si>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</si>
  <si>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</si>
  <si>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</si>
  <si>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</si>
  <si>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</si>
  <si>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</si>
  <si>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</si>
  <si>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</si>
  <si>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</si>
  <si>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</si>
  <si>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</si>
  <si>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</si>
  <si>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</si>
  <si>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</si>
  <si>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</si>
  <si>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</si>
  <si>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</si>
  <si>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</si>
  <si>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</si>
  <si>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</si>
  <si>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</si>
  <si>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</si>
  <si>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</si>
  <si>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</si>
  <si>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</si>
  <si>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</si>
  <si>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</si>
  <si>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</si>
  <si>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</si>
  <si>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</si>
  <si>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</si>
  <si>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</si>
  <si>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</si>
  <si>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</si>
  <si>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</si>
  <si>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</si>
  <si>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</si>
  <si>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</si>
  <si>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</si>
  <si>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</si>
  <si>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</si>
  <si>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</si>
  <si>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</si>
  <si>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</si>
  <si>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</si>
  <si>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</si>
  <si>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</si>
  <si>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</si>
  <si>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</si>
  <si>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</si>
  <si>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</si>
  <si>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</si>
  <si>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</si>
  <si>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</si>
  <si>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</si>
  <si>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</si>
  <si>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</si>
  <si>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</si>
  <si>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</si>
  <si>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</si>
  <si>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</si>
  <si>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</si>
  <si>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</si>
  <si>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</si>
  <si>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</si>
  <si>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</si>
  <si>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</si>
  <si>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</si>
  <si>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</si>
  <si>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</si>
  <si>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</si>
  <si>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</si>
  <si>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</si>
  <si>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</si>
  <si>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</si>
  <si>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</si>
  <si>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</si>
  <si>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</si>
  <si>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</si>
  <si>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</si>
  <si>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</si>
  <si>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</si>
  <si>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</si>
  <si>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</si>
  <si>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</si>
  <si>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</si>
  <si>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</si>
  <si>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</si>
  <si>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</si>
  <si>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</si>
  <si>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</si>
  <si>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</si>
  <si>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</si>
  <si>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</si>
  <si>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</si>
  <si>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</si>
  <si>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</si>
  <si>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</si>
  <si>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</si>
  <si>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</si>
  <si>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</si>
  <si>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</si>
  <si>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</si>
  <si>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</si>
  <si>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</si>
  <si>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</si>
  <si>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</si>
  <si>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</si>
  <si>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</si>
  <si>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</si>
  <si>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</si>
  <si>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</si>
  <si>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</si>
  <si>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</si>
  <si>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</si>
  <si>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</si>
  <si>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</si>
  <si>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</si>
  <si>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</si>
  <si>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</si>
  <si>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</si>
  <si>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</si>
  <si>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</si>
  <si>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</si>
  <si>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</si>
  <si>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</si>
  <si>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</si>
  <si>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</si>
  <si>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</si>
  <si>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</si>
  <si>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</si>
  <si>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</si>
  <si>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</si>
  <si>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</si>
  <si>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</si>
  <si>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</si>
  <si>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</si>
  <si>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</si>
  <si>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</si>
  <si>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</si>
  <si>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</si>
  <si>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</si>
  <si>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</si>
  <si>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</si>
  <si>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</si>
  <si>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</si>
  <si>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</si>
  <si>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</si>
  <si>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</si>
  <si>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</si>
  <si>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</si>
  <si>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</si>
  <si>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</si>
  <si>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</si>
  <si>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</si>
  <si>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</si>
  <si>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</si>
  <si>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</si>
  <si>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</si>
  <si>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</si>
  <si>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</si>
  <si>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</si>
  <si>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</si>
  <si>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</si>
  <si>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</si>
  <si>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</si>
  <si>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</si>
  <si>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</si>
  <si>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</si>
  <si>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</si>
  <si>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</si>
  <si>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</si>
  <si>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</si>
  <si>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</si>
  <si>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</si>
  <si>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</si>
  <si>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</si>
  <si>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</si>
  <si>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</si>
  <si>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</si>
  <si>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</si>
  <si>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</si>
  <si>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</si>
  <si>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</si>
  <si>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</si>
  <si>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</si>
  <si>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</si>
  <si>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</si>
  <si>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</si>
  <si>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</si>
  <si>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</si>
  <si>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</si>
  <si>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</si>
  <si>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</si>
  <si>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</si>
  <si>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</si>
  <si>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</si>
  <si>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</si>
  <si>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</si>
  <si>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</si>
  <si>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</si>
  <si>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</si>
  <si>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</si>
  <si>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</si>
  <si>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</si>
  <si>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</si>
  <si>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</si>
  <si>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</si>
  <si>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</si>
  <si>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</si>
  <si>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</si>
  <si>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</si>
  <si>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</si>
  <si>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</si>
  <si>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</si>
  <si>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</si>
  <si>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</si>
  <si>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</si>
  <si>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</si>
  <si>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</si>
  <si>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</si>
  <si>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</si>
  <si>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</si>
  <si>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</si>
  <si>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</si>
  <si>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</si>
  <si>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</si>
  <si>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</si>
  <si>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</si>
  <si>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</si>
  <si>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</si>
  <si>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</si>
  <si>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</si>
  <si>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</si>
  <si>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</si>
  <si>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</si>
  <si>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</si>
  <si>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</si>
  <si>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</si>
  <si>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</si>
  <si>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</si>
  <si>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</si>
  <si>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</si>
  <si>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</si>
  <si>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</si>
  <si>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</si>
  <si>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</si>
  <si>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</si>
  <si>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</si>
  <si>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</si>
  <si>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</si>
  <si>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</si>
  <si>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</si>
  <si>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</si>
  <si>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</si>
  <si>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</si>
  <si>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</si>
  <si>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</si>
  <si>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</si>
  <si>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</si>
  <si>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</si>
  <si>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</si>
  <si>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</si>
  <si>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</si>
  <si>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</si>
  <si>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</si>
  <si>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</si>
  <si>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</si>
  <si>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</si>
  <si>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</si>
  <si>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</si>
  <si>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</si>
  <si>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</si>
  <si>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</si>
  <si>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</si>
  <si>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</si>
  <si>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</si>
  <si>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</si>
  <si>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</si>
  <si>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</si>
  <si>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</si>
  <si>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</si>
  <si>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</si>
  <si>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</si>
  <si>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</si>
  <si>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</si>
  <si>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</si>
  <si>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</si>
  <si>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</si>
  <si>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</si>
  <si>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</si>
  <si>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</si>
  <si>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</si>
  <si>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</si>
  <si>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</si>
  <si>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</si>
  <si>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</si>
  <si>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</si>
  <si>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</si>
  <si>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</si>
  <si>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</si>
  <si>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</si>
  <si>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</si>
  <si>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</si>
  <si>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</si>
  <si>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</si>
  <si>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</si>
  <si>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</si>
  <si>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</si>
  <si>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</si>
  <si>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</si>
  <si>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</si>
  <si>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</si>
  <si>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</si>
  <si>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</si>
  <si>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</si>
  <si>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</si>
  <si>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</si>
  <si>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</si>
  <si>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</si>
  <si>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</si>
  <si>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</si>
  <si>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</si>
  <si>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</si>
  <si>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</si>
  <si>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</si>
  <si>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</si>
  <si>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</si>
  <si>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</si>
  <si>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</si>
  <si>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</si>
  <si>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</si>
  <si>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</si>
  <si>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</si>
  <si>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</si>
  <si>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</si>
  <si>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</si>
  <si>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</si>
  <si>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</si>
  <si>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</si>
  <si>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</si>
  <si>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</si>
  <si>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</si>
  <si>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</si>
  <si>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</si>
  <si>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</si>
  <si>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</si>
  <si>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</si>
  <si>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</si>
  <si>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</si>
  <si>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</si>
  <si>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</si>
  <si>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</si>
  <si>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</si>
  <si>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</si>
  <si>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</si>
  <si>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</si>
  <si>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</si>
  <si>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</si>
  <si>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</si>
  <si>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</si>
  <si>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</si>
  <si>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</si>
  <si>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</si>
  <si>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</si>
  <si>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</si>
  <si>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</si>
  <si>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</si>
  <si>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</si>
  <si>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</si>
  <si>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</si>
  <si>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</si>
  <si>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</si>
  <si>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</si>
  <si>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</si>
  <si>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</si>
  <si>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</si>
  <si>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</si>
  <si>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</si>
  <si>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</si>
  <si>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</si>
  <si>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</si>
  <si>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</si>
  <si>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</si>
  <si>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</si>
  <si>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</si>
  <si>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</si>
  <si>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</si>
  <si>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</si>
  <si>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</si>
  <si>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</si>
  <si>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</si>
  <si>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</si>
  <si>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</si>
  <si>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</si>
  <si>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</si>
  <si>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</si>
  <si>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</si>
  <si>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</si>
  <si>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</si>
  <si>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</si>
  <si>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</si>
  <si>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</si>
  <si>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</si>
  <si>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</si>
  <si>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</si>
  <si>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</si>
  <si>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</si>
  <si>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</si>
  <si>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</si>
  <si>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</si>
  <si>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</si>
  <si>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</si>
  <si>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</si>
  <si>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</si>
  <si>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</si>
  <si>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</si>
  <si>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</si>
  <si>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</si>
  <si>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</si>
  <si>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</si>
  <si>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</si>
  <si>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</si>
  <si>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</si>
  <si>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</si>
  <si>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</si>
  <si>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</si>
  <si>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</si>
  <si>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</si>
  <si>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</si>
  <si>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</si>
  <si>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</si>
  <si>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</si>
  <si>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</si>
  <si>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</si>
  <si>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</si>
  <si>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</si>
  <si>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</si>
  <si>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</si>
  <si>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</si>
  <si>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</si>
  <si>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</si>
  <si>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</si>
  <si>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</si>
  <si>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</si>
  <si>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</si>
  <si>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</si>
  <si>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</si>
  <si>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</si>
  <si>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</si>
  <si>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</si>
  <si>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</si>
  <si>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</si>
  <si>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</si>
  <si>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</si>
  <si>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</si>
  <si>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</si>
  <si>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</si>
  <si>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</si>
  <si>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</si>
  <si>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</si>
  <si>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</si>
  <si>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</si>
  <si>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</si>
  <si>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</si>
  <si>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</si>
  <si>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</si>
  <si>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</si>
  <si>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</si>
  <si>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</si>
  <si>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</si>
  <si>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</si>
  <si>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</si>
  <si>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</si>
  <si>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</si>
  <si>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</si>
  <si>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</si>
  <si>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</si>
  <si>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</si>
  <si>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</si>
  <si>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</si>
  <si>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</si>
  <si>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</si>
  <si>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</si>
  <si>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</si>
  <si>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</si>
  <si>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</si>
  <si>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</si>
  <si>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</si>
  <si>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</si>
  <si>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</si>
  <si>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</si>
  <si>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</si>
  <si>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</si>
  <si>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</si>
  <si>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</si>
  <si>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</si>
  <si>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</si>
  <si>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</si>
  <si>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</si>
  <si>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</si>
  <si>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</si>
  <si>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</si>
  <si>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</si>
  <si>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</si>
  <si>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</si>
  <si>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</si>
  <si>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</si>
  <si>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</si>
  <si>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</si>
  <si>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</si>
  <si>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</si>
  <si>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</si>
  <si>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</si>
  <si>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</si>
  <si>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</si>
  <si>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</si>
  <si>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</si>
  <si>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</si>
  <si>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</si>
  <si>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</si>
  <si>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</si>
  <si>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</si>
  <si>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</si>
  <si>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</si>
  <si>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</si>
  <si>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</si>
  <si>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</si>
  <si>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</si>
  <si>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</si>
  <si>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</si>
  <si>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</si>
  <si>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</si>
  <si>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</si>
  <si>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</si>
  <si>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</si>
  <si>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</si>
  <si>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</si>
  <si>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</si>
  <si>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</si>
  <si>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</si>
  <si>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</si>
  <si>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</si>
  <si>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</si>
  <si>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</si>
  <si>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</si>
  <si>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</si>
  <si>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</si>
  <si>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</si>
  <si>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</si>
  <si>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</si>
  <si>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</si>
  <si>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</si>
  <si>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</si>
  <si>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</si>
  <si>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</si>
  <si>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</si>
  <si>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</si>
  <si>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</si>
  <si>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</si>
  <si>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</si>
  <si>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</si>
  <si>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</si>
  <si>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</si>
  <si>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</si>
  <si>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</si>
  <si>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</si>
  <si>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</si>
  <si>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</si>
  <si>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</si>
  <si>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</si>
  <si>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</si>
  <si>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</si>
  <si>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</si>
  <si>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</si>
  <si>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</si>
  <si>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</si>
  <si>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</si>
  <si>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</si>
  <si>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</si>
  <si>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</si>
  <si>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</si>
  <si>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</si>
  <si>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</si>
  <si>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</si>
  <si>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</si>
  <si>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</si>
  <si>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</si>
  <si>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</si>
  <si>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</si>
  <si>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</si>
  <si>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</si>
  <si>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</si>
  <si>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</si>
  <si>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</si>
  <si>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</si>
  <si>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Acciones de seguimiento al cumplimiento de la Sentencia del Río Bogotá</t>
  </si>
  <si>
    <t>Número</t>
  </si>
  <si>
    <t>Acciones de ejecución y cumplimiento a la Sentencia del Río Bogota.</t>
  </si>
  <si>
    <t>Apoyo técnico y profesional para realizar seguimiento y realizar ejecución al cumplimiento a la Sentencia del Rio Bogotá</t>
  </si>
  <si>
    <t>Adqusición, calibración y/o mantenimiento de equipos</t>
  </si>
  <si>
    <t>FUENTE: BASE DATOS CERTIFICADA POR EL DNP JUNIO 2017</t>
  </si>
  <si>
    <t>Estudios técnicos para el cumplimiento de la sentencia del rio bogotá</t>
  </si>
  <si>
    <t>Contratación de Interventoría</t>
  </si>
  <si>
    <t>LUIS FERNANDO VIÑA LEONARDI</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</si>
  <si>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</si>
  <si>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</si>
  <si>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</si>
  <si>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</si>
  <si>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</si>
  <si>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</si>
  <si>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</si>
  <si>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</si>
  <si>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</si>
  <si>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</si>
  <si>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</si>
  <si>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</si>
  <si>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</si>
  <si>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</si>
  <si>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LUIS FERNANDO VIÑA LEONARDI - SECRETARIO DEL AMBIENTE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</si>
</sst>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election activeCell="C9" sqref="C9"/>
    </sheetView>
  </sheetViews>
  <sheetFormatPr baseColWidth="10" defaultRowHeight="14.25" x14ac:dyDescent="0.2"/>
  <cols>
    <col min="1" max="1" width="4.5703125" style="122" customWidth="1"/>
    <col min="2" max="2" width="12.7109375" style="196" customWidth="1"/>
    <col min="3" max="3" width="14.7109375" style="196" customWidth="1"/>
    <col min="4" max="5" width="20.28515625" style="122" customWidth="1"/>
    <col min="6"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2" t="s">
        <v>2</v>
      </c>
      <c r="C2" s="903"/>
      <c r="D2" s="903"/>
      <c r="E2" s="903"/>
      <c r="F2" s="903"/>
      <c r="G2" s="903"/>
      <c r="H2" s="903"/>
      <c r="I2" s="903"/>
      <c r="J2" s="903"/>
      <c r="K2" s="903"/>
      <c r="L2" s="903"/>
      <c r="M2" s="903"/>
      <c r="N2" s="903"/>
      <c r="O2" s="903"/>
      <c r="P2" s="903"/>
      <c r="Q2" s="903"/>
      <c r="R2" s="903"/>
      <c r="S2" s="903"/>
      <c r="T2" s="903"/>
      <c r="U2" s="903"/>
      <c r="V2" s="903"/>
      <c r="W2" s="903"/>
      <c r="X2" s="903"/>
      <c r="Y2" s="903"/>
      <c r="Z2" s="903"/>
      <c r="AA2" s="903"/>
      <c r="AB2" s="903"/>
      <c r="AC2" s="903"/>
      <c r="AD2" s="903"/>
      <c r="AE2" s="903"/>
      <c r="AF2" s="903"/>
      <c r="AG2" s="903"/>
      <c r="AH2" s="903"/>
      <c r="AI2" s="903"/>
      <c r="AJ2" s="903"/>
      <c r="AK2" s="903"/>
      <c r="AL2" s="903"/>
      <c r="AM2" s="903"/>
      <c r="AN2" s="903"/>
      <c r="AO2" s="903"/>
      <c r="AP2" s="903"/>
      <c r="AQ2" s="903"/>
      <c r="AR2" s="903"/>
      <c r="AS2" s="903"/>
      <c r="AT2" s="903"/>
      <c r="AU2" s="903"/>
      <c r="AV2" s="903"/>
      <c r="AW2" s="903"/>
      <c r="AX2" s="903"/>
      <c r="AY2" s="903"/>
      <c r="AZ2" s="903"/>
      <c r="BA2" s="903"/>
      <c r="BB2" s="903"/>
      <c r="BC2" s="904"/>
      <c r="BE2" s="905"/>
      <c r="BF2" s="907" t="s">
        <v>1669</v>
      </c>
      <c r="BG2" s="908"/>
      <c r="BH2" s="908"/>
      <c r="BI2" s="908"/>
      <c r="BJ2" s="908"/>
      <c r="BK2" s="908"/>
      <c r="BL2" s="908"/>
    </row>
    <row r="3" spans="1:64" ht="15.75" x14ac:dyDescent="0.2">
      <c r="B3" s="909" t="s">
        <v>1670</v>
      </c>
      <c r="C3" s="910"/>
      <c r="D3" s="910"/>
      <c r="E3" s="910"/>
      <c r="F3" s="910"/>
      <c r="G3" s="910"/>
      <c r="H3" s="910"/>
      <c r="I3" s="910"/>
      <c r="J3" s="910"/>
      <c r="K3" s="910"/>
      <c r="L3" s="910"/>
      <c r="M3" s="910"/>
      <c r="N3" s="911">
        <v>2018</v>
      </c>
      <c r="O3" s="911"/>
      <c r="P3" s="911"/>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6"/>
      <c r="BF3" s="907"/>
      <c r="BG3" s="908"/>
      <c r="BH3" s="908"/>
      <c r="BI3" s="908"/>
      <c r="BJ3" s="908"/>
      <c r="BK3" s="908"/>
      <c r="BL3" s="908"/>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2" t="str">
        <f>VLOOKUP($D$9,'CONSOLIDADO PLAN DESARROLLO'!$DT$9:$DZ$62,3,0)</f>
        <v>E3. - Infraestructura, Planeación, Ambiente y Servicios Públicos</v>
      </c>
      <c r="D5" s="912"/>
      <c r="E5" s="912"/>
      <c r="F5" s="912"/>
      <c r="G5" s="912"/>
      <c r="H5" s="912"/>
      <c r="I5" s="913"/>
      <c r="J5" s="914" t="s">
        <v>1672</v>
      </c>
      <c r="K5" s="915"/>
      <c r="L5" s="916" t="str">
        <f>VLOOKUP($D$9,'CONSOLIDADO PLAN DESARROLLO'!$DT$9:$DZ$62,5,0)</f>
        <v>Ambiental</v>
      </c>
      <c r="M5" s="916"/>
      <c r="N5" s="916"/>
      <c r="O5" s="916"/>
      <c r="P5" s="916"/>
      <c r="Q5" s="916"/>
      <c r="R5" s="916"/>
      <c r="S5" s="916"/>
      <c r="T5" s="916"/>
      <c r="U5" s="917"/>
      <c r="V5" s="918" t="s">
        <v>1785</v>
      </c>
      <c r="W5" s="919"/>
      <c r="X5" s="919"/>
      <c r="Y5" s="88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87"/>
      <c r="AA5" s="887"/>
      <c r="AB5" s="887"/>
      <c r="AC5" s="887"/>
      <c r="AD5" s="887"/>
      <c r="AE5" s="887"/>
      <c r="AF5" s="887"/>
      <c r="AG5" s="887"/>
      <c r="AH5" s="887"/>
      <c r="AI5" s="887"/>
      <c r="AJ5" s="887"/>
      <c r="AK5" s="887"/>
      <c r="AL5" s="887"/>
      <c r="AM5" s="887"/>
      <c r="AN5" s="887"/>
      <c r="AO5" s="887"/>
      <c r="AP5" s="887"/>
      <c r="AQ5" s="887"/>
      <c r="AR5" s="887"/>
      <c r="AS5" s="887"/>
      <c r="AT5" s="887"/>
      <c r="AU5" s="887"/>
      <c r="AV5" s="887"/>
      <c r="AW5" s="887"/>
      <c r="AX5" s="887"/>
      <c r="AY5" s="887"/>
      <c r="AZ5" s="887"/>
      <c r="BA5" s="887"/>
      <c r="BB5" s="887"/>
      <c r="BC5" s="920"/>
    </row>
    <row r="6" spans="1:64" ht="15" customHeight="1" thickBot="1" x14ac:dyDescent="0.25">
      <c r="B6" s="133" t="s">
        <v>1673</v>
      </c>
      <c r="C6" s="887" t="str">
        <f>VLOOKUP($D$9,'CONSOLIDADO PLAN DESARROLLO'!$DT$9:$DZ$62,6,0)</f>
        <v>E3.P_K - SENTENCIA DEL RÍO BOGOTÁ</v>
      </c>
      <c r="D6" s="887"/>
      <c r="E6" s="887"/>
      <c r="F6" s="888"/>
      <c r="G6" s="990" t="s">
        <v>1787</v>
      </c>
      <c r="H6" s="991"/>
      <c r="I6" s="991"/>
      <c r="J6" s="991"/>
      <c r="K6" s="992" t="str">
        <f>VLOOKUP($D$9,'CONSOLIDADO PLAN DESARROLLO'!$DT$9:$DZ$62,7,0)</f>
        <v>Dar cumplimiento a las obligaciones impuestas en la Sentencia del Río Bogotá</v>
      </c>
      <c r="L6" s="992"/>
      <c r="M6" s="992"/>
      <c r="N6" s="992"/>
      <c r="O6" s="992"/>
      <c r="P6" s="992"/>
      <c r="Q6" s="993"/>
      <c r="R6" s="889" t="s">
        <v>1952</v>
      </c>
      <c r="S6" s="890"/>
      <c r="T6" s="890"/>
      <c r="U6" s="890"/>
      <c r="V6" s="891"/>
      <c r="W6" s="891"/>
      <c r="X6" s="891"/>
      <c r="Y6" s="891"/>
      <c r="Z6" s="891"/>
      <c r="AA6" s="891"/>
      <c r="AB6" s="891"/>
      <c r="AC6" s="891"/>
      <c r="AD6" s="891"/>
      <c r="AE6" s="891"/>
      <c r="AF6" s="891"/>
      <c r="AG6" s="891"/>
      <c r="AH6" s="891"/>
      <c r="AI6" s="891"/>
      <c r="AJ6" s="891"/>
      <c r="AK6" s="892"/>
      <c r="AL6" s="893" t="s">
        <v>1674</v>
      </c>
      <c r="AM6" s="894"/>
      <c r="AN6" s="894"/>
      <c r="AO6" s="894"/>
      <c r="AP6" s="894"/>
      <c r="AQ6" s="894"/>
      <c r="AR6" s="894"/>
      <c r="AS6" s="894"/>
      <c r="AT6" s="894"/>
      <c r="AU6" s="894"/>
      <c r="AV6" s="894"/>
      <c r="AW6" s="894"/>
      <c r="AX6" s="894"/>
      <c r="AY6" s="894"/>
      <c r="AZ6" s="894"/>
      <c r="BA6" s="894"/>
      <c r="BB6" s="894"/>
      <c r="BC6" s="895"/>
    </row>
    <row r="7" spans="1:64" ht="36" customHeight="1" x14ac:dyDescent="0.2">
      <c r="B7" s="994" t="s">
        <v>1675</v>
      </c>
      <c r="C7" s="995"/>
      <c r="D7" s="896" t="s">
        <v>1676</v>
      </c>
      <c r="E7" s="998" t="s">
        <v>1677</v>
      </c>
      <c r="F7" s="898" t="s">
        <v>1678</v>
      </c>
      <c r="G7" s="900" t="s">
        <v>1679</v>
      </c>
      <c r="H7" s="938" t="s">
        <v>1788</v>
      </c>
      <c r="I7" s="940" t="s">
        <v>1910</v>
      </c>
      <c r="J7" s="942">
        <f>+$N$3</f>
        <v>2018</v>
      </c>
      <c r="K7" s="944" t="s">
        <v>1681</v>
      </c>
      <c r="L7" s="946" t="s">
        <v>1943</v>
      </c>
      <c r="M7" s="134"/>
      <c r="N7" s="134"/>
      <c r="O7" s="134"/>
      <c r="P7" s="134"/>
      <c r="Q7" s="134"/>
      <c r="R7" s="948" t="s">
        <v>1912</v>
      </c>
      <c r="S7" s="949"/>
      <c r="T7" s="924" t="s">
        <v>1928</v>
      </c>
      <c r="U7" s="924"/>
      <c r="V7" s="924" t="s">
        <v>1913</v>
      </c>
      <c r="W7" s="924"/>
      <c r="X7" s="924" t="s">
        <v>1914</v>
      </c>
      <c r="Y7" s="924"/>
      <c r="Z7" s="937" t="s">
        <v>1911</v>
      </c>
      <c r="AA7" s="937"/>
      <c r="AB7" s="924" t="s">
        <v>36</v>
      </c>
      <c r="AC7" s="924"/>
      <c r="AD7" s="924" t="s">
        <v>1929</v>
      </c>
      <c r="AE7" s="924"/>
      <c r="AF7" s="924" t="s">
        <v>1915</v>
      </c>
      <c r="AG7" s="924"/>
      <c r="AH7" s="924" t="s">
        <v>1946</v>
      </c>
      <c r="AI7" s="924"/>
      <c r="AJ7" s="933" t="s">
        <v>1924</v>
      </c>
      <c r="AK7" s="934"/>
      <c r="AL7" s="935" t="s">
        <v>1682</v>
      </c>
      <c r="AM7" s="936"/>
      <c r="AN7" s="936"/>
      <c r="AO7" s="936"/>
      <c r="AP7" s="936"/>
      <c r="AQ7" s="936"/>
      <c r="AR7" s="936"/>
      <c r="AS7" s="936" t="s">
        <v>1683</v>
      </c>
      <c r="AT7" s="936"/>
      <c r="AU7" s="936"/>
      <c r="AV7" s="936" t="s">
        <v>1684</v>
      </c>
      <c r="AW7" s="936"/>
      <c r="AX7" s="936"/>
      <c r="AY7" s="936"/>
      <c r="AZ7" s="936"/>
      <c r="BA7" s="923" t="s">
        <v>1685</v>
      </c>
      <c r="BB7" s="921" t="s">
        <v>1947</v>
      </c>
      <c r="BC7" s="922" t="s">
        <v>1687</v>
      </c>
    </row>
    <row r="8" spans="1:64" ht="57" customHeight="1" x14ac:dyDescent="0.2">
      <c r="B8" s="996"/>
      <c r="C8" s="997"/>
      <c r="D8" s="897"/>
      <c r="E8" s="999"/>
      <c r="F8" s="899"/>
      <c r="G8" s="901"/>
      <c r="H8" s="939"/>
      <c r="I8" s="941"/>
      <c r="J8" s="943"/>
      <c r="K8" s="945"/>
      <c r="L8" s="947"/>
      <c r="M8" s="134"/>
      <c r="N8" s="134"/>
      <c r="O8" s="134"/>
      <c r="P8" s="134"/>
      <c r="Q8" s="134"/>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23"/>
      <c r="BB8" s="921"/>
      <c r="BC8" s="922"/>
    </row>
    <row r="9" spans="1:64" ht="78" customHeight="1" x14ac:dyDescent="0.2">
      <c r="B9" s="876" t="s">
        <v>1953</v>
      </c>
      <c r="C9" s="877"/>
      <c r="D9" s="103" t="s">
        <v>478</v>
      </c>
      <c r="E9" s="102" t="str">
        <f>VLOOKUP($D$9,'CONSOLIDADO PLAN DESARROLLO'!$EB$9:$EF$62,2,0)</f>
        <v>Cumplir las obligaciones impuestas al ente territorial en el fallo de la Sentencia del Río Bogotá</v>
      </c>
      <c r="F9" s="37" t="str">
        <f>VLOOKUP($D$9,'CONSOLIDADO PLAN DESARROLLO'!$EB$9:$EF$62,3,0)</f>
        <v>No. de obligaciones cumplidas</v>
      </c>
      <c r="G9" s="98">
        <f>VLOOKUP($D$9,'CONSOLIDADO PLAN DESARROLLO'!$EB$9:$EF$62,4,0)</f>
        <v>0</v>
      </c>
      <c r="H9" s="98">
        <f>VLOOKUP($D$9,'CONSOLIDADO PLAN DESARROLLO'!$EB$9:$EF$62,5,0)</f>
        <v>23</v>
      </c>
      <c r="I9" s="925"/>
      <c r="J9" s="926"/>
      <c r="K9" s="873"/>
      <c r="L9" s="868"/>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284000000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284000000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0">
        <v>1</v>
      </c>
      <c r="B12" s="162" t="s">
        <v>1705</v>
      </c>
      <c r="C12" s="163" t="s">
        <v>1706</v>
      </c>
      <c r="D12" s="164" t="s">
        <v>21</v>
      </c>
      <c r="E12" s="164" t="s">
        <v>1894</v>
      </c>
      <c r="F12" s="163" t="s">
        <v>1707</v>
      </c>
      <c r="G12" s="165" t="s">
        <v>1679</v>
      </c>
      <c r="H12" s="165" t="s">
        <v>1680</v>
      </c>
      <c r="I12" s="166" t="s">
        <v>1910</v>
      </c>
      <c r="J12" s="167">
        <f>+$N$3</f>
        <v>2018</v>
      </c>
      <c r="K12" s="165" t="s">
        <v>1926</v>
      </c>
      <c r="L12" s="166" t="s">
        <v>1944</v>
      </c>
      <c r="M12" s="163" t="s">
        <v>1708</v>
      </c>
      <c r="N12" s="163" t="s">
        <v>1709</v>
      </c>
      <c r="O12" s="163" t="s">
        <v>1710</v>
      </c>
      <c r="P12" s="163" t="s">
        <v>1711</v>
      </c>
      <c r="Q12" s="163" t="s">
        <v>1945</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284000000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284000000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1947</v>
      </c>
      <c r="BC12" s="45" t="s">
        <v>1687</v>
      </c>
    </row>
    <row r="13" spans="1:64" ht="33.75" x14ac:dyDescent="0.2">
      <c r="A13" s="951"/>
      <c r="B13" s="953" t="str">
        <f>VLOOKUP($D$9,'PROYECTOS REGISTRADOS'!$A$2:$D$82,4,0)</f>
        <v>Compromiso en el cumplimiento de las obligaciones impuestas en el fallo de la sentencia del Rio Bogota en el Municipio de Tocancipá, Cundinamarca, Centro Oriente</v>
      </c>
      <c r="C13" s="956" t="str">
        <f>VLOOKUP($D$9,'PROYECTOS REGISTRADOS'!$A$2:$D$82,3,0)</f>
        <v>2016-25817-0011</v>
      </c>
      <c r="D13" s="959" t="s">
        <v>1341</v>
      </c>
      <c r="E13" s="965" t="str">
        <f>IF(D13=0,"0-0",(VLOOKUP(D13,'CONSOLIDADO PLAN DESARROLLO'!$EL$9:$ET$304,2,0)))</f>
        <v>Implementar las obligaciones de la Sentencia del Rio Bogotá</v>
      </c>
      <c r="F13" s="962" t="str">
        <f>IF(D13=0,"0-0",(VLOOKUP(D13,'CONSOLIDADO PLAN DESARROLLO'!$EL$9:$ET$304,3,0)))</f>
        <v xml:space="preserve">No. de obligaciones cumplidas  en la sentencia del Rio Bogotá </v>
      </c>
      <c r="G13" s="987">
        <f>IF(D13=0,"0-0",(VLOOKUP(D13,'CONSOLIDADO PLAN DESARROLLO'!$EL$9:$ET$304,4,0)))</f>
        <v>0</v>
      </c>
      <c r="H13" s="968">
        <f>IF(D13=0,"0-0",(VLOOKUP(D13,'CONSOLIDADO PLAN DESARROLLO'!$EL$9:$ET$304,5,0)))</f>
        <v>23</v>
      </c>
      <c r="I13" s="971">
        <f>IF(D13=0,"0-0",(VLOOKUP(D13,'CONSOLIDADO PLAN DESARROLLO'!$EL$9:$ET$304,$R$3,0)))</f>
        <v>6</v>
      </c>
      <c r="J13" s="972"/>
      <c r="K13" s="977"/>
      <c r="L13" s="983"/>
      <c r="M13" s="818" t="s">
        <v>1930</v>
      </c>
      <c r="N13" s="817" t="s">
        <v>1931</v>
      </c>
      <c r="O13" s="819">
        <v>6</v>
      </c>
      <c r="P13" s="874"/>
      <c r="Q13" s="47"/>
      <c r="R13" s="881">
        <f>VLOOKUP($D13,'[5]Tablero Logro Metas 2018'!$N$7:$AJ$302,15,0)</f>
        <v>0</v>
      </c>
      <c r="S13" s="48"/>
      <c r="T13" s="884">
        <f>VLOOKUP($D13,'[5]Tablero Logro Metas 2018'!$N$7:$AJ$302,16,0)</f>
        <v>0</v>
      </c>
      <c r="U13" s="49"/>
      <c r="V13" s="884">
        <f>VLOOKUP($D13,'[5]Tablero Logro Metas 2018'!$N$7:$AJ$302,17,0)</f>
        <v>0</v>
      </c>
      <c r="W13" s="49"/>
      <c r="X13" s="884">
        <f>VLOOKUP($D13,'[5]Tablero Logro Metas 2018'!$N$7:$AJ$302,18,0)</f>
        <v>0</v>
      </c>
      <c r="Y13" s="49"/>
      <c r="Z13" s="884">
        <f>VLOOKUP($D13,'[5]Tablero Logro Metas 2018'!$N$7:$AJ$302,19,0)</f>
        <v>284000000</v>
      </c>
      <c r="AA13" s="49"/>
      <c r="AB13" s="884">
        <f>VLOOKUP($D13,'[5]Tablero Logro Metas 2018'!$N$7:$AJ$302,20,0)</f>
        <v>0</v>
      </c>
      <c r="AC13" s="49"/>
      <c r="AD13" s="884">
        <f>VLOOKUP($D13,'[5]Tablero Logro Metas 2018'!$N$7:$AJ$302,21,0)</f>
        <v>0</v>
      </c>
      <c r="AE13" s="49"/>
      <c r="AF13" s="884">
        <f>VLOOKUP($D13,'[5]Tablero Logro Metas 2018'!$N$7:$AJ$302,22,0)</f>
        <v>0</v>
      </c>
      <c r="AG13" s="50"/>
      <c r="AH13" s="884">
        <f>VLOOKUP($D13,'[5]Tablero Logro Metas 2018'!$N$7:$AJ$302,23,0)</f>
        <v>0</v>
      </c>
      <c r="AI13" s="49"/>
      <c r="AJ13" s="878">
        <f>+R13+T13+V13+X13+Z13+AB13+AD13+AF13+AH13</f>
        <v>284000000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24.75" customHeight="1" x14ac:dyDescent="0.2">
      <c r="A14" s="951"/>
      <c r="B14" s="953"/>
      <c r="C14" s="956"/>
      <c r="D14" s="959"/>
      <c r="E14" s="966"/>
      <c r="F14" s="962"/>
      <c r="G14" s="987"/>
      <c r="H14" s="968"/>
      <c r="I14" s="973"/>
      <c r="J14" s="974"/>
      <c r="K14" s="977"/>
      <c r="L14" s="984"/>
      <c r="M14" s="818" t="s">
        <v>1932</v>
      </c>
      <c r="N14" s="817" t="s">
        <v>1931</v>
      </c>
      <c r="O14" s="819">
        <v>7</v>
      </c>
      <c r="P14" s="874"/>
      <c r="Q14" s="47"/>
      <c r="R14" s="882"/>
      <c r="S14" s="48"/>
      <c r="T14" s="885"/>
      <c r="U14" s="49"/>
      <c r="V14" s="885"/>
      <c r="W14" s="49"/>
      <c r="X14" s="885"/>
      <c r="Y14" s="49"/>
      <c r="Z14" s="885"/>
      <c r="AA14" s="49"/>
      <c r="AB14" s="885"/>
      <c r="AC14" s="49"/>
      <c r="AD14" s="885"/>
      <c r="AE14" s="49"/>
      <c r="AF14" s="885"/>
      <c r="AG14" s="50"/>
      <c r="AH14" s="885"/>
      <c r="AI14" s="49"/>
      <c r="AJ14" s="879"/>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45" x14ac:dyDescent="0.2">
      <c r="A15" s="951"/>
      <c r="B15" s="953"/>
      <c r="C15" s="956"/>
      <c r="D15" s="959"/>
      <c r="E15" s="966"/>
      <c r="F15" s="962"/>
      <c r="G15" s="987"/>
      <c r="H15" s="968"/>
      <c r="I15" s="973"/>
      <c r="J15" s="974"/>
      <c r="K15" s="977"/>
      <c r="L15" s="984"/>
      <c r="M15" s="820" t="s">
        <v>1933</v>
      </c>
      <c r="N15" s="176" t="s">
        <v>1931</v>
      </c>
      <c r="O15" s="177"/>
      <c r="P15" s="874"/>
      <c r="Q15" s="47"/>
      <c r="R15" s="882"/>
      <c r="S15" s="48"/>
      <c r="T15" s="885"/>
      <c r="U15" s="49"/>
      <c r="V15" s="885"/>
      <c r="W15" s="49"/>
      <c r="X15" s="885"/>
      <c r="Y15" s="49"/>
      <c r="Z15" s="885"/>
      <c r="AA15" s="49"/>
      <c r="AB15" s="885"/>
      <c r="AC15" s="49"/>
      <c r="AD15" s="885"/>
      <c r="AE15" s="49"/>
      <c r="AF15" s="885"/>
      <c r="AG15" s="50"/>
      <c r="AH15" s="885"/>
      <c r="AI15" s="49"/>
      <c r="AJ15" s="879"/>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24.75" customHeight="1" x14ac:dyDescent="0.2">
      <c r="A16" s="951"/>
      <c r="B16" s="953"/>
      <c r="C16" s="956"/>
      <c r="D16" s="959"/>
      <c r="E16" s="966"/>
      <c r="F16" s="962"/>
      <c r="G16" s="987"/>
      <c r="H16" s="968"/>
      <c r="I16" s="973"/>
      <c r="J16" s="974"/>
      <c r="K16" s="977"/>
      <c r="L16" s="984"/>
      <c r="M16" s="820" t="s">
        <v>1934</v>
      </c>
      <c r="N16" s="176" t="s">
        <v>1931</v>
      </c>
      <c r="O16" s="177"/>
      <c r="P16" s="874"/>
      <c r="Q16" s="47"/>
      <c r="R16" s="882"/>
      <c r="S16" s="48"/>
      <c r="T16" s="885"/>
      <c r="U16" s="49"/>
      <c r="V16" s="885"/>
      <c r="W16" s="49"/>
      <c r="X16" s="885"/>
      <c r="Y16" s="49"/>
      <c r="Z16" s="885"/>
      <c r="AA16" s="49"/>
      <c r="AB16" s="885"/>
      <c r="AC16" s="49"/>
      <c r="AD16" s="885"/>
      <c r="AE16" s="49"/>
      <c r="AF16" s="885"/>
      <c r="AG16" s="50"/>
      <c r="AH16" s="885"/>
      <c r="AI16" s="49"/>
      <c r="AJ16" s="879"/>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26.25" customHeight="1" x14ac:dyDescent="0.2">
      <c r="A17" s="951"/>
      <c r="B17" s="953"/>
      <c r="C17" s="956"/>
      <c r="D17" s="959"/>
      <c r="E17" s="966"/>
      <c r="F17" s="962"/>
      <c r="G17" s="987"/>
      <c r="H17" s="968"/>
      <c r="I17" s="973"/>
      <c r="J17" s="974"/>
      <c r="K17" s="977"/>
      <c r="L17" s="984"/>
      <c r="M17" s="175" t="s">
        <v>1936</v>
      </c>
      <c r="N17" s="176" t="s">
        <v>1931</v>
      </c>
      <c r="O17" s="177"/>
      <c r="P17" s="874"/>
      <c r="Q17" s="47"/>
      <c r="R17" s="882"/>
      <c r="S17" s="48"/>
      <c r="T17" s="885"/>
      <c r="U17" s="49"/>
      <c r="V17" s="885"/>
      <c r="W17" s="49"/>
      <c r="X17" s="885"/>
      <c r="Y17" s="49"/>
      <c r="Z17" s="885"/>
      <c r="AA17" s="49"/>
      <c r="AB17" s="885"/>
      <c r="AC17" s="49"/>
      <c r="AD17" s="885"/>
      <c r="AE17" s="49"/>
      <c r="AF17" s="885"/>
      <c r="AG17" s="50"/>
      <c r="AH17" s="885"/>
      <c r="AI17" s="49"/>
      <c r="AJ17" s="879"/>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951"/>
      <c r="B18" s="954"/>
      <c r="C18" s="957"/>
      <c r="D18" s="960"/>
      <c r="E18" s="966"/>
      <c r="F18" s="963"/>
      <c r="G18" s="988"/>
      <c r="H18" s="969"/>
      <c r="I18" s="973"/>
      <c r="J18" s="974"/>
      <c r="K18" s="978"/>
      <c r="L18" s="984"/>
      <c r="M18" s="178" t="s">
        <v>1937</v>
      </c>
      <c r="N18" s="179" t="s">
        <v>1931</v>
      </c>
      <c r="O18" s="180"/>
      <c r="P18" s="875"/>
      <c r="Q18" s="108"/>
      <c r="R18" s="882"/>
      <c r="S18" s="109"/>
      <c r="T18" s="885"/>
      <c r="U18" s="110"/>
      <c r="V18" s="885"/>
      <c r="W18" s="110"/>
      <c r="X18" s="885"/>
      <c r="Y18" s="110"/>
      <c r="Z18" s="885"/>
      <c r="AA18" s="110"/>
      <c r="AB18" s="885"/>
      <c r="AC18" s="110"/>
      <c r="AD18" s="885"/>
      <c r="AE18" s="110"/>
      <c r="AF18" s="885"/>
      <c r="AG18" s="111"/>
      <c r="AH18" s="885"/>
      <c r="AI18" s="110"/>
      <c r="AJ18" s="880"/>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952"/>
      <c r="B19" s="955"/>
      <c r="C19" s="958"/>
      <c r="D19" s="961"/>
      <c r="E19" s="967"/>
      <c r="F19" s="964"/>
      <c r="G19" s="989"/>
      <c r="H19" s="970"/>
      <c r="I19" s="975"/>
      <c r="J19" s="976"/>
      <c r="K19" s="979"/>
      <c r="L19" s="985"/>
      <c r="M19" s="181"/>
      <c r="N19" s="182"/>
      <c r="O19" s="183"/>
      <c r="P19" s="118"/>
      <c r="Q19" s="118"/>
      <c r="R19" s="883"/>
      <c r="S19" s="184"/>
      <c r="T19" s="886"/>
      <c r="U19" s="185"/>
      <c r="V19" s="886"/>
      <c r="W19" s="185"/>
      <c r="X19" s="886"/>
      <c r="Y19" s="185"/>
      <c r="Z19" s="886"/>
      <c r="AA19" s="185"/>
      <c r="AB19" s="886"/>
      <c r="AC19" s="185"/>
      <c r="AD19" s="886"/>
      <c r="AE19" s="185"/>
      <c r="AF19" s="886"/>
      <c r="AG19" s="186"/>
      <c r="AH19" s="886"/>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6"/>
      <c r="J20" s="986"/>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hidden="1" customHeight="1" x14ac:dyDescent="0.2">
      <c r="A21" s="950">
        <v>2</v>
      </c>
      <c r="B21" s="162" t="s">
        <v>1705</v>
      </c>
      <c r="C21" s="163" t="s">
        <v>1706</v>
      </c>
      <c r="D21" s="164" t="s">
        <v>21</v>
      </c>
      <c r="E21" s="164" t="s">
        <v>1894</v>
      </c>
      <c r="F21" s="163" t="s">
        <v>1707</v>
      </c>
      <c r="G21" s="165" t="s">
        <v>1679</v>
      </c>
      <c r="H21" s="165" t="s">
        <v>1680</v>
      </c>
      <c r="I21" s="166" t="s">
        <v>1910</v>
      </c>
      <c r="J21" s="167">
        <f>+$N$3</f>
        <v>2018</v>
      </c>
      <c r="K21" s="165" t="s">
        <v>1926</v>
      </c>
      <c r="L21" s="166" t="s">
        <v>1927</v>
      </c>
      <c r="M21" s="163" t="s">
        <v>1708</v>
      </c>
      <c r="N21" s="163" t="s">
        <v>1709</v>
      </c>
      <c r="O21" s="163" t="s">
        <v>1710</v>
      </c>
      <c r="P21" s="163" t="s">
        <v>1711</v>
      </c>
      <c r="Q21" s="163" t="s">
        <v>1712</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 si="22">SUM(AG22:AG28)</f>
        <v>0</v>
      </c>
      <c r="AH21" s="869"/>
      <c r="AI21" s="869"/>
      <c r="AJ21" s="173">
        <f t="shared" ref="AJ21" si="23">SUM(AJ22:AJ28)</f>
        <v>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1686</v>
      </c>
      <c r="BC21" s="45" t="s">
        <v>1687</v>
      </c>
    </row>
    <row r="22" spans="1:55" ht="17.25" hidden="1" customHeight="1" x14ac:dyDescent="0.2">
      <c r="A22" s="951"/>
      <c r="B22" s="953" t="str">
        <f>VLOOKUP($D$9,'PROYECTOS REGISTRADOS'!$A$2:$D$82,4,0)</f>
        <v>Compromiso en el cumplimiento de las obligaciones impuestas en el fallo de la sentencia del Rio Bogota en el Municipio de Tocancipá, Cundinamarca, Centro Oriente</v>
      </c>
      <c r="C22" s="956" t="str">
        <f>VLOOKUP($D$9,'PROYECTOS REGISTRADOS'!$A$2:$D$82,3,0)</f>
        <v>2016-25817-0011</v>
      </c>
      <c r="D22" s="959"/>
      <c r="E22" s="965" t="str">
        <f>IF(D22=0,"0-0",(VLOOKUP(D22,'CONSOLIDADO PLAN DESARROLLO'!$EL$9:$ET$304,2,0)))</f>
        <v>0-0</v>
      </c>
      <c r="F22" s="962" t="str">
        <f>IF(D22=0,"0-0",(VLOOKUP(D22,'CONSOLIDADO PLAN DESARROLLO'!$EL$9:$ET$304,3,0)))</f>
        <v>0-0</v>
      </c>
      <c r="G22" s="987" t="str">
        <f>IF(D22=0,"0-0",(VLOOKUP(D22,'CONSOLIDADO PLAN DESARROLLO'!$EL$9:$ET$304,4,0)))</f>
        <v>0-0</v>
      </c>
      <c r="H22" s="968" t="str">
        <f>IF(D22=0,"0-0",(VLOOKUP(D22,'CONSOLIDADO PLAN DESARROLLO'!$EL$9:$ET$304,5,0)))</f>
        <v>0-0</v>
      </c>
      <c r="I22" s="971" t="str">
        <f>IF(D22=0,"0-0",(VLOOKUP(D22,'CONSOLIDADO PLAN DESARROLLO'!$EL$9:$ET$304,$R$3,0)))</f>
        <v>0-0</v>
      </c>
      <c r="J22" s="972"/>
      <c r="K22" s="980"/>
      <c r="L22" s="983"/>
      <c r="M22" s="175"/>
      <c r="N22" s="176"/>
      <c r="O22" s="177"/>
      <c r="P22" s="46"/>
      <c r="Q22" s="47"/>
      <c r="R22" s="881"/>
      <c r="S22" s="48"/>
      <c r="T22" s="884"/>
      <c r="U22" s="49"/>
      <c r="V22" s="884"/>
      <c r="W22" s="49"/>
      <c r="X22" s="884"/>
      <c r="Y22" s="49"/>
      <c r="Z22" s="884"/>
      <c r="AA22" s="49"/>
      <c r="AB22" s="884"/>
      <c r="AC22" s="49"/>
      <c r="AD22" s="884"/>
      <c r="AE22" s="49"/>
      <c r="AF22" s="884"/>
      <c r="AG22" s="50"/>
      <c r="AH22" s="870"/>
      <c r="AI22" s="870"/>
      <c r="AJ22" s="878">
        <f>+R22+T22+V22+X22+Z22+AB22+AD22+AF22</f>
        <v>0</v>
      </c>
      <c r="AK22" s="104">
        <f t="shared" ref="AK22:AK27" si="40">AC22+AE22+AG22+S22+U22+W22+Y22+AA22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17.25" hidden="1" customHeight="1" x14ac:dyDescent="0.2">
      <c r="A23" s="951"/>
      <c r="B23" s="953"/>
      <c r="C23" s="956"/>
      <c r="D23" s="959"/>
      <c r="E23" s="966"/>
      <c r="F23" s="962"/>
      <c r="G23" s="987"/>
      <c r="H23" s="968"/>
      <c r="I23" s="973"/>
      <c r="J23" s="974"/>
      <c r="K23" s="980"/>
      <c r="L23" s="984"/>
      <c r="M23" s="175"/>
      <c r="N23" s="176"/>
      <c r="O23" s="177"/>
      <c r="P23" s="46"/>
      <c r="Q23" s="47"/>
      <c r="R23" s="882"/>
      <c r="S23" s="48"/>
      <c r="T23" s="885"/>
      <c r="U23" s="49"/>
      <c r="V23" s="885"/>
      <c r="W23" s="49"/>
      <c r="X23" s="885"/>
      <c r="Y23" s="49"/>
      <c r="Z23" s="885"/>
      <c r="AA23" s="49"/>
      <c r="AB23" s="885"/>
      <c r="AC23" s="49"/>
      <c r="AD23" s="885"/>
      <c r="AE23" s="49"/>
      <c r="AF23" s="885"/>
      <c r="AG23" s="50"/>
      <c r="AH23" s="871"/>
      <c r="AI23" s="871"/>
      <c r="AJ23" s="879"/>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hidden="1" customHeight="1" x14ac:dyDescent="0.2">
      <c r="A24" s="951"/>
      <c r="B24" s="953"/>
      <c r="C24" s="956"/>
      <c r="D24" s="959"/>
      <c r="E24" s="966"/>
      <c r="F24" s="962"/>
      <c r="G24" s="987"/>
      <c r="H24" s="968"/>
      <c r="I24" s="973"/>
      <c r="J24" s="974"/>
      <c r="K24" s="980"/>
      <c r="L24" s="984"/>
      <c r="M24" s="175"/>
      <c r="N24" s="176"/>
      <c r="O24" s="177"/>
      <c r="P24" s="46"/>
      <c r="Q24" s="47"/>
      <c r="R24" s="882"/>
      <c r="S24" s="48"/>
      <c r="T24" s="885"/>
      <c r="U24" s="49"/>
      <c r="V24" s="885"/>
      <c r="W24" s="49"/>
      <c r="X24" s="885"/>
      <c r="Y24" s="49"/>
      <c r="Z24" s="885"/>
      <c r="AA24" s="49"/>
      <c r="AB24" s="885"/>
      <c r="AC24" s="49"/>
      <c r="AD24" s="885"/>
      <c r="AE24" s="49"/>
      <c r="AF24" s="885"/>
      <c r="AG24" s="50"/>
      <c r="AH24" s="871"/>
      <c r="AI24" s="871"/>
      <c r="AJ24" s="879"/>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hidden="1" customHeight="1" x14ac:dyDescent="0.2">
      <c r="A25" s="951"/>
      <c r="B25" s="953"/>
      <c r="C25" s="956"/>
      <c r="D25" s="959"/>
      <c r="E25" s="966"/>
      <c r="F25" s="962"/>
      <c r="G25" s="987"/>
      <c r="H25" s="968"/>
      <c r="I25" s="973"/>
      <c r="J25" s="974"/>
      <c r="K25" s="980"/>
      <c r="L25" s="984"/>
      <c r="M25" s="175"/>
      <c r="N25" s="176"/>
      <c r="O25" s="177"/>
      <c r="P25" s="46"/>
      <c r="Q25" s="47"/>
      <c r="R25" s="882"/>
      <c r="S25" s="48"/>
      <c r="T25" s="885"/>
      <c r="U25" s="49"/>
      <c r="V25" s="885"/>
      <c r="W25" s="49"/>
      <c r="X25" s="885"/>
      <c r="Y25" s="49"/>
      <c r="Z25" s="885"/>
      <c r="AA25" s="49"/>
      <c r="AB25" s="885"/>
      <c r="AC25" s="49"/>
      <c r="AD25" s="885"/>
      <c r="AE25" s="49"/>
      <c r="AF25" s="885"/>
      <c r="AG25" s="50"/>
      <c r="AH25" s="871"/>
      <c r="AI25" s="871"/>
      <c r="AJ25" s="879"/>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hidden="1" customHeight="1" x14ac:dyDescent="0.2">
      <c r="A26" s="951"/>
      <c r="B26" s="953"/>
      <c r="C26" s="956"/>
      <c r="D26" s="959"/>
      <c r="E26" s="966"/>
      <c r="F26" s="962"/>
      <c r="G26" s="987"/>
      <c r="H26" s="968"/>
      <c r="I26" s="973"/>
      <c r="J26" s="974"/>
      <c r="K26" s="980"/>
      <c r="L26" s="984"/>
      <c r="M26" s="175"/>
      <c r="N26" s="176"/>
      <c r="O26" s="177"/>
      <c r="P26" s="46"/>
      <c r="Q26" s="47"/>
      <c r="R26" s="882"/>
      <c r="S26" s="48"/>
      <c r="T26" s="885"/>
      <c r="U26" s="49"/>
      <c r="V26" s="885"/>
      <c r="W26" s="49"/>
      <c r="X26" s="885"/>
      <c r="Y26" s="49"/>
      <c r="Z26" s="885"/>
      <c r="AA26" s="49"/>
      <c r="AB26" s="885"/>
      <c r="AC26" s="49"/>
      <c r="AD26" s="885"/>
      <c r="AE26" s="49"/>
      <c r="AF26" s="885"/>
      <c r="AG26" s="50"/>
      <c r="AH26" s="871"/>
      <c r="AI26" s="871"/>
      <c r="AJ26" s="879"/>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hidden="1" customHeight="1" x14ac:dyDescent="0.2">
      <c r="A27" s="951"/>
      <c r="B27" s="954"/>
      <c r="C27" s="957"/>
      <c r="D27" s="960"/>
      <c r="E27" s="966"/>
      <c r="F27" s="963"/>
      <c r="G27" s="988"/>
      <c r="H27" s="969"/>
      <c r="I27" s="973"/>
      <c r="J27" s="974"/>
      <c r="K27" s="981"/>
      <c r="L27" s="984"/>
      <c r="M27" s="178"/>
      <c r="N27" s="179"/>
      <c r="O27" s="180"/>
      <c r="P27" s="107"/>
      <c r="Q27" s="108"/>
      <c r="R27" s="882"/>
      <c r="S27" s="109"/>
      <c r="T27" s="885"/>
      <c r="U27" s="110"/>
      <c r="V27" s="885"/>
      <c r="W27" s="110"/>
      <c r="X27" s="885"/>
      <c r="Y27" s="110"/>
      <c r="Z27" s="885"/>
      <c r="AA27" s="110"/>
      <c r="AB27" s="885"/>
      <c r="AC27" s="110"/>
      <c r="AD27" s="885"/>
      <c r="AE27" s="110"/>
      <c r="AF27" s="885"/>
      <c r="AG27" s="111"/>
      <c r="AH27" s="871"/>
      <c r="AI27" s="871"/>
      <c r="AJ27" s="880"/>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hidden="1" customHeight="1" thickBot="1" x14ac:dyDescent="0.25">
      <c r="A28" s="952"/>
      <c r="B28" s="955"/>
      <c r="C28" s="958"/>
      <c r="D28" s="961"/>
      <c r="E28" s="967"/>
      <c r="F28" s="964"/>
      <c r="G28" s="989"/>
      <c r="H28" s="970"/>
      <c r="I28" s="975"/>
      <c r="J28" s="976"/>
      <c r="K28" s="982"/>
      <c r="L28" s="985"/>
      <c r="M28" s="181"/>
      <c r="N28" s="182"/>
      <c r="O28" s="183"/>
      <c r="P28" s="118"/>
      <c r="Q28" s="118"/>
      <c r="R28" s="883"/>
      <c r="S28" s="184"/>
      <c r="T28" s="886"/>
      <c r="U28" s="185"/>
      <c r="V28" s="886"/>
      <c r="W28" s="185"/>
      <c r="X28" s="886"/>
      <c r="Y28" s="185"/>
      <c r="Z28" s="886"/>
      <c r="AA28" s="185"/>
      <c r="AB28" s="886"/>
      <c r="AC28" s="185"/>
      <c r="AD28" s="886"/>
      <c r="AE28" s="185"/>
      <c r="AF28" s="886"/>
      <c r="AG28" s="186"/>
      <c r="AH28" s="872"/>
      <c r="AI28" s="872"/>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hidden="1" customHeight="1" x14ac:dyDescent="0.2">
      <c r="A29" s="157"/>
      <c r="B29" s="193"/>
      <c r="C29" s="193"/>
      <c r="D29" s="193"/>
      <c r="E29" s="193"/>
      <c r="F29" s="193"/>
      <c r="G29" s="193"/>
      <c r="H29" s="193"/>
      <c r="I29" s="986"/>
      <c r="J29" s="986"/>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hidden="1" customHeight="1" x14ac:dyDescent="0.2">
      <c r="A30" s="950">
        <v>3</v>
      </c>
      <c r="B30" s="162" t="s">
        <v>1705</v>
      </c>
      <c r="C30" s="163" t="s">
        <v>1706</v>
      </c>
      <c r="D30" s="164" t="s">
        <v>21</v>
      </c>
      <c r="E30" s="164" t="s">
        <v>1894</v>
      </c>
      <c r="F30" s="163" t="s">
        <v>1707</v>
      </c>
      <c r="G30" s="165" t="s">
        <v>1679</v>
      </c>
      <c r="H30" s="165" t="s">
        <v>1680</v>
      </c>
      <c r="I30" s="166" t="s">
        <v>1910</v>
      </c>
      <c r="J30" s="167">
        <f>+$N$3</f>
        <v>2018</v>
      </c>
      <c r="K30" s="165" t="s">
        <v>1926</v>
      </c>
      <c r="L30" s="166" t="s">
        <v>1927</v>
      </c>
      <c r="M30" s="163" t="s">
        <v>1708</v>
      </c>
      <c r="N30" s="163" t="s">
        <v>1709</v>
      </c>
      <c r="O30" s="163" t="s">
        <v>1710</v>
      </c>
      <c r="P30" s="163" t="s">
        <v>1711</v>
      </c>
      <c r="Q30" s="163" t="s">
        <v>1712</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 si="58">SUM(AG31:AG37)</f>
        <v>0</v>
      </c>
      <c r="AH30" s="869"/>
      <c r="AI30" s="869"/>
      <c r="AJ30" s="173">
        <f t="shared" ref="AJ30" si="59">SUM(AJ31:AJ37)</f>
        <v>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1686</v>
      </c>
      <c r="BC30" s="45" t="s">
        <v>1687</v>
      </c>
    </row>
    <row r="31" spans="1:55" ht="17.25" hidden="1" customHeight="1" x14ac:dyDescent="0.2">
      <c r="A31" s="951"/>
      <c r="B31" s="953" t="str">
        <f>VLOOKUP($D$9,'PROYECTOS REGISTRADOS'!$A$2:$D$82,4,0)</f>
        <v>Compromiso en el cumplimiento de las obligaciones impuestas en el fallo de la sentencia del Rio Bogota en el Municipio de Tocancipá, Cundinamarca, Centro Oriente</v>
      </c>
      <c r="C31" s="956" t="str">
        <f>VLOOKUP($D$9,'PROYECTOS REGISTRADOS'!$A$2:$D$82,3,0)</f>
        <v>2016-25817-0011</v>
      </c>
      <c r="D31" s="959"/>
      <c r="E31" s="965" t="str">
        <f>IF(D31=0,"0-0",(VLOOKUP(D31,'CONSOLIDADO PLAN DESARROLLO'!$EL$9:$ET$304,2,0)))</f>
        <v>0-0</v>
      </c>
      <c r="F31" s="962" t="str">
        <f>IF(D31=0,"0-0",(VLOOKUP(D31,'CONSOLIDADO PLAN DESARROLLO'!$EL$9:$ET$304,3,0)))</f>
        <v>0-0</v>
      </c>
      <c r="G31" s="987" t="str">
        <f>IF(D31=0,"0-0",(VLOOKUP(D31,'CONSOLIDADO PLAN DESARROLLO'!$EL$9:$ET$304,4,0)))</f>
        <v>0-0</v>
      </c>
      <c r="H31" s="968" t="str">
        <f>IF(D31=0,"0-0",(VLOOKUP(D31,'CONSOLIDADO PLAN DESARROLLO'!$EL$9:$ET$304,5,0)))</f>
        <v>0-0</v>
      </c>
      <c r="I31" s="971" t="str">
        <f>IF(D31=0,"0-0",(VLOOKUP(D31,'CONSOLIDADO PLAN DESARROLLO'!$EL$9:$ET$304,$R$3,0)))</f>
        <v>0-0</v>
      </c>
      <c r="J31" s="972"/>
      <c r="K31" s="980"/>
      <c r="L31" s="983"/>
      <c r="M31" s="175"/>
      <c r="N31" s="176"/>
      <c r="O31" s="177"/>
      <c r="P31" s="46"/>
      <c r="Q31" s="47"/>
      <c r="R31" s="881"/>
      <c r="S31" s="48"/>
      <c r="T31" s="884"/>
      <c r="U31" s="49"/>
      <c r="V31" s="884"/>
      <c r="W31" s="49"/>
      <c r="X31" s="884"/>
      <c r="Y31" s="49"/>
      <c r="Z31" s="884"/>
      <c r="AA31" s="49"/>
      <c r="AB31" s="884"/>
      <c r="AC31" s="49"/>
      <c r="AD31" s="884"/>
      <c r="AE31" s="49"/>
      <c r="AF31" s="884"/>
      <c r="AG31" s="50"/>
      <c r="AH31" s="870"/>
      <c r="AI31" s="870"/>
      <c r="AJ31" s="878">
        <f>+R31+T31+V31+X31+Z31+AB31+AD31+AF31</f>
        <v>0</v>
      </c>
      <c r="AK31" s="104">
        <f t="shared" ref="AK31:AK36" si="76">AC31+AE31+AG31+S31+U31+W31+Y31+AA31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17.25" hidden="1" customHeight="1" x14ac:dyDescent="0.2">
      <c r="A32" s="951"/>
      <c r="B32" s="953"/>
      <c r="C32" s="956"/>
      <c r="D32" s="959"/>
      <c r="E32" s="966"/>
      <c r="F32" s="962"/>
      <c r="G32" s="987"/>
      <c r="H32" s="968"/>
      <c r="I32" s="973"/>
      <c r="J32" s="974"/>
      <c r="K32" s="980"/>
      <c r="L32" s="984"/>
      <c r="M32" s="175"/>
      <c r="N32" s="176"/>
      <c r="O32" s="177"/>
      <c r="P32" s="46"/>
      <c r="Q32" s="47"/>
      <c r="R32" s="882"/>
      <c r="S32" s="48"/>
      <c r="T32" s="885"/>
      <c r="U32" s="49"/>
      <c r="V32" s="885"/>
      <c r="W32" s="49"/>
      <c r="X32" s="885"/>
      <c r="Y32" s="49"/>
      <c r="Z32" s="885"/>
      <c r="AA32" s="49"/>
      <c r="AB32" s="885"/>
      <c r="AC32" s="49"/>
      <c r="AD32" s="885"/>
      <c r="AE32" s="49"/>
      <c r="AF32" s="885"/>
      <c r="AG32" s="50"/>
      <c r="AH32" s="871"/>
      <c r="AI32" s="871"/>
      <c r="AJ32" s="879"/>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hidden="1" customHeight="1" x14ac:dyDescent="0.2">
      <c r="A33" s="951"/>
      <c r="B33" s="953"/>
      <c r="C33" s="956"/>
      <c r="D33" s="959"/>
      <c r="E33" s="966"/>
      <c r="F33" s="962"/>
      <c r="G33" s="987"/>
      <c r="H33" s="968"/>
      <c r="I33" s="973"/>
      <c r="J33" s="974"/>
      <c r="K33" s="980"/>
      <c r="L33" s="984"/>
      <c r="M33" s="175"/>
      <c r="N33" s="176"/>
      <c r="O33" s="177"/>
      <c r="P33" s="46"/>
      <c r="Q33" s="47"/>
      <c r="R33" s="882"/>
      <c r="S33" s="48"/>
      <c r="T33" s="885"/>
      <c r="U33" s="49"/>
      <c r="V33" s="885"/>
      <c r="W33" s="49"/>
      <c r="X33" s="885"/>
      <c r="Y33" s="49"/>
      <c r="Z33" s="885"/>
      <c r="AA33" s="49"/>
      <c r="AB33" s="885"/>
      <c r="AC33" s="49"/>
      <c r="AD33" s="885"/>
      <c r="AE33" s="49"/>
      <c r="AF33" s="885"/>
      <c r="AG33" s="50"/>
      <c r="AH33" s="871"/>
      <c r="AI33" s="871"/>
      <c r="AJ33" s="879"/>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hidden="1" customHeight="1" x14ac:dyDescent="0.2">
      <c r="A34" s="951"/>
      <c r="B34" s="953"/>
      <c r="C34" s="956"/>
      <c r="D34" s="959"/>
      <c r="E34" s="966"/>
      <c r="F34" s="962"/>
      <c r="G34" s="987"/>
      <c r="H34" s="968"/>
      <c r="I34" s="973"/>
      <c r="J34" s="974"/>
      <c r="K34" s="980"/>
      <c r="L34" s="984"/>
      <c r="M34" s="175"/>
      <c r="N34" s="176"/>
      <c r="O34" s="177"/>
      <c r="P34" s="46"/>
      <c r="Q34" s="47"/>
      <c r="R34" s="882"/>
      <c r="S34" s="48"/>
      <c r="T34" s="885"/>
      <c r="U34" s="49"/>
      <c r="V34" s="885"/>
      <c r="W34" s="49"/>
      <c r="X34" s="885"/>
      <c r="Y34" s="49"/>
      <c r="Z34" s="885"/>
      <c r="AA34" s="49"/>
      <c r="AB34" s="885"/>
      <c r="AC34" s="49"/>
      <c r="AD34" s="885"/>
      <c r="AE34" s="49"/>
      <c r="AF34" s="885"/>
      <c r="AG34" s="50"/>
      <c r="AH34" s="871"/>
      <c r="AI34" s="871"/>
      <c r="AJ34" s="879"/>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hidden="1" customHeight="1" x14ac:dyDescent="0.2">
      <c r="A35" s="951"/>
      <c r="B35" s="953"/>
      <c r="C35" s="956"/>
      <c r="D35" s="959"/>
      <c r="E35" s="966"/>
      <c r="F35" s="962"/>
      <c r="G35" s="987"/>
      <c r="H35" s="968"/>
      <c r="I35" s="973"/>
      <c r="J35" s="974"/>
      <c r="K35" s="980"/>
      <c r="L35" s="984"/>
      <c r="M35" s="175"/>
      <c r="N35" s="176"/>
      <c r="O35" s="177"/>
      <c r="P35" s="46"/>
      <c r="Q35" s="47"/>
      <c r="R35" s="882"/>
      <c r="S35" s="48"/>
      <c r="T35" s="885"/>
      <c r="U35" s="49"/>
      <c r="V35" s="885"/>
      <c r="W35" s="49"/>
      <c r="X35" s="885"/>
      <c r="Y35" s="49"/>
      <c r="Z35" s="885"/>
      <c r="AA35" s="49"/>
      <c r="AB35" s="885"/>
      <c r="AC35" s="49"/>
      <c r="AD35" s="885"/>
      <c r="AE35" s="49"/>
      <c r="AF35" s="885"/>
      <c r="AG35" s="50"/>
      <c r="AH35" s="871"/>
      <c r="AI35" s="871"/>
      <c r="AJ35" s="879"/>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hidden="1" customHeight="1" x14ac:dyDescent="0.2">
      <c r="A36" s="951"/>
      <c r="B36" s="954"/>
      <c r="C36" s="957"/>
      <c r="D36" s="960"/>
      <c r="E36" s="966"/>
      <c r="F36" s="963"/>
      <c r="G36" s="988"/>
      <c r="H36" s="969"/>
      <c r="I36" s="973"/>
      <c r="J36" s="974"/>
      <c r="K36" s="981"/>
      <c r="L36" s="984"/>
      <c r="M36" s="178"/>
      <c r="N36" s="179"/>
      <c r="O36" s="180"/>
      <c r="P36" s="107"/>
      <c r="Q36" s="108"/>
      <c r="R36" s="882"/>
      <c r="S36" s="109"/>
      <c r="T36" s="885"/>
      <c r="U36" s="110"/>
      <c r="V36" s="885"/>
      <c r="W36" s="110"/>
      <c r="X36" s="885"/>
      <c r="Y36" s="110"/>
      <c r="Z36" s="885"/>
      <c r="AA36" s="110"/>
      <c r="AB36" s="885"/>
      <c r="AC36" s="110"/>
      <c r="AD36" s="885"/>
      <c r="AE36" s="110"/>
      <c r="AF36" s="885"/>
      <c r="AG36" s="111"/>
      <c r="AH36" s="871"/>
      <c r="AI36" s="871"/>
      <c r="AJ36" s="880"/>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hidden="1" customHeight="1" thickBot="1" x14ac:dyDescent="0.25">
      <c r="A37" s="952"/>
      <c r="B37" s="955"/>
      <c r="C37" s="958"/>
      <c r="D37" s="961"/>
      <c r="E37" s="967"/>
      <c r="F37" s="964"/>
      <c r="G37" s="989"/>
      <c r="H37" s="970"/>
      <c r="I37" s="975"/>
      <c r="J37" s="976"/>
      <c r="K37" s="982"/>
      <c r="L37" s="985"/>
      <c r="M37" s="181"/>
      <c r="N37" s="182"/>
      <c r="O37" s="183"/>
      <c r="P37" s="118"/>
      <c r="Q37" s="118"/>
      <c r="R37" s="883"/>
      <c r="S37" s="184"/>
      <c r="T37" s="886"/>
      <c r="U37" s="185"/>
      <c r="V37" s="886"/>
      <c r="W37" s="185"/>
      <c r="X37" s="886"/>
      <c r="Y37" s="185"/>
      <c r="Z37" s="886"/>
      <c r="AA37" s="185"/>
      <c r="AB37" s="886"/>
      <c r="AC37" s="185"/>
      <c r="AD37" s="886"/>
      <c r="AE37" s="185"/>
      <c r="AF37" s="886"/>
      <c r="AG37" s="186"/>
      <c r="AH37" s="872"/>
      <c r="AI37" s="872"/>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hidden="1" customHeight="1" x14ac:dyDescent="0.2">
      <c r="A38" s="157"/>
      <c r="B38" s="193"/>
      <c r="C38" s="193"/>
      <c r="D38" s="193"/>
      <c r="E38" s="193"/>
      <c r="F38" s="193"/>
      <c r="G38" s="193"/>
      <c r="H38" s="193"/>
      <c r="I38" s="986"/>
      <c r="J38" s="986"/>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950">
        <v>4</v>
      </c>
      <c r="B39" s="162" t="s">
        <v>1705</v>
      </c>
      <c r="C39" s="163" t="s">
        <v>1706</v>
      </c>
      <c r="D39" s="164" t="s">
        <v>21</v>
      </c>
      <c r="E39" s="164" t="s">
        <v>1894</v>
      </c>
      <c r="F39" s="163" t="s">
        <v>1707</v>
      </c>
      <c r="G39" s="165" t="s">
        <v>1679</v>
      </c>
      <c r="H39" s="165" t="s">
        <v>1680</v>
      </c>
      <c r="I39" s="166" t="s">
        <v>1910</v>
      </c>
      <c r="J39" s="167">
        <f>+$N$3</f>
        <v>2018</v>
      </c>
      <c r="K39" s="165" t="s">
        <v>1926</v>
      </c>
      <c r="L39" s="166" t="s">
        <v>1927</v>
      </c>
      <c r="M39" s="163" t="s">
        <v>1708</v>
      </c>
      <c r="N39" s="163" t="s">
        <v>1709</v>
      </c>
      <c r="O39" s="163" t="s">
        <v>1710</v>
      </c>
      <c r="P39" s="163" t="s">
        <v>1711</v>
      </c>
      <c r="Q39" s="163" t="s">
        <v>1712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 si="94">SUM(AG40:AG46)</f>
        <v>0</v>
      </c>
      <c r="AH39" s="869"/>
      <c r="AI39" s="869"/>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1686</v>
      </c>
      <c r="BC39" s="45" t="s">
        <v>1687</v>
      </c>
    </row>
    <row r="40" spans="1:55" ht="17.25" hidden="1" customHeight="1" x14ac:dyDescent="0.2">
      <c r="A40" s="951"/>
      <c r="B40" s="953" t="str">
        <f>VLOOKUP($D$9,'PROYECTOS REGISTRADOS'!$A$2:$D$82,4,0)</f>
        <v>Compromiso en el cumplimiento de las obligaciones impuestas en el fallo de la sentencia del Rio Bogota en el Municipio de Tocancipá, Cundinamarca, Centro Oriente</v>
      </c>
      <c r="C40" s="956" t="str">
        <f>VLOOKUP($D$9,'PROYECTOS REGISTRADOS'!$A$2:$D$82,3,0)</f>
        <v>2016-25817-0011</v>
      </c>
      <c r="D40" s="959"/>
      <c r="E40" s="965" t="str">
        <f>IF(D40=0,"0-0",(VLOOKUP(D40,'CONSOLIDADO PLAN DESARROLLO'!$EL$9:$ET$304,2,0)))</f>
        <v>0-0</v>
      </c>
      <c r="F40" s="962" t="str">
        <f>IF(D40=0,"0-0",(VLOOKUP(D40,'CONSOLIDADO PLAN DESARROLLO'!$EL$9:$ET$304,3,0)))</f>
        <v>0-0</v>
      </c>
      <c r="G40" s="987" t="str">
        <f>IF(D40=0,"0-0",(VLOOKUP(D40,'CONSOLIDADO PLAN DESARROLLO'!$EL$9:$ET$304,4,0)))</f>
        <v>0-0</v>
      </c>
      <c r="H40" s="968" t="str">
        <f>IF(D40=0,"0-0",(VLOOKUP(D40,'CONSOLIDADO PLAN DESARROLLO'!$EL$9:$ET$304,5,0)))</f>
        <v>0-0</v>
      </c>
      <c r="I40" s="971" t="str">
        <f>IF(D40=0,"0-0",(VLOOKUP(D40,'CONSOLIDADO PLAN DESARROLLO'!$EL$9:$ET$304,$R$3,0)))</f>
        <v>0-0</v>
      </c>
      <c r="J40" s="972"/>
      <c r="K40" s="980"/>
      <c r="L40" s="983"/>
      <c r="M40" s="175"/>
      <c r="N40" s="176"/>
      <c r="O40" s="177"/>
      <c r="P40" s="46"/>
      <c r="Q40" s="47"/>
      <c r="R40" s="881"/>
      <c r="S40" s="48"/>
      <c r="T40" s="884"/>
      <c r="U40" s="49"/>
      <c r="V40" s="884"/>
      <c r="W40" s="49"/>
      <c r="X40" s="884"/>
      <c r="Y40" s="49"/>
      <c r="Z40" s="884"/>
      <c r="AA40" s="49"/>
      <c r="AB40" s="884"/>
      <c r="AC40" s="49"/>
      <c r="AD40" s="884"/>
      <c r="AE40" s="49"/>
      <c r="AF40" s="884"/>
      <c r="AG40" s="50"/>
      <c r="AH40" s="870"/>
      <c r="AI40" s="870"/>
      <c r="AJ40" s="878">
        <f>+R40+T40+V40+X40+Z40+AB40+AD40+AF40</f>
        <v>0</v>
      </c>
      <c r="AK40" s="104">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951"/>
      <c r="B41" s="953"/>
      <c r="C41" s="956"/>
      <c r="D41" s="959"/>
      <c r="E41" s="966"/>
      <c r="F41" s="962"/>
      <c r="G41" s="987"/>
      <c r="H41" s="968"/>
      <c r="I41" s="973"/>
      <c r="J41" s="974"/>
      <c r="K41" s="980"/>
      <c r="L41" s="984"/>
      <c r="M41" s="175"/>
      <c r="N41" s="176"/>
      <c r="O41" s="177"/>
      <c r="P41" s="46"/>
      <c r="Q41" s="47"/>
      <c r="R41" s="882"/>
      <c r="S41" s="48"/>
      <c r="T41" s="885"/>
      <c r="U41" s="49"/>
      <c r="V41" s="885"/>
      <c r="W41" s="49"/>
      <c r="X41" s="885"/>
      <c r="Y41" s="49"/>
      <c r="Z41" s="885"/>
      <c r="AA41" s="49"/>
      <c r="AB41" s="885"/>
      <c r="AC41" s="49"/>
      <c r="AD41" s="885"/>
      <c r="AE41" s="49"/>
      <c r="AF41" s="885"/>
      <c r="AG41" s="50"/>
      <c r="AH41" s="871"/>
      <c r="AI41" s="871"/>
      <c r="AJ41" s="879"/>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951"/>
      <c r="B42" s="953"/>
      <c r="C42" s="956"/>
      <c r="D42" s="959"/>
      <c r="E42" s="966"/>
      <c r="F42" s="962"/>
      <c r="G42" s="987"/>
      <c r="H42" s="968"/>
      <c r="I42" s="973"/>
      <c r="J42" s="974"/>
      <c r="K42" s="980"/>
      <c r="L42" s="984"/>
      <c r="M42" s="175"/>
      <c r="N42" s="176"/>
      <c r="O42" s="177"/>
      <c r="P42" s="46"/>
      <c r="Q42" s="47"/>
      <c r="R42" s="882"/>
      <c r="S42" s="48"/>
      <c r="T42" s="885"/>
      <c r="U42" s="49"/>
      <c r="V42" s="885"/>
      <c r="W42" s="49"/>
      <c r="X42" s="885"/>
      <c r="Y42" s="49"/>
      <c r="Z42" s="885"/>
      <c r="AA42" s="49"/>
      <c r="AB42" s="885"/>
      <c r="AC42" s="49"/>
      <c r="AD42" s="885"/>
      <c r="AE42" s="49"/>
      <c r="AF42" s="885"/>
      <c r="AG42" s="50"/>
      <c r="AH42" s="871"/>
      <c r="AI42" s="871"/>
      <c r="AJ42" s="879"/>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951"/>
      <c r="B43" s="953"/>
      <c r="C43" s="956"/>
      <c r="D43" s="959"/>
      <c r="E43" s="966"/>
      <c r="F43" s="962"/>
      <c r="G43" s="987"/>
      <c r="H43" s="968"/>
      <c r="I43" s="973"/>
      <c r="J43" s="974"/>
      <c r="K43" s="980"/>
      <c r="L43" s="984"/>
      <c r="M43" s="175"/>
      <c r="N43" s="176"/>
      <c r="O43" s="177"/>
      <c r="P43" s="46"/>
      <c r="Q43" s="47"/>
      <c r="R43" s="882"/>
      <c r="S43" s="48"/>
      <c r="T43" s="885"/>
      <c r="U43" s="49"/>
      <c r="V43" s="885"/>
      <c r="W43" s="49"/>
      <c r="X43" s="885"/>
      <c r="Y43" s="49"/>
      <c r="Z43" s="885"/>
      <c r="AA43" s="49"/>
      <c r="AB43" s="885"/>
      <c r="AC43" s="49"/>
      <c r="AD43" s="885"/>
      <c r="AE43" s="49"/>
      <c r="AF43" s="885"/>
      <c r="AG43" s="50"/>
      <c r="AH43" s="871"/>
      <c r="AI43" s="871"/>
      <c r="AJ43" s="879"/>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951"/>
      <c r="B44" s="953"/>
      <c r="C44" s="956"/>
      <c r="D44" s="959"/>
      <c r="E44" s="966"/>
      <c r="F44" s="962"/>
      <c r="G44" s="987"/>
      <c r="H44" s="968"/>
      <c r="I44" s="973"/>
      <c r="J44" s="974"/>
      <c r="K44" s="980"/>
      <c r="L44" s="984"/>
      <c r="M44" s="175"/>
      <c r="N44" s="176"/>
      <c r="O44" s="177"/>
      <c r="P44" s="46"/>
      <c r="Q44" s="47"/>
      <c r="R44" s="882"/>
      <c r="S44" s="48"/>
      <c r="T44" s="885"/>
      <c r="U44" s="49"/>
      <c r="V44" s="885"/>
      <c r="W44" s="49"/>
      <c r="X44" s="885"/>
      <c r="Y44" s="49"/>
      <c r="Z44" s="885"/>
      <c r="AA44" s="49"/>
      <c r="AB44" s="885"/>
      <c r="AC44" s="49"/>
      <c r="AD44" s="885"/>
      <c r="AE44" s="49"/>
      <c r="AF44" s="885"/>
      <c r="AG44" s="50"/>
      <c r="AH44" s="871"/>
      <c r="AI44" s="871"/>
      <c r="AJ44" s="879"/>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951"/>
      <c r="B45" s="954"/>
      <c r="C45" s="957"/>
      <c r="D45" s="960"/>
      <c r="E45" s="966"/>
      <c r="F45" s="963"/>
      <c r="G45" s="988"/>
      <c r="H45" s="969"/>
      <c r="I45" s="973"/>
      <c r="J45" s="974"/>
      <c r="K45" s="981"/>
      <c r="L45" s="984"/>
      <c r="M45" s="178"/>
      <c r="N45" s="179"/>
      <c r="O45" s="180"/>
      <c r="P45" s="107"/>
      <c r="Q45" s="108"/>
      <c r="R45" s="882"/>
      <c r="S45" s="109"/>
      <c r="T45" s="885"/>
      <c r="U45" s="110"/>
      <c r="V45" s="885"/>
      <c r="W45" s="110"/>
      <c r="X45" s="885"/>
      <c r="Y45" s="110"/>
      <c r="Z45" s="885"/>
      <c r="AA45" s="110"/>
      <c r="AB45" s="885"/>
      <c r="AC45" s="110"/>
      <c r="AD45" s="885"/>
      <c r="AE45" s="110"/>
      <c r="AF45" s="885"/>
      <c r="AG45" s="111"/>
      <c r="AH45" s="871"/>
      <c r="AI45" s="871"/>
      <c r="AJ45" s="880"/>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hidden="1" customHeight="1" thickBot="1" x14ac:dyDescent="0.25">
      <c r="A46" s="952"/>
      <c r="B46" s="955"/>
      <c r="C46" s="958"/>
      <c r="D46" s="961"/>
      <c r="E46" s="967"/>
      <c r="F46" s="964"/>
      <c r="G46" s="989"/>
      <c r="H46" s="970"/>
      <c r="I46" s="975"/>
      <c r="J46" s="976"/>
      <c r="K46" s="982"/>
      <c r="L46" s="985"/>
      <c r="M46" s="181"/>
      <c r="N46" s="182"/>
      <c r="O46" s="183"/>
      <c r="P46" s="118"/>
      <c r="Q46" s="118"/>
      <c r="R46" s="883"/>
      <c r="S46" s="184"/>
      <c r="T46" s="886"/>
      <c r="U46" s="185"/>
      <c r="V46" s="886"/>
      <c r="W46" s="185"/>
      <c r="X46" s="886"/>
      <c r="Y46" s="185"/>
      <c r="Z46" s="886"/>
      <c r="AA46" s="185"/>
      <c r="AB46" s="886"/>
      <c r="AC46" s="185"/>
      <c r="AD46" s="886"/>
      <c r="AE46" s="185"/>
      <c r="AF46" s="886"/>
      <c r="AG46" s="186"/>
      <c r="AH46" s="872"/>
      <c r="AI46" s="872"/>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86"/>
      <c r="J47" s="986"/>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50">
        <v>5</v>
      </c>
      <c r="B48" s="162" t="s">
        <v>1705</v>
      </c>
      <c r="C48" s="163" t="s">
        <v>1706</v>
      </c>
      <c r="D48" s="164" t="s">
        <v>21</v>
      </c>
      <c r="E48" s="164" t="s">
        <v>1894</v>
      </c>
      <c r="F48" s="163" t="s">
        <v>1707</v>
      </c>
      <c r="G48" s="165" t="s">
        <v>1679</v>
      </c>
      <c r="H48" s="165" t="s">
        <v>1680</v>
      </c>
      <c r="I48" s="166" t="s">
        <v>1910</v>
      </c>
      <c r="J48" s="167">
        <f>+$N$3</f>
        <v>2018</v>
      </c>
      <c r="K48" s="165" t="s">
        <v>1926</v>
      </c>
      <c r="L48" s="166" t="s">
        <v>1927</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69"/>
      <c r="AI48" s="869"/>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951"/>
      <c r="B49" s="953" t="str">
        <f>VLOOKUP($D$9,'PROYECTOS REGISTRADOS'!$A$2:$D$82,4,0)</f>
        <v>Compromiso en el cumplimiento de las obligaciones impuestas en el fallo de la sentencia del Rio Bogota en el Municipio de Tocancipá, Cundinamarca, Centro Oriente</v>
      </c>
      <c r="C49" s="956" t="str">
        <f>VLOOKUP($D$9,'PROYECTOS REGISTRADOS'!$A$2:$D$82,3,0)</f>
        <v>2016-25817-0011</v>
      </c>
      <c r="D49" s="959"/>
      <c r="E49" s="965" t="str">
        <f>IF(D49=0,"0-0",(VLOOKUP(D49,'CONSOLIDADO PLAN DESARROLLO'!$EL$9:$ET$304,2,0)))</f>
        <v>0-0</v>
      </c>
      <c r="F49" s="962" t="str">
        <f>IF(D49=0,"0-0",(VLOOKUP(D49,'CONSOLIDADO PLAN DESARROLLO'!$EL$9:$ET$304,3,0)))</f>
        <v>0-0</v>
      </c>
      <c r="G49" s="987" t="str">
        <f>IF(D49=0,"0-0",(VLOOKUP(D49,'CONSOLIDADO PLAN DESARROLLO'!$EL$9:$ET$304,4,0)))</f>
        <v>0-0</v>
      </c>
      <c r="H49" s="968" t="str">
        <f>IF(D49=0,"0-0",(VLOOKUP(D49,'CONSOLIDADO PLAN DESARROLLO'!$EL$9:$ET$304,5,0)))</f>
        <v>0-0</v>
      </c>
      <c r="I49" s="971" t="str">
        <f>IF(D49=0,"0-0",(VLOOKUP(D49,'CONSOLIDADO PLAN DESARROLLO'!$EL$9:$ET$304,$R$3,0)))</f>
        <v>0-0</v>
      </c>
      <c r="J49" s="972"/>
      <c r="K49" s="980"/>
      <c r="L49" s="983"/>
      <c r="M49" s="175"/>
      <c r="N49" s="176"/>
      <c r="O49" s="177"/>
      <c r="P49" s="46"/>
      <c r="Q49" s="47"/>
      <c r="R49" s="881"/>
      <c r="S49" s="48"/>
      <c r="T49" s="884"/>
      <c r="U49" s="49"/>
      <c r="V49" s="884"/>
      <c r="W49" s="49"/>
      <c r="X49" s="884"/>
      <c r="Y49" s="49"/>
      <c r="Z49" s="884"/>
      <c r="AA49" s="49"/>
      <c r="AB49" s="884"/>
      <c r="AC49" s="49"/>
      <c r="AD49" s="884"/>
      <c r="AE49" s="49"/>
      <c r="AF49" s="884"/>
      <c r="AG49" s="50"/>
      <c r="AH49" s="870"/>
      <c r="AI49" s="870"/>
      <c r="AJ49" s="878">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951"/>
      <c r="B50" s="953"/>
      <c r="C50" s="956"/>
      <c r="D50" s="959"/>
      <c r="E50" s="966"/>
      <c r="F50" s="962"/>
      <c r="G50" s="987"/>
      <c r="H50" s="968"/>
      <c r="I50" s="973"/>
      <c r="J50" s="974"/>
      <c r="K50" s="980"/>
      <c r="L50" s="984"/>
      <c r="M50" s="175"/>
      <c r="N50" s="176"/>
      <c r="O50" s="177"/>
      <c r="P50" s="46"/>
      <c r="Q50" s="47"/>
      <c r="R50" s="882"/>
      <c r="S50" s="48"/>
      <c r="T50" s="885"/>
      <c r="U50" s="49"/>
      <c r="V50" s="885"/>
      <c r="W50" s="49"/>
      <c r="X50" s="885"/>
      <c r="Y50" s="49"/>
      <c r="Z50" s="885"/>
      <c r="AA50" s="49"/>
      <c r="AB50" s="885"/>
      <c r="AC50" s="49"/>
      <c r="AD50" s="885"/>
      <c r="AE50" s="49"/>
      <c r="AF50" s="885"/>
      <c r="AG50" s="50"/>
      <c r="AH50" s="871"/>
      <c r="AI50" s="871"/>
      <c r="AJ50" s="879"/>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951"/>
      <c r="B51" s="953"/>
      <c r="C51" s="956"/>
      <c r="D51" s="959"/>
      <c r="E51" s="966"/>
      <c r="F51" s="962"/>
      <c r="G51" s="987"/>
      <c r="H51" s="968"/>
      <c r="I51" s="973"/>
      <c r="J51" s="974"/>
      <c r="K51" s="980"/>
      <c r="L51" s="984"/>
      <c r="M51" s="175"/>
      <c r="N51" s="176"/>
      <c r="O51" s="177"/>
      <c r="P51" s="46"/>
      <c r="Q51" s="47"/>
      <c r="R51" s="882"/>
      <c r="S51" s="48"/>
      <c r="T51" s="885"/>
      <c r="U51" s="49"/>
      <c r="V51" s="885"/>
      <c r="W51" s="49"/>
      <c r="X51" s="885"/>
      <c r="Y51" s="49"/>
      <c r="Z51" s="885"/>
      <c r="AA51" s="49"/>
      <c r="AB51" s="885"/>
      <c r="AC51" s="49"/>
      <c r="AD51" s="885"/>
      <c r="AE51" s="49"/>
      <c r="AF51" s="885"/>
      <c r="AG51" s="50"/>
      <c r="AH51" s="871"/>
      <c r="AI51" s="871"/>
      <c r="AJ51" s="879"/>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951"/>
      <c r="B52" s="953"/>
      <c r="C52" s="956"/>
      <c r="D52" s="959"/>
      <c r="E52" s="966"/>
      <c r="F52" s="962"/>
      <c r="G52" s="987"/>
      <c r="H52" s="968"/>
      <c r="I52" s="973"/>
      <c r="J52" s="974"/>
      <c r="K52" s="980"/>
      <c r="L52" s="984"/>
      <c r="M52" s="175"/>
      <c r="N52" s="176"/>
      <c r="O52" s="177"/>
      <c r="P52" s="46"/>
      <c r="Q52" s="47"/>
      <c r="R52" s="882"/>
      <c r="S52" s="48"/>
      <c r="T52" s="885"/>
      <c r="U52" s="49"/>
      <c r="V52" s="885"/>
      <c r="W52" s="49"/>
      <c r="X52" s="885"/>
      <c r="Y52" s="49"/>
      <c r="Z52" s="885"/>
      <c r="AA52" s="49"/>
      <c r="AB52" s="885"/>
      <c r="AC52" s="49"/>
      <c r="AD52" s="885"/>
      <c r="AE52" s="49"/>
      <c r="AF52" s="885"/>
      <c r="AG52" s="50"/>
      <c r="AH52" s="871"/>
      <c r="AI52" s="871"/>
      <c r="AJ52" s="879"/>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951"/>
      <c r="B53" s="953"/>
      <c r="C53" s="956"/>
      <c r="D53" s="959"/>
      <c r="E53" s="966"/>
      <c r="F53" s="962"/>
      <c r="G53" s="987"/>
      <c r="H53" s="968"/>
      <c r="I53" s="973"/>
      <c r="J53" s="974"/>
      <c r="K53" s="980"/>
      <c r="L53" s="984"/>
      <c r="M53" s="175"/>
      <c r="N53" s="176"/>
      <c r="O53" s="177"/>
      <c r="P53" s="46"/>
      <c r="Q53" s="47"/>
      <c r="R53" s="882"/>
      <c r="S53" s="48"/>
      <c r="T53" s="885"/>
      <c r="U53" s="49"/>
      <c r="V53" s="885"/>
      <c r="W53" s="49"/>
      <c r="X53" s="885"/>
      <c r="Y53" s="49"/>
      <c r="Z53" s="885"/>
      <c r="AA53" s="49"/>
      <c r="AB53" s="885"/>
      <c r="AC53" s="49"/>
      <c r="AD53" s="885"/>
      <c r="AE53" s="49"/>
      <c r="AF53" s="885"/>
      <c r="AG53" s="50"/>
      <c r="AH53" s="871"/>
      <c r="AI53" s="871"/>
      <c r="AJ53" s="879"/>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951"/>
      <c r="B54" s="954"/>
      <c r="C54" s="957"/>
      <c r="D54" s="960"/>
      <c r="E54" s="966"/>
      <c r="F54" s="963"/>
      <c r="G54" s="988"/>
      <c r="H54" s="969"/>
      <c r="I54" s="973"/>
      <c r="J54" s="974"/>
      <c r="K54" s="981"/>
      <c r="L54" s="984"/>
      <c r="M54" s="178"/>
      <c r="N54" s="179"/>
      <c r="O54" s="180"/>
      <c r="P54" s="107"/>
      <c r="Q54" s="108"/>
      <c r="R54" s="882"/>
      <c r="S54" s="109"/>
      <c r="T54" s="885"/>
      <c r="U54" s="110"/>
      <c r="V54" s="885"/>
      <c r="W54" s="110"/>
      <c r="X54" s="885"/>
      <c r="Y54" s="110"/>
      <c r="Z54" s="885"/>
      <c r="AA54" s="110"/>
      <c r="AB54" s="885"/>
      <c r="AC54" s="110"/>
      <c r="AD54" s="885"/>
      <c r="AE54" s="110"/>
      <c r="AF54" s="885"/>
      <c r="AG54" s="111"/>
      <c r="AH54" s="871"/>
      <c r="AI54" s="871"/>
      <c r="AJ54" s="880"/>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952"/>
      <c r="B55" s="955"/>
      <c r="C55" s="958"/>
      <c r="D55" s="961"/>
      <c r="E55" s="967"/>
      <c r="F55" s="964"/>
      <c r="G55" s="989"/>
      <c r="H55" s="970"/>
      <c r="I55" s="975"/>
      <c r="J55" s="976"/>
      <c r="K55" s="982"/>
      <c r="L55" s="985"/>
      <c r="M55" s="181"/>
      <c r="N55" s="182"/>
      <c r="O55" s="183"/>
      <c r="P55" s="118"/>
      <c r="Q55" s="118"/>
      <c r="R55" s="883"/>
      <c r="S55" s="184"/>
      <c r="T55" s="886"/>
      <c r="U55" s="185"/>
      <c r="V55" s="886"/>
      <c r="W55" s="185"/>
      <c r="X55" s="886"/>
      <c r="Y55" s="185"/>
      <c r="Z55" s="886"/>
      <c r="AA55" s="185"/>
      <c r="AB55" s="886"/>
      <c r="AC55" s="185"/>
      <c r="AD55" s="886"/>
      <c r="AE55" s="185"/>
      <c r="AF55" s="886"/>
      <c r="AG55" s="186"/>
      <c r="AH55" s="872"/>
      <c r="AI55" s="872"/>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86"/>
      <c r="J56" s="986"/>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0">
        <v>6</v>
      </c>
      <c r="B57" s="162" t="s">
        <v>1705</v>
      </c>
      <c r="C57" s="163" t="s">
        <v>1706</v>
      </c>
      <c r="D57" s="164" t="s">
        <v>21</v>
      </c>
      <c r="E57" s="164" t="s">
        <v>1894</v>
      </c>
      <c r="F57" s="163" t="s">
        <v>1707</v>
      </c>
      <c r="G57" s="165" t="s">
        <v>1679</v>
      </c>
      <c r="H57" s="165" t="s">
        <v>1680</v>
      </c>
      <c r="I57" s="166" t="s">
        <v>1910</v>
      </c>
      <c r="J57" s="167">
        <f>+$N$3</f>
        <v>2018</v>
      </c>
      <c r="K57" s="165" t="s">
        <v>1926</v>
      </c>
      <c r="L57" s="166" t="s">
        <v>1927</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69"/>
      <c r="AI57" s="869"/>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951"/>
      <c r="B58" s="953" t="str">
        <f>VLOOKUP($D$9,'PROYECTOS REGISTRADOS'!$A$2:$D$82,4,0)</f>
        <v>Compromiso en el cumplimiento de las obligaciones impuestas en el fallo de la sentencia del Rio Bogota en el Municipio de Tocancipá, Cundinamarca, Centro Oriente</v>
      </c>
      <c r="C58" s="956" t="str">
        <f>VLOOKUP($D$9,'PROYECTOS REGISTRADOS'!$A$2:$D$82,3,0)</f>
        <v>2016-25817-0011</v>
      </c>
      <c r="D58" s="959"/>
      <c r="E58" s="965" t="str">
        <f>IF(D58=0,"0-0",(VLOOKUP(D58,'CONSOLIDADO PLAN DESARROLLO'!$EL$9:$ET$304,2,0)))</f>
        <v>0-0</v>
      </c>
      <c r="F58" s="962" t="str">
        <f>IF(D58=0,"0-0",(VLOOKUP(D58,'CONSOLIDADO PLAN DESARROLLO'!$EL$9:$ET$304,3,0)))</f>
        <v>0-0</v>
      </c>
      <c r="G58" s="987" t="str">
        <f>IF(D58=0,"0-0",(VLOOKUP(D58,'CONSOLIDADO PLAN DESARROLLO'!$EL$9:$ET$304,4,0)))</f>
        <v>0-0</v>
      </c>
      <c r="H58" s="968" t="str">
        <f>IF(D58=0,"0-0",(VLOOKUP(D58,'CONSOLIDADO PLAN DESARROLLO'!$EL$9:$ET$304,5,0)))</f>
        <v>0-0</v>
      </c>
      <c r="I58" s="971" t="str">
        <f>IF(D58=0,"0-0",(VLOOKUP(D58,'CONSOLIDADO PLAN DESARROLLO'!$EL$9:$ET$304,$R$3,0)))</f>
        <v>0-0</v>
      </c>
      <c r="J58" s="972"/>
      <c r="K58" s="980"/>
      <c r="L58" s="983"/>
      <c r="M58" s="175"/>
      <c r="N58" s="176"/>
      <c r="O58" s="177"/>
      <c r="P58" s="46"/>
      <c r="Q58" s="47"/>
      <c r="R58" s="881"/>
      <c r="S58" s="48"/>
      <c r="T58" s="884"/>
      <c r="U58" s="49"/>
      <c r="V58" s="884"/>
      <c r="W58" s="49"/>
      <c r="X58" s="884"/>
      <c r="Y58" s="49"/>
      <c r="Z58" s="884"/>
      <c r="AA58" s="49"/>
      <c r="AB58" s="884"/>
      <c r="AC58" s="49"/>
      <c r="AD58" s="884"/>
      <c r="AE58" s="49"/>
      <c r="AF58" s="884"/>
      <c r="AG58" s="50"/>
      <c r="AH58" s="870"/>
      <c r="AI58" s="870"/>
      <c r="AJ58" s="878">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951"/>
      <c r="B59" s="953"/>
      <c r="C59" s="956"/>
      <c r="D59" s="959"/>
      <c r="E59" s="966"/>
      <c r="F59" s="962"/>
      <c r="G59" s="987"/>
      <c r="H59" s="968"/>
      <c r="I59" s="973"/>
      <c r="J59" s="974"/>
      <c r="K59" s="980"/>
      <c r="L59" s="984"/>
      <c r="M59" s="175"/>
      <c r="N59" s="176"/>
      <c r="O59" s="177"/>
      <c r="P59" s="46"/>
      <c r="Q59" s="47"/>
      <c r="R59" s="882"/>
      <c r="S59" s="48"/>
      <c r="T59" s="885"/>
      <c r="U59" s="49"/>
      <c r="V59" s="885"/>
      <c r="W59" s="49"/>
      <c r="X59" s="885"/>
      <c r="Y59" s="49"/>
      <c r="Z59" s="885"/>
      <c r="AA59" s="49"/>
      <c r="AB59" s="885"/>
      <c r="AC59" s="49"/>
      <c r="AD59" s="885"/>
      <c r="AE59" s="49"/>
      <c r="AF59" s="885"/>
      <c r="AG59" s="50"/>
      <c r="AH59" s="871"/>
      <c r="AI59" s="871"/>
      <c r="AJ59" s="879"/>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951"/>
      <c r="B60" s="953"/>
      <c r="C60" s="956"/>
      <c r="D60" s="959"/>
      <c r="E60" s="966"/>
      <c r="F60" s="962"/>
      <c r="G60" s="987"/>
      <c r="H60" s="968"/>
      <c r="I60" s="973"/>
      <c r="J60" s="974"/>
      <c r="K60" s="980"/>
      <c r="L60" s="984"/>
      <c r="M60" s="175"/>
      <c r="N60" s="176"/>
      <c r="O60" s="177"/>
      <c r="P60" s="46"/>
      <c r="Q60" s="47"/>
      <c r="R60" s="882"/>
      <c r="S60" s="48"/>
      <c r="T60" s="885"/>
      <c r="U60" s="49"/>
      <c r="V60" s="885"/>
      <c r="W60" s="49"/>
      <c r="X60" s="885"/>
      <c r="Y60" s="49"/>
      <c r="Z60" s="885"/>
      <c r="AA60" s="49"/>
      <c r="AB60" s="885"/>
      <c r="AC60" s="49"/>
      <c r="AD60" s="885"/>
      <c r="AE60" s="49"/>
      <c r="AF60" s="885"/>
      <c r="AG60" s="50"/>
      <c r="AH60" s="871"/>
      <c r="AI60" s="871"/>
      <c r="AJ60" s="879"/>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951"/>
      <c r="B61" s="953"/>
      <c r="C61" s="956"/>
      <c r="D61" s="959"/>
      <c r="E61" s="966"/>
      <c r="F61" s="962"/>
      <c r="G61" s="987"/>
      <c r="H61" s="968"/>
      <c r="I61" s="973"/>
      <c r="J61" s="974"/>
      <c r="K61" s="980"/>
      <c r="L61" s="984"/>
      <c r="M61" s="175"/>
      <c r="N61" s="176"/>
      <c r="O61" s="177"/>
      <c r="P61" s="46"/>
      <c r="Q61" s="47"/>
      <c r="R61" s="882"/>
      <c r="S61" s="48"/>
      <c r="T61" s="885"/>
      <c r="U61" s="49"/>
      <c r="V61" s="885"/>
      <c r="W61" s="49"/>
      <c r="X61" s="885"/>
      <c r="Y61" s="49"/>
      <c r="Z61" s="885"/>
      <c r="AA61" s="49"/>
      <c r="AB61" s="885"/>
      <c r="AC61" s="49"/>
      <c r="AD61" s="885"/>
      <c r="AE61" s="49"/>
      <c r="AF61" s="885"/>
      <c r="AG61" s="50"/>
      <c r="AH61" s="871"/>
      <c r="AI61" s="871"/>
      <c r="AJ61" s="879"/>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951"/>
      <c r="B62" s="953"/>
      <c r="C62" s="956"/>
      <c r="D62" s="959"/>
      <c r="E62" s="966"/>
      <c r="F62" s="962"/>
      <c r="G62" s="987"/>
      <c r="H62" s="968"/>
      <c r="I62" s="973"/>
      <c r="J62" s="974"/>
      <c r="K62" s="980"/>
      <c r="L62" s="984"/>
      <c r="M62" s="175"/>
      <c r="N62" s="176"/>
      <c r="O62" s="177"/>
      <c r="P62" s="46"/>
      <c r="Q62" s="47"/>
      <c r="R62" s="882"/>
      <c r="S62" s="48"/>
      <c r="T62" s="885"/>
      <c r="U62" s="49"/>
      <c r="V62" s="885"/>
      <c r="W62" s="49"/>
      <c r="X62" s="885"/>
      <c r="Y62" s="49"/>
      <c r="Z62" s="885"/>
      <c r="AA62" s="49"/>
      <c r="AB62" s="885"/>
      <c r="AC62" s="49"/>
      <c r="AD62" s="885"/>
      <c r="AE62" s="49"/>
      <c r="AF62" s="885"/>
      <c r="AG62" s="50"/>
      <c r="AH62" s="871"/>
      <c r="AI62" s="871"/>
      <c r="AJ62" s="879"/>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951"/>
      <c r="B63" s="954"/>
      <c r="C63" s="957"/>
      <c r="D63" s="960"/>
      <c r="E63" s="966"/>
      <c r="F63" s="963"/>
      <c r="G63" s="988"/>
      <c r="H63" s="969"/>
      <c r="I63" s="973"/>
      <c r="J63" s="974"/>
      <c r="K63" s="981"/>
      <c r="L63" s="984"/>
      <c r="M63" s="178"/>
      <c r="N63" s="179"/>
      <c r="O63" s="180"/>
      <c r="P63" s="107"/>
      <c r="Q63" s="108"/>
      <c r="R63" s="882"/>
      <c r="S63" s="109"/>
      <c r="T63" s="885"/>
      <c r="U63" s="110"/>
      <c r="V63" s="885"/>
      <c r="W63" s="110"/>
      <c r="X63" s="885"/>
      <c r="Y63" s="110"/>
      <c r="Z63" s="885"/>
      <c r="AA63" s="110"/>
      <c r="AB63" s="885"/>
      <c r="AC63" s="110"/>
      <c r="AD63" s="885"/>
      <c r="AE63" s="110"/>
      <c r="AF63" s="885"/>
      <c r="AG63" s="111"/>
      <c r="AH63" s="871"/>
      <c r="AI63" s="871"/>
      <c r="AJ63" s="880"/>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952"/>
      <c r="B64" s="955"/>
      <c r="C64" s="958"/>
      <c r="D64" s="961"/>
      <c r="E64" s="967"/>
      <c r="F64" s="964"/>
      <c r="G64" s="989"/>
      <c r="H64" s="970"/>
      <c r="I64" s="975"/>
      <c r="J64" s="976"/>
      <c r="K64" s="982"/>
      <c r="L64" s="985"/>
      <c r="M64" s="181"/>
      <c r="N64" s="182"/>
      <c r="O64" s="183"/>
      <c r="P64" s="118"/>
      <c r="Q64" s="118"/>
      <c r="R64" s="883"/>
      <c r="S64" s="184"/>
      <c r="T64" s="886"/>
      <c r="U64" s="185"/>
      <c r="V64" s="886"/>
      <c r="W64" s="185"/>
      <c r="X64" s="886"/>
      <c r="Y64" s="185"/>
      <c r="Z64" s="886"/>
      <c r="AA64" s="185"/>
      <c r="AB64" s="886"/>
      <c r="AC64" s="185"/>
      <c r="AD64" s="886"/>
      <c r="AE64" s="185"/>
      <c r="AF64" s="886"/>
      <c r="AG64" s="186"/>
      <c r="AH64" s="872"/>
      <c r="AI64" s="872"/>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86"/>
      <c r="J65" s="986"/>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0">
        <v>7</v>
      </c>
      <c r="B66" s="162" t="s">
        <v>1705</v>
      </c>
      <c r="C66" s="163" t="s">
        <v>1706</v>
      </c>
      <c r="D66" s="164" t="s">
        <v>21</v>
      </c>
      <c r="E66" s="164" t="s">
        <v>1894</v>
      </c>
      <c r="F66" s="163" t="s">
        <v>1707</v>
      </c>
      <c r="G66" s="165" t="s">
        <v>1679</v>
      </c>
      <c r="H66" s="165" t="s">
        <v>1680</v>
      </c>
      <c r="I66" s="166" t="s">
        <v>1910</v>
      </c>
      <c r="J66" s="167">
        <f>+$N$3</f>
        <v>2018</v>
      </c>
      <c r="K66" s="165" t="s">
        <v>1926</v>
      </c>
      <c r="L66" s="166" t="s">
        <v>1927</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9"/>
      <c r="AI66" s="869"/>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51"/>
      <c r="B67" s="953" t="str">
        <f>VLOOKUP($D$9,'PROYECTOS REGISTRADOS'!$A$2:$D$82,4,0)</f>
        <v>Compromiso en el cumplimiento de las obligaciones impuestas en el fallo de la sentencia del Rio Bogota en el Municipio de Tocancipá, Cundinamarca, Centro Oriente</v>
      </c>
      <c r="C67" s="956" t="str">
        <f>VLOOKUP($D$9,'PROYECTOS REGISTRADOS'!$A$2:$D$82,3,0)</f>
        <v>2016-25817-0011</v>
      </c>
      <c r="D67" s="959"/>
      <c r="E67" s="965" t="str">
        <f>IF(D67=0,"0-0",(VLOOKUP(D67,'CONSOLIDADO PLAN DESARROLLO'!$EL$9:$ET$304,2,0)))</f>
        <v>0-0</v>
      </c>
      <c r="F67" s="962" t="str">
        <f>IF(D67=0,"0-0",(VLOOKUP(D67,'CONSOLIDADO PLAN DESARROLLO'!$EL$9:$ET$304,3,0)))</f>
        <v>0-0</v>
      </c>
      <c r="G67" s="987" t="str">
        <f>IF(D67=0,"0-0",(VLOOKUP(D67,'CONSOLIDADO PLAN DESARROLLO'!$EL$9:$ET$304,4,0)))</f>
        <v>0-0</v>
      </c>
      <c r="H67" s="968" t="str">
        <f>IF(D67=0,"0-0",(VLOOKUP(D67,'CONSOLIDADO PLAN DESARROLLO'!$EL$9:$ET$304,5,0)))</f>
        <v>0-0</v>
      </c>
      <c r="I67" s="971" t="str">
        <f>IF(D67=0,"0-0",(VLOOKUP(D67,'CONSOLIDADO PLAN DESARROLLO'!$EL$9:$ET$304,$R$3,0)))</f>
        <v>0-0</v>
      </c>
      <c r="J67" s="972"/>
      <c r="K67" s="980"/>
      <c r="L67" s="983"/>
      <c r="M67" s="175"/>
      <c r="N67" s="176"/>
      <c r="O67" s="177"/>
      <c r="P67" s="46"/>
      <c r="Q67" s="47"/>
      <c r="R67" s="881"/>
      <c r="S67" s="48"/>
      <c r="T67" s="884"/>
      <c r="U67" s="49"/>
      <c r="V67" s="884"/>
      <c r="W67" s="49"/>
      <c r="X67" s="884"/>
      <c r="Y67" s="49"/>
      <c r="Z67" s="884"/>
      <c r="AA67" s="49"/>
      <c r="AB67" s="884"/>
      <c r="AC67" s="49"/>
      <c r="AD67" s="884"/>
      <c r="AE67" s="49"/>
      <c r="AF67" s="884"/>
      <c r="AG67" s="50"/>
      <c r="AH67" s="870"/>
      <c r="AI67" s="870"/>
      <c r="AJ67" s="878">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51"/>
      <c r="B68" s="953"/>
      <c r="C68" s="956"/>
      <c r="D68" s="959"/>
      <c r="E68" s="966"/>
      <c r="F68" s="962"/>
      <c r="G68" s="987"/>
      <c r="H68" s="968"/>
      <c r="I68" s="973"/>
      <c r="J68" s="974"/>
      <c r="K68" s="980"/>
      <c r="L68" s="984"/>
      <c r="M68" s="175"/>
      <c r="N68" s="176"/>
      <c r="O68" s="177"/>
      <c r="P68" s="46"/>
      <c r="Q68" s="47"/>
      <c r="R68" s="882"/>
      <c r="S68" s="48"/>
      <c r="T68" s="885"/>
      <c r="U68" s="49"/>
      <c r="V68" s="885"/>
      <c r="W68" s="49"/>
      <c r="X68" s="885"/>
      <c r="Y68" s="49"/>
      <c r="Z68" s="885"/>
      <c r="AA68" s="49"/>
      <c r="AB68" s="885"/>
      <c r="AC68" s="49"/>
      <c r="AD68" s="885"/>
      <c r="AE68" s="49"/>
      <c r="AF68" s="885"/>
      <c r="AG68" s="50"/>
      <c r="AH68" s="871"/>
      <c r="AI68" s="871"/>
      <c r="AJ68" s="879"/>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51"/>
      <c r="B69" s="953"/>
      <c r="C69" s="956"/>
      <c r="D69" s="959"/>
      <c r="E69" s="966"/>
      <c r="F69" s="962"/>
      <c r="G69" s="987"/>
      <c r="H69" s="968"/>
      <c r="I69" s="973"/>
      <c r="J69" s="974"/>
      <c r="K69" s="980"/>
      <c r="L69" s="984"/>
      <c r="M69" s="175"/>
      <c r="N69" s="176"/>
      <c r="O69" s="177"/>
      <c r="P69" s="46"/>
      <c r="Q69" s="47"/>
      <c r="R69" s="882"/>
      <c r="S69" s="48"/>
      <c r="T69" s="885"/>
      <c r="U69" s="49"/>
      <c r="V69" s="885"/>
      <c r="W69" s="49"/>
      <c r="X69" s="885"/>
      <c r="Y69" s="49"/>
      <c r="Z69" s="885"/>
      <c r="AA69" s="49"/>
      <c r="AB69" s="885"/>
      <c r="AC69" s="49"/>
      <c r="AD69" s="885"/>
      <c r="AE69" s="49"/>
      <c r="AF69" s="885"/>
      <c r="AG69" s="50"/>
      <c r="AH69" s="871"/>
      <c r="AI69" s="871"/>
      <c r="AJ69" s="879"/>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51"/>
      <c r="B70" s="953"/>
      <c r="C70" s="956"/>
      <c r="D70" s="959"/>
      <c r="E70" s="966"/>
      <c r="F70" s="962"/>
      <c r="G70" s="987"/>
      <c r="H70" s="968"/>
      <c r="I70" s="973"/>
      <c r="J70" s="974"/>
      <c r="K70" s="980"/>
      <c r="L70" s="984"/>
      <c r="M70" s="175"/>
      <c r="N70" s="176"/>
      <c r="O70" s="177"/>
      <c r="P70" s="46"/>
      <c r="Q70" s="47"/>
      <c r="R70" s="882"/>
      <c r="S70" s="48"/>
      <c r="T70" s="885"/>
      <c r="U70" s="49"/>
      <c r="V70" s="885"/>
      <c r="W70" s="49"/>
      <c r="X70" s="885"/>
      <c r="Y70" s="49"/>
      <c r="Z70" s="885"/>
      <c r="AA70" s="49"/>
      <c r="AB70" s="885"/>
      <c r="AC70" s="49"/>
      <c r="AD70" s="885"/>
      <c r="AE70" s="49"/>
      <c r="AF70" s="885"/>
      <c r="AG70" s="50"/>
      <c r="AH70" s="871"/>
      <c r="AI70" s="871"/>
      <c r="AJ70" s="879"/>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51"/>
      <c r="B71" s="953"/>
      <c r="C71" s="956"/>
      <c r="D71" s="959"/>
      <c r="E71" s="966"/>
      <c r="F71" s="962"/>
      <c r="G71" s="987"/>
      <c r="H71" s="968"/>
      <c r="I71" s="973"/>
      <c r="J71" s="974"/>
      <c r="K71" s="980"/>
      <c r="L71" s="984"/>
      <c r="M71" s="175"/>
      <c r="N71" s="176"/>
      <c r="O71" s="177"/>
      <c r="P71" s="46"/>
      <c r="Q71" s="47"/>
      <c r="R71" s="882"/>
      <c r="S71" s="48"/>
      <c r="T71" s="885"/>
      <c r="U71" s="49"/>
      <c r="V71" s="885"/>
      <c r="W71" s="49"/>
      <c r="X71" s="885"/>
      <c r="Y71" s="49"/>
      <c r="Z71" s="885"/>
      <c r="AA71" s="49"/>
      <c r="AB71" s="885"/>
      <c r="AC71" s="49"/>
      <c r="AD71" s="885"/>
      <c r="AE71" s="49"/>
      <c r="AF71" s="885"/>
      <c r="AG71" s="50"/>
      <c r="AH71" s="871"/>
      <c r="AI71" s="871"/>
      <c r="AJ71" s="879"/>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51"/>
      <c r="B72" s="954"/>
      <c r="C72" s="957"/>
      <c r="D72" s="960"/>
      <c r="E72" s="966"/>
      <c r="F72" s="963"/>
      <c r="G72" s="988"/>
      <c r="H72" s="969"/>
      <c r="I72" s="973"/>
      <c r="J72" s="974"/>
      <c r="K72" s="981"/>
      <c r="L72" s="984"/>
      <c r="M72" s="178"/>
      <c r="N72" s="179"/>
      <c r="O72" s="180"/>
      <c r="P72" s="107"/>
      <c r="Q72" s="108"/>
      <c r="R72" s="882"/>
      <c r="S72" s="109"/>
      <c r="T72" s="885"/>
      <c r="U72" s="110"/>
      <c r="V72" s="885"/>
      <c r="W72" s="110"/>
      <c r="X72" s="885"/>
      <c r="Y72" s="110"/>
      <c r="Z72" s="885"/>
      <c r="AA72" s="110"/>
      <c r="AB72" s="885"/>
      <c r="AC72" s="110"/>
      <c r="AD72" s="885"/>
      <c r="AE72" s="110"/>
      <c r="AF72" s="885"/>
      <c r="AG72" s="111"/>
      <c r="AH72" s="871"/>
      <c r="AI72" s="871"/>
      <c r="AJ72" s="880"/>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2"/>
      <c r="B73" s="955"/>
      <c r="C73" s="958"/>
      <c r="D73" s="961"/>
      <c r="E73" s="967"/>
      <c r="F73" s="964"/>
      <c r="G73" s="989"/>
      <c r="H73" s="970"/>
      <c r="I73" s="975"/>
      <c r="J73" s="976"/>
      <c r="K73" s="982"/>
      <c r="L73" s="985"/>
      <c r="M73" s="181"/>
      <c r="N73" s="182"/>
      <c r="O73" s="183"/>
      <c r="P73" s="118"/>
      <c r="Q73" s="118"/>
      <c r="R73" s="883"/>
      <c r="S73" s="184"/>
      <c r="T73" s="886"/>
      <c r="U73" s="185"/>
      <c r="V73" s="886"/>
      <c r="W73" s="185"/>
      <c r="X73" s="886"/>
      <c r="Y73" s="185"/>
      <c r="Z73" s="886"/>
      <c r="AA73" s="185"/>
      <c r="AB73" s="886"/>
      <c r="AC73" s="185"/>
      <c r="AD73" s="886"/>
      <c r="AE73" s="185"/>
      <c r="AF73" s="886"/>
      <c r="AG73" s="186"/>
      <c r="AH73" s="872"/>
      <c r="AI73" s="872"/>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6"/>
      <c r="J74" s="986"/>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0">
        <v>8</v>
      </c>
      <c r="B75" s="162" t="s">
        <v>1705</v>
      </c>
      <c r="C75" s="163" t="s">
        <v>1706</v>
      </c>
      <c r="D75" s="164" t="s">
        <v>21</v>
      </c>
      <c r="E75" s="164" t="s">
        <v>1894</v>
      </c>
      <c r="F75" s="163" t="s">
        <v>1707</v>
      </c>
      <c r="G75" s="165" t="s">
        <v>1679</v>
      </c>
      <c r="H75" s="165" t="s">
        <v>1680</v>
      </c>
      <c r="I75" s="166" t="s">
        <v>1910</v>
      </c>
      <c r="J75" s="167">
        <f>+$N$3</f>
        <v>2018</v>
      </c>
      <c r="K75" s="165" t="s">
        <v>1926</v>
      </c>
      <c r="L75" s="166" t="s">
        <v>1927</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9"/>
      <c r="AI75" s="869"/>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51"/>
      <c r="B76" s="953" t="str">
        <f>VLOOKUP($D$9,'PROYECTOS REGISTRADOS'!$A$2:$D$82,4,0)</f>
        <v>Compromiso en el cumplimiento de las obligaciones impuestas en el fallo de la sentencia del Rio Bogota en el Municipio de Tocancipá, Cundinamarca, Centro Oriente</v>
      </c>
      <c r="C76" s="956" t="str">
        <f>VLOOKUP($D$9,'PROYECTOS REGISTRADOS'!$A$2:$D$82,3,0)</f>
        <v>2016-25817-0011</v>
      </c>
      <c r="D76" s="959"/>
      <c r="E76" s="965" t="str">
        <f>IF(D76=0,"0-0",(VLOOKUP(D76,'CONSOLIDADO PLAN DESARROLLO'!$EL$9:$ET$304,2,0)))</f>
        <v>0-0</v>
      </c>
      <c r="F76" s="962" t="str">
        <f>IF(D76=0,"0-0",(VLOOKUP(D76,'CONSOLIDADO PLAN DESARROLLO'!$EL$9:$ET$304,3,0)))</f>
        <v>0-0</v>
      </c>
      <c r="G76" s="987" t="str">
        <f>IF(D76=0,"0-0",(VLOOKUP(D76,'CONSOLIDADO PLAN DESARROLLO'!$EL$9:$ET$304,4,0)))</f>
        <v>0-0</v>
      </c>
      <c r="H76" s="968" t="str">
        <f>IF(D76=0,"0-0",(VLOOKUP(D76,'CONSOLIDADO PLAN DESARROLLO'!$EL$9:$ET$304,5,0)))</f>
        <v>0-0</v>
      </c>
      <c r="I76" s="971" t="str">
        <f>IF(D76=0,"0-0",(VLOOKUP(D76,'CONSOLIDADO PLAN DESARROLLO'!$EL$9:$ET$304,$R$3,0)))</f>
        <v>0-0</v>
      </c>
      <c r="J76" s="972"/>
      <c r="K76" s="980"/>
      <c r="L76" s="983"/>
      <c r="M76" s="175"/>
      <c r="N76" s="176"/>
      <c r="O76" s="177"/>
      <c r="P76" s="46"/>
      <c r="Q76" s="47"/>
      <c r="R76" s="881"/>
      <c r="S76" s="48"/>
      <c r="T76" s="884"/>
      <c r="U76" s="49"/>
      <c r="V76" s="884"/>
      <c r="W76" s="49"/>
      <c r="X76" s="884"/>
      <c r="Y76" s="49"/>
      <c r="Z76" s="884"/>
      <c r="AA76" s="49"/>
      <c r="AB76" s="884"/>
      <c r="AC76" s="49"/>
      <c r="AD76" s="884"/>
      <c r="AE76" s="49"/>
      <c r="AF76" s="884"/>
      <c r="AG76" s="50"/>
      <c r="AH76" s="870"/>
      <c r="AI76" s="870"/>
      <c r="AJ76" s="878">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51"/>
      <c r="B77" s="953"/>
      <c r="C77" s="956"/>
      <c r="D77" s="959"/>
      <c r="E77" s="966"/>
      <c r="F77" s="962"/>
      <c r="G77" s="987"/>
      <c r="H77" s="968"/>
      <c r="I77" s="973"/>
      <c r="J77" s="974"/>
      <c r="K77" s="980"/>
      <c r="L77" s="984"/>
      <c r="M77" s="175"/>
      <c r="N77" s="176"/>
      <c r="O77" s="177"/>
      <c r="P77" s="46"/>
      <c r="Q77" s="47"/>
      <c r="R77" s="882"/>
      <c r="S77" s="48"/>
      <c r="T77" s="885"/>
      <c r="U77" s="49"/>
      <c r="V77" s="885"/>
      <c r="W77" s="49"/>
      <c r="X77" s="885"/>
      <c r="Y77" s="49"/>
      <c r="Z77" s="885"/>
      <c r="AA77" s="49"/>
      <c r="AB77" s="885"/>
      <c r="AC77" s="49"/>
      <c r="AD77" s="885"/>
      <c r="AE77" s="49"/>
      <c r="AF77" s="885"/>
      <c r="AG77" s="50"/>
      <c r="AH77" s="871"/>
      <c r="AI77" s="871"/>
      <c r="AJ77" s="879"/>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51"/>
      <c r="B78" s="953"/>
      <c r="C78" s="956"/>
      <c r="D78" s="959"/>
      <c r="E78" s="966"/>
      <c r="F78" s="962"/>
      <c r="G78" s="987"/>
      <c r="H78" s="968"/>
      <c r="I78" s="973"/>
      <c r="J78" s="974"/>
      <c r="K78" s="980"/>
      <c r="L78" s="984"/>
      <c r="M78" s="175"/>
      <c r="N78" s="176"/>
      <c r="O78" s="177"/>
      <c r="P78" s="46"/>
      <c r="Q78" s="47"/>
      <c r="R78" s="882"/>
      <c r="S78" s="48"/>
      <c r="T78" s="885"/>
      <c r="U78" s="49"/>
      <c r="V78" s="885"/>
      <c r="W78" s="49"/>
      <c r="X78" s="885"/>
      <c r="Y78" s="49"/>
      <c r="Z78" s="885"/>
      <c r="AA78" s="49"/>
      <c r="AB78" s="885"/>
      <c r="AC78" s="49"/>
      <c r="AD78" s="885"/>
      <c r="AE78" s="49"/>
      <c r="AF78" s="885"/>
      <c r="AG78" s="50"/>
      <c r="AH78" s="871"/>
      <c r="AI78" s="871"/>
      <c r="AJ78" s="879"/>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51"/>
      <c r="B79" s="953"/>
      <c r="C79" s="956"/>
      <c r="D79" s="959"/>
      <c r="E79" s="966"/>
      <c r="F79" s="962"/>
      <c r="G79" s="987"/>
      <c r="H79" s="968"/>
      <c r="I79" s="973"/>
      <c r="J79" s="974"/>
      <c r="K79" s="980"/>
      <c r="L79" s="984"/>
      <c r="M79" s="175"/>
      <c r="N79" s="176"/>
      <c r="O79" s="177"/>
      <c r="P79" s="46"/>
      <c r="Q79" s="47"/>
      <c r="R79" s="882"/>
      <c r="S79" s="48"/>
      <c r="T79" s="885"/>
      <c r="U79" s="49"/>
      <c r="V79" s="885"/>
      <c r="W79" s="49"/>
      <c r="X79" s="885"/>
      <c r="Y79" s="49"/>
      <c r="Z79" s="885"/>
      <c r="AA79" s="49"/>
      <c r="AB79" s="885"/>
      <c r="AC79" s="49"/>
      <c r="AD79" s="885"/>
      <c r="AE79" s="49"/>
      <c r="AF79" s="885"/>
      <c r="AG79" s="50"/>
      <c r="AH79" s="871"/>
      <c r="AI79" s="871"/>
      <c r="AJ79" s="879"/>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51"/>
      <c r="B80" s="953"/>
      <c r="C80" s="956"/>
      <c r="D80" s="959"/>
      <c r="E80" s="966"/>
      <c r="F80" s="962"/>
      <c r="G80" s="987"/>
      <c r="H80" s="968"/>
      <c r="I80" s="973"/>
      <c r="J80" s="974"/>
      <c r="K80" s="980"/>
      <c r="L80" s="984"/>
      <c r="M80" s="175"/>
      <c r="N80" s="176"/>
      <c r="O80" s="177"/>
      <c r="P80" s="46"/>
      <c r="Q80" s="47"/>
      <c r="R80" s="882"/>
      <c r="S80" s="48"/>
      <c r="T80" s="885"/>
      <c r="U80" s="49"/>
      <c r="V80" s="885"/>
      <c r="W80" s="49"/>
      <c r="X80" s="885"/>
      <c r="Y80" s="49"/>
      <c r="Z80" s="885"/>
      <c r="AA80" s="49"/>
      <c r="AB80" s="885"/>
      <c r="AC80" s="49"/>
      <c r="AD80" s="885"/>
      <c r="AE80" s="49"/>
      <c r="AF80" s="885"/>
      <c r="AG80" s="50"/>
      <c r="AH80" s="871"/>
      <c r="AI80" s="871"/>
      <c r="AJ80" s="879"/>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51"/>
      <c r="B81" s="954"/>
      <c r="C81" s="957"/>
      <c r="D81" s="960"/>
      <c r="E81" s="966"/>
      <c r="F81" s="963"/>
      <c r="G81" s="988"/>
      <c r="H81" s="969"/>
      <c r="I81" s="973"/>
      <c r="J81" s="974"/>
      <c r="K81" s="981"/>
      <c r="L81" s="984"/>
      <c r="M81" s="178"/>
      <c r="N81" s="179"/>
      <c r="O81" s="180"/>
      <c r="P81" s="107"/>
      <c r="Q81" s="108"/>
      <c r="R81" s="882"/>
      <c r="S81" s="109"/>
      <c r="T81" s="885"/>
      <c r="U81" s="110"/>
      <c r="V81" s="885"/>
      <c r="W81" s="110"/>
      <c r="X81" s="885"/>
      <c r="Y81" s="110"/>
      <c r="Z81" s="885"/>
      <c r="AA81" s="110"/>
      <c r="AB81" s="885"/>
      <c r="AC81" s="110"/>
      <c r="AD81" s="885"/>
      <c r="AE81" s="110"/>
      <c r="AF81" s="885"/>
      <c r="AG81" s="111"/>
      <c r="AH81" s="871"/>
      <c r="AI81" s="871"/>
      <c r="AJ81" s="880"/>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2"/>
      <c r="B82" s="955"/>
      <c r="C82" s="958"/>
      <c r="D82" s="961"/>
      <c r="E82" s="967"/>
      <c r="F82" s="964"/>
      <c r="G82" s="989"/>
      <c r="H82" s="970"/>
      <c r="I82" s="975"/>
      <c r="J82" s="976"/>
      <c r="K82" s="982"/>
      <c r="L82" s="985"/>
      <c r="M82" s="181"/>
      <c r="N82" s="182"/>
      <c r="O82" s="183"/>
      <c r="P82" s="118"/>
      <c r="Q82" s="118"/>
      <c r="R82" s="883"/>
      <c r="S82" s="184"/>
      <c r="T82" s="886"/>
      <c r="U82" s="185"/>
      <c r="V82" s="886"/>
      <c r="W82" s="185"/>
      <c r="X82" s="886"/>
      <c r="Y82" s="185"/>
      <c r="Z82" s="886"/>
      <c r="AA82" s="185"/>
      <c r="AB82" s="886"/>
      <c r="AC82" s="185"/>
      <c r="AD82" s="886"/>
      <c r="AE82" s="185"/>
      <c r="AF82" s="886"/>
      <c r="AG82" s="186"/>
      <c r="AH82" s="872"/>
      <c r="AI82" s="872"/>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6"/>
      <c r="J83" s="986"/>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0">
        <v>9</v>
      </c>
      <c r="B84" s="162" t="s">
        <v>1705</v>
      </c>
      <c r="C84" s="163" t="s">
        <v>1706</v>
      </c>
      <c r="D84" s="164" t="s">
        <v>21</v>
      </c>
      <c r="E84" s="164" t="s">
        <v>1894</v>
      </c>
      <c r="F84" s="163" t="s">
        <v>1707</v>
      </c>
      <c r="G84" s="165" t="s">
        <v>1679</v>
      </c>
      <c r="H84" s="165" t="s">
        <v>1680</v>
      </c>
      <c r="I84" s="166" t="s">
        <v>1910</v>
      </c>
      <c r="J84" s="167">
        <f>+$N$3</f>
        <v>2018</v>
      </c>
      <c r="K84" s="165" t="s">
        <v>1926</v>
      </c>
      <c r="L84" s="166" t="s">
        <v>1927</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9"/>
      <c r="AI84" s="869"/>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51"/>
      <c r="B85" s="953" t="str">
        <f>VLOOKUP($D$9,'PROYECTOS REGISTRADOS'!$A$2:$D$82,4,0)</f>
        <v>Compromiso en el cumplimiento de las obligaciones impuestas en el fallo de la sentencia del Rio Bogota en el Municipio de Tocancipá, Cundinamarca, Centro Oriente</v>
      </c>
      <c r="C85" s="956" t="str">
        <f>VLOOKUP($D$9,'PROYECTOS REGISTRADOS'!$A$2:$D$82,3,0)</f>
        <v>2016-25817-0011</v>
      </c>
      <c r="D85" s="959"/>
      <c r="E85" s="965" t="str">
        <f>IF(D85=0,"0-0",(VLOOKUP(D85,'CONSOLIDADO PLAN DESARROLLO'!$EL$9:$ET$304,2,0)))</f>
        <v>0-0</v>
      </c>
      <c r="F85" s="962" t="str">
        <f>IF(D85=0,"0-0",(VLOOKUP(D85,'CONSOLIDADO PLAN DESARROLLO'!$EL$9:$ET$304,3,0)))</f>
        <v>0-0</v>
      </c>
      <c r="G85" s="987" t="str">
        <f>IF(D85=0,"0-0",(VLOOKUP(D85,'CONSOLIDADO PLAN DESARROLLO'!$EL$9:$ET$304,4,0)))</f>
        <v>0-0</v>
      </c>
      <c r="H85" s="968" t="str">
        <f>IF(D85=0,"0-0",(VLOOKUP(D85,'CONSOLIDADO PLAN DESARROLLO'!$EL$9:$ET$304,5,0)))</f>
        <v>0-0</v>
      </c>
      <c r="I85" s="971" t="str">
        <f>IF(D85=0,"0-0",(VLOOKUP(D85,'CONSOLIDADO PLAN DESARROLLO'!$EL$9:$ET$304,$R$3,0)))</f>
        <v>0-0</v>
      </c>
      <c r="J85" s="972"/>
      <c r="K85" s="980"/>
      <c r="L85" s="983"/>
      <c r="M85" s="175"/>
      <c r="N85" s="176"/>
      <c r="O85" s="177"/>
      <c r="P85" s="46"/>
      <c r="Q85" s="47"/>
      <c r="R85" s="881"/>
      <c r="S85" s="48"/>
      <c r="T85" s="884"/>
      <c r="U85" s="49"/>
      <c r="V85" s="884"/>
      <c r="W85" s="49"/>
      <c r="X85" s="884"/>
      <c r="Y85" s="49"/>
      <c r="Z85" s="884"/>
      <c r="AA85" s="49"/>
      <c r="AB85" s="884"/>
      <c r="AC85" s="49"/>
      <c r="AD85" s="884"/>
      <c r="AE85" s="49"/>
      <c r="AF85" s="884"/>
      <c r="AG85" s="50"/>
      <c r="AH85" s="870"/>
      <c r="AI85" s="870"/>
      <c r="AJ85" s="878">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51"/>
      <c r="B86" s="953"/>
      <c r="C86" s="956"/>
      <c r="D86" s="959"/>
      <c r="E86" s="966"/>
      <c r="F86" s="962"/>
      <c r="G86" s="987"/>
      <c r="H86" s="968"/>
      <c r="I86" s="973"/>
      <c r="J86" s="974"/>
      <c r="K86" s="980"/>
      <c r="L86" s="984"/>
      <c r="M86" s="175"/>
      <c r="N86" s="176"/>
      <c r="O86" s="177"/>
      <c r="P86" s="46"/>
      <c r="Q86" s="47"/>
      <c r="R86" s="882"/>
      <c r="S86" s="48"/>
      <c r="T86" s="885"/>
      <c r="U86" s="49"/>
      <c r="V86" s="885"/>
      <c r="W86" s="49"/>
      <c r="X86" s="885"/>
      <c r="Y86" s="49"/>
      <c r="Z86" s="885"/>
      <c r="AA86" s="49"/>
      <c r="AB86" s="885"/>
      <c r="AC86" s="49"/>
      <c r="AD86" s="885"/>
      <c r="AE86" s="49"/>
      <c r="AF86" s="885"/>
      <c r="AG86" s="50"/>
      <c r="AH86" s="871"/>
      <c r="AI86" s="871"/>
      <c r="AJ86" s="879"/>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51"/>
      <c r="B87" s="953"/>
      <c r="C87" s="956"/>
      <c r="D87" s="959"/>
      <c r="E87" s="966"/>
      <c r="F87" s="962"/>
      <c r="G87" s="987"/>
      <c r="H87" s="968"/>
      <c r="I87" s="973"/>
      <c r="J87" s="974"/>
      <c r="K87" s="980"/>
      <c r="L87" s="984"/>
      <c r="M87" s="175"/>
      <c r="N87" s="176"/>
      <c r="O87" s="177"/>
      <c r="P87" s="46"/>
      <c r="Q87" s="47"/>
      <c r="R87" s="882"/>
      <c r="S87" s="48"/>
      <c r="T87" s="885"/>
      <c r="U87" s="49"/>
      <c r="V87" s="885"/>
      <c r="W87" s="49"/>
      <c r="X87" s="885"/>
      <c r="Y87" s="49"/>
      <c r="Z87" s="885"/>
      <c r="AA87" s="49"/>
      <c r="AB87" s="885"/>
      <c r="AC87" s="49"/>
      <c r="AD87" s="885"/>
      <c r="AE87" s="49"/>
      <c r="AF87" s="885"/>
      <c r="AG87" s="50"/>
      <c r="AH87" s="871"/>
      <c r="AI87" s="871"/>
      <c r="AJ87" s="879"/>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51"/>
      <c r="B88" s="953"/>
      <c r="C88" s="956"/>
      <c r="D88" s="959"/>
      <c r="E88" s="966"/>
      <c r="F88" s="962"/>
      <c r="G88" s="987"/>
      <c r="H88" s="968"/>
      <c r="I88" s="973"/>
      <c r="J88" s="974"/>
      <c r="K88" s="980"/>
      <c r="L88" s="984"/>
      <c r="M88" s="175"/>
      <c r="N88" s="176"/>
      <c r="O88" s="177"/>
      <c r="P88" s="46"/>
      <c r="Q88" s="47"/>
      <c r="R88" s="882"/>
      <c r="S88" s="48"/>
      <c r="T88" s="885"/>
      <c r="U88" s="49"/>
      <c r="V88" s="885"/>
      <c r="W88" s="49"/>
      <c r="X88" s="885"/>
      <c r="Y88" s="49"/>
      <c r="Z88" s="885"/>
      <c r="AA88" s="49"/>
      <c r="AB88" s="885"/>
      <c r="AC88" s="49"/>
      <c r="AD88" s="885"/>
      <c r="AE88" s="49"/>
      <c r="AF88" s="885"/>
      <c r="AG88" s="50"/>
      <c r="AH88" s="871"/>
      <c r="AI88" s="871"/>
      <c r="AJ88" s="879"/>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51"/>
      <c r="B89" s="953"/>
      <c r="C89" s="956"/>
      <c r="D89" s="959"/>
      <c r="E89" s="966"/>
      <c r="F89" s="962"/>
      <c r="G89" s="987"/>
      <c r="H89" s="968"/>
      <c r="I89" s="973"/>
      <c r="J89" s="974"/>
      <c r="K89" s="980"/>
      <c r="L89" s="984"/>
      <c r="M89" s="175"/>
      <c r="N89" s="176"/>
      <c r="O89" s="177"/>
      <c r="P89" s="46"/>
      <c r="Q89" s="47"/>
      <c r="R89" s="882"/>
      <c r="S89" s="48"/>
      <c r="T89" s="885"/>
      <c r="U89" s="49"/>
      <c r="V89" s="885"/>
      <c r="W89" s="49"/>
      <c r="X89" s="885"/>
      <c r="Y89" s="49"/>
      <c r="Z89" s="885"/>
      <c r="AA89" s="49"/>
      <c r="AB89" s="885"/>
      <c r="AC89" s="49"/>
      <c r="AD89" s="885"/>
      <c r="AE89" s="49"/>
      <c r="AF89" s="885"/>
      <c r="AG89" s="50"/>
      <c r="AH89" s="871"/>
      <c r="AI89" s="871"/>
      <c r="AJ89" s="879"/>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51"/>
      <c r="B90" s="954"/>
      <c r="C90" s="957"/>
      <c r="D90" s="960"/>
      <c r="E90" s="966"/>
      <c r="F90" s="963"/>
      <c r="G90" s="988"/>
      <c r="H90" s="969"/>
      <c r="I90" s="973"/>
      <c r="J90" s="974"/>
      <c r="K90" s="981"/>
      <c r="L90" s="984"/>
      <c r="M90" s="178"/>
      <c r="N90" s="179"/>
      <c r="O90" s="180"/>
      <c r="P90" s="107"/>
      <c r="Q90" s="108"/>
      <c r="R90" s="882"/>
      <c r="S90" s="109"/>
      <c r="T90" s="885"/>
      <c r="U90" s="110"/>
      <c r="V90" s="885"/>
      <c r="W90" s="110"/>
      <c r="X90" s="885"/>
      <c r="Y90" s="110"/>
      <c r="Z90" s="885"/>
      <c r="AA90" s="110"/>
      <c r="AB90" s="885"/>
      <c r="AC90" s="110"/>
      <c r="AD90" s="885"/>
      <c r="AE90" s="110"/>
      <c r="AF90" s="885"/>
      <c r="AG90" s="111"/>
      <c r="AH90" s="871"/>
      <c r="AI90" s="871"/>
      <c r="AJ90" s="880"/>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2"/>
      <c r="B91" s="955"/>
      <c r="C91" s="958"/>
      <c r="D91" s="961"/>
      <c r="E91" s="967"/>
      <c r="F91" s="964"/>
      <c r="G91" s="989"/>
      <c r="H91" s="970"/>
      <c r="I91" s="975"/>
      <c r="J91" s="976"/>
      <c r="K91" s="982"/>
      <c r="L91" s="985"/>
      <c r="M91" s="181"/>
      <c r="N91" s="182"/>
      <c r="O91" s="183"/>
      <c r="P91" s="118"/>
      <c r="Q91" s="118"/>
      <c r="R91" s="883"/>
      <c r="S91" s="184"/>
      <c r="T91" s="886"/>
      <c r="U91" s="185"/>
      <c r="V91" s="886"/>
      <c r="W91" s="185"/>
      <c r="X91" s="886"/>
      <c r="Y91" s="185"/>
      <c r="Z91" s="886"/>
      <c r="AA91" s="185"/>
      <c r="AB91" s="886"/>
      <c r="AC91" s="185"/>
      <c r="AD91" s="886"/>
      <c r="AE91" s="185"/>
      <c r="AF91" s="886"/>
      <c r="AG91" s="186"/>
      <c r="AH91" s="872"/>
      <c r="AI91" s="872"/>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6"/>
      <c r="J92" s="986"/>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0">
        <v>10</v>
      </c>
      <c r="B93" s="162" t="s">
        <v>1705</v>
      </c>
      <c r="C93" s="163" t="s">
        <v>1706</v>
      </c>
      <c r="D93" s="164" t="s">
        <v>21</v>
      </c>
      <c r="E93" s="164" t="s">
        <v>1894</v>
      </c>
      <c r="F93" s="163" t="s">
        <v>1707</v>
      </c>
      <c r="G93" s="165" t="s">
        <v>1679</v>
      </c>
      <c r="H93" s="165" t="s">
        <v>1680</v>
      </c>
      <c r="I93" s="166" t="s">
        <v>1910</v>
      </c>
      <c r="J93" s="167">
        <f>+$N$3</f>
        <v>2018</v>
      </c>
      <c r="K93" s="165" t="s">
        <v>1926</v>
      </c>
      <c r="L93" s="166" t="s">
        <v>1927</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9"/>
      <c r="AI93" s="869"/>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51"/>
      <c r="B94" s="953" t="str">
        <f>VLOOKUP($D$9,'PROYECTOS REGISTRADOS'!$A$2:$D$82,4,0)</f>
        <v>Compromiso en el cumplimiento de las obligaciones impuestas en el fallo de la sentencia del Rio Bogota en el Municipio de Tocancipá, Cundinamarca, Centro Oriente</v>
      </c>
      <c r="C94" s="956" t="str">
        <f>VLOOKUP($D$9,'PROYECTOS REGISTRADOS'!$A$2:$D$82,3,0)</f>
        <v>2016-25817-0011</v>
      </c>
      <c r="D94" s="959"/>
      <c r="E94" s="965" t="str">
        <f>IF(D94=0,"0-0",(VLOOKUP(D94,'CONSOLIDADO PLAN DESARROLLO'!$EL$9:$ET$304,2,0)))</f>
        <v>0-0</v>
      </c>
      <c r="F94" s="962" t="str">
        <f>IF(D94=0,"0-0",(VLOOKUP(D94,'CONSOLIDADO PLAN DESARROLLO'!$EL$9:$ET$304,3,0)))</f>
        <v>0-0</v>
      </c>
      <c r="G94" s="987" t="str">
        <f>IF(D94=0,"0-0",(VLOOKUP(D94,'CONSOLIDADO PLAN DESARROLLO'!$EL$9:$ET$304,4,0)))</f>
        <v>0-0</v>
      </c>
      <c r="H94" s="968" t="str">
        <f>IF(D94=0,"0-0",(VLOOKUP(D94,'CONSOLIDADO PLAN DESARROLLO'!$EL$9:$ET$304,5,0)))</f>
        <v>0-0</v>
      </c>
      <c r="I94" s="971" t="str">
        <f>IF(D94=0,"0-0",(VLOOKUP(D94,'CONSOLIDADO PLAN DESARROLLO'!$EL$9:$ET$304,$R$3,0)))</f>
        <v>0-0</v>
      </c>
      <c r="J94" s="972"/>
      <c r="K94" s="980"/>
      <c r="L94" s="983"/>
      <c r="M94" s="175"/>
      <c r="N94" s="176"/>
      <c r="O94" s="177"/>
      <c r="P94" s="46"/>
      <c r="Q94" s="47"/>
      <c r="R94" s="881"/>
      <c r="S94" s="48"/>
      <c r="T94" s="884"/>
      <c r="U94" s="49"/>
      <c r="V94" s="884"/>
      <c r="W94" s="49"/>
      <c r="X94" s="884"/>
      <c r="Y94" s="49"/>
      <c r="Z94" s="884"/>
      <c r="AA94" s="49"/>
      <c r="AB94" s="884"/>
      <c r="AC94" s="49"/>
      <c r="AD94" s="884"/>
      <c r="AE94" s="49"/>
      <c r="AF94" s="884"/>
      <c r="AG94" s="50"/>
      <c r="AH94" s="870"/>
      <c r="AI94" s="870"/>
      <c r="AJ94" s="878">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51"/>
      <c r="B95" s="953"/>
      <c r="C95" s="956"/>
      <c r="D95" s="959"/>
      <c r="E95" s="966"/>
      <c r="F95" s="962"/>
      <c r="G95" s="987"/>
      <c r="H95" s="968"/>
      <c r="I95" s="973"/>
      <c r="J95" s="974"/>
      <c r="K95" s="980"/>
      <c r="L95" s="984"/>
      <c r="M95" s="175"/>
      <c r="N95" s="176"/>
      <c r="O95" s="177"/>
      <c r="P95" s="46"/>
      <c r="Q95" s="47"/>
      <c r="R95" s="882"/>
      <c r="S95" s="48"/>
      <c r="T95" s="885"/>
      <c r="U95" s="49"/>
      <c r="V95" s="885"/>
      <c r="W95" s="49"/>
      <c r="X95" s="885"/>
      <c r="Y95" s="49"/>
      <c r="Z95" s="885"/>
      <c r="AA95" s="49"/>
      <c r="AB95" s="885"/>
      <c r="AC95" s="49"/>
      <c r="AD95" s="885"/>
      <c r="AE95" s="49"/>
      <c r="AF95" s="885"/>
      <c r="AG95" s="50"/>
      <c r="AH95" s="871"/>
      <c r="AI95" s="871"/>
      <c r="AJ95" s="879"/>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51"/>
      <c r="B96" s="953"/>
      <c r="C96" s="956"/>
      <c r="D96" s="959"/>
      <c r="E96" s="966"/>
      <c r="F96" s="962"/>
      <c r="G96" s="987"/>
      <c r="H96" s="968"/>
      <c r="I96" s="973"/>
      <c r="J96" s="974"/>
      <c r="K96" s="980"/>
      <c r="L96" s="984"/>
      <c r="M96" s="175"/>
      <c r="N96" s="176"/>
      <c r="O96" s="177"/>
      <c r="P96" s="46"/>
      <c r="Q96" s="47"/>
      <c r="R96" s="882"/>
      <c r="S96" s="48"/>
      <c r="T96" s="885"/>
      <c r="U96" s="49"/>
      <c r="V96" s="885"/>
      <c r="W96" s="49"/>
      <c r="X96" s="885"/>
      <c r="Y96" s="49"/>
      <c r="Z96" s="885"/>
      <c r="AA96" s="49"/>
      <c r="AB96" s="885"/>
      <c r="AC96" s="49"/>
      <c r="AD96" s="885"/>
      <c r="AE96" s="49"/>
      <c r="AF96" s="885"/>
      <c r="AG96" s="50"/>
      <c r="AH96" s="871"/>
      <c r="AI96" s="871"/>
      <c r="AJ96" s="879"/>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51"/>
      <c r="B97" s="953"/>
      <c r="C97" s="956"/>
      <c r="D97" s="959"/>
      <c r="E97" s="966"/>
      <c r="F97" s="962"/>
      <c r="G97" s="987"/>
      <c r="H97" s="968"/>
      <c r="I97" s="973"/>
      <c r="J97" s="974"/>
      <c r="K97" s="980"/>
      <c r="L97" s="984"/>
      <c r="M97" s="175"/>
      <c r="N97" s="176"/>
      <c r="O97" s="177"/>
      <c r="P97" s="46"/>
      <c r="Q97" s="47"/>
      <c r="R97" s="882"/>
      <c r="S97" s="48"/>
      <c r="T97" s="885"/>
      <c r="U97" s="49"/>
      <c r="V97" s="885"/>
      <c r="W97" s="49"/>
      <c r="X97" s="885"/>
      <c r="Y97" s="49"/>
      <c r="Z97" s="885"/>
      <c r="AA97" s="49"/>
      <c r="AB97" s="885"/>
      <c r="AC97" s="49"/>
      <c r="AD97" s="885"/>
      <c r="AE97" s="49"/>
      <c r="AF97" s="885"/>
      <c r="AG97" s="50"/>
      <c r="AH97" s="871"/>
      <c r="AI97" s="871"/>
      <c r="AJ97" s="879"/>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51"/>
      <c r="B98" s="953"/>
      <c r="C98" s="956"/>
      <c r="D98" s="959"/>
      <c r="E98" s="966"/>
      <c r="F98" s="962"/>
      <c r="G98" s="987"/>
      <c r="H98" s="968"/>
      <c r="I98" s="973"/>
      <c r="J98" s="974"/>
      <c r="K98" s="980"/>
      <c r="L98" s="984"/>
      <c r="M98" s="175"/>
      <c r="N98" s="176"/>
      <c r="O98" s="177"/>
      <c r="P98" s="46"/>
      <c r="Q98" s="47"/>
      <c r="R98" s="882"/>
      <c r="S98" s="48"/>
      <c r="T98" s="885"/>
      <c r="U98" s="49"/>
      <c r="V98" s="885"/>
      <c r="W98" s="49"/>
      <c r="X98" s="885"/>
      <c r="Y98" s="49"/>
      <c r="Z98" s="885"/>
      <c r="AA98" s="49"/>
      <c r="AB98" s="885"/>
      <c r="AC98" s="49"/>
      <c r="AD98" s="885"/>
      <c r="AE98" s="49"/>
      <c r="AF98" s="885"/>
      <c r="AG98" s="50"/>
      <c r="AH98" s="871"/>
      <c r="AI98" s="871"/>
      <c r="AJ98" s="879"/>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51"/>
      <c r="B99" s="954"/>
      <c r="C99" s="957"/>
      <c r="D99" s="960"/>
      <c r="E99" s="966"/>
      <c r="F99" s="963"/>
      <c r="G99" s="988"/>
      <c r="H99" s="969"/>
      <c r="I99" s="973"/>
      <c r="J99" s="974"/>
      <c r="K99" s="981"/>
      <c r="L99" s="984"/>
      <c r="M99" s="178"/>
      <c r="N99" s="179"/>
      <c r="O99" s="180"/>
      <c r="P99" s="107"/>
      <c r="Q99" s="108"/>
      <c r="R99" s="882"/>
      <c r="S99" s="109"/>
      <c r="T99" s="885"/>
      <c r="U99" s="110"/>
      <c r="V99" s="885"/>
      <c r="W99" s="110"/>
      <c r="X99" s="885"/>
      <c r="Y99" s="110"/>
      <c r="Z99" s="885"/>
      <c r="AA99" s="110"/>
      <c r="AB99" s="885"/>
      <c r="AC99" s="110"/>
      <c r="AD99" s="885"/>
      <c r="AE99" s="110"/>
      <c r="AF99" s="885"/>
      <c r="AG99" s="111"/>
      <c r="AH99" s="871"/>
      <c r="AI99" s="871"/>
      <c r="AJ99" s="880"/>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2"/>
      <c r="B100" s="955"/>
      <c r="C100" s="958"/>
      <c r="D100" s="961"/>
      <c r="E100" s="967"/>
      <c r="F100" s="964"/>
      <c r="G100" s="989"/>
      <c r="H100" s="970"/>
      <c r="I100" s="975"/>
      <c r="J100" s="976"/>
      <c r="K100" s="982"/>
      <c r="L100" s="985"/>
      <c r="M100" s="181"/>
      <c r="N100" s="182"/>
      <c r="O100" s="183"/>
      <c r="P100" s="118"/>
      <c r="Q100" s="118"/>
      <c r="R100" s="883"/>
      <c r="S100" s="184"/>
      <c r="T100" s="886"/>
      <c r="U100" s="185"/>
      <c r="V100" s="886"/>
      <c r="W100" s="185"/>
      <c r="X100" s="886"/>
      <c r="Y100" s="185"/>
      <c r="Z100" s="886"/>
      <c r="AA100" s="185"/>
      <c r="AB100" s="886"/>
      <c r="AC100" s="185"/>
      <c r="AD100" s="886"/>
      <c r="AE100" s="185"/>
      <c r="AF100" s="886"/>
      <c r="AG100" s="186"/>
      <c r="AH100" s="872"/>
      <c r="AI100" s="872"/>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6"/>
      <c r="J101" s="986"/>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0">
        <v>11</v>
      </c>
      <c r="B102" s="162" t="s">
        <v>1705</v>
      </c>
      <c r="C102" s="163" t="s">
        <v>1706</v>
      </c>
      <c r="D102" s="164" t="s">
        <v>21</v>
      </c>
      <c r="E102" s="164" t="s">
        <v>1894</v>
      </c>
      <c r="F102" s="163" t="s">
        <v>1707</v>
      </c>
      <c r="G102" s="165" t="s">
        <v>1679</v>
      </c>
      <c r="H102" s="165" t="s">
        <v>1680</v>
      </c>
      <c r="I102" s="166" t="s">
        <v>1910</v>
      </c>
      <c r="J102" s="167">
        <f>+$N$3</f>
        <v>2018</v>
      </c>
      <c r="K102" s="165" t="s">
        <v>1926</v>
      </c>
      <c r="L102" s="166" t="s">
        <v>1927</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9"/>
      <c r="AI102" s="869"/>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51"/>
      <c r="B103" s="953" t="str">
        <f>VLOOKUP($D$9,'PROYECTOS REGISTRADOS'!$A$2:$D$82,4,0)</f>
        <v>Compromiso en el cumplimiento de las obligaciones impuestas en el fallo de la sentencia del Rio Bogota en el Municipio de Tocancipá, Cundinamarca, Centro Oriente</v>
      </c>
      <c r="C103" s="956" t="str">
        <f>VLOOKUP($D$9,'PROYECTOS REGISTRADOS'!$A$2:$D$82,3,0)</f>
        <v>2016-25817-0011</v>
      </c>
      <c r="D103" s="959"/>
      <c r="E103" s="965" t="str">
        <f>IF(D103=0,"0-0",(VLOOKUP(D103,'CONSOLIDADO PLAN DESARROLLO'!$EL$9:$ET$304,2,0)))</f>
        <v>0-0</v>
      </c>
      <c r="F103" s="962" t="str">
        <f>IF(D103=0,"0-0",(VLOOKUP(D103,'CONSOLIDADO PLAN DESARROLLO'!$EL$9:$ET$304,3,0)))</f>
        <v>0-0</v>
      </c>
      <c r="G103" s="987" t="str">
        <f>IF(D103=0,"0-0",(VLOOKUP(D103,'CONSOLIDADO PLAN DESARROLLO'!$EL$9:$ET$304,4,0)))</f>
        <v>0-0</v>
      </c>
      <c r="H103" s="968" t="str">
        <f>IF(D103=0,"0-0",(VLOOKUP(D103,'CONSOLIDADO PLAN DESARROLLO'!$EL$9:$ET$304,5,0)))</f>
        <v>0-0</v>
      </c>
      <c r="I103" s="971" t="str">
        <f>IF(D103=0,"0-0",(VLOOKUP(D103,'CONSOLIDADO PLAN DESARROLLO'!$EL$9:$ET$304,$R$3,0)))</f>
        <v>0-0</v>
      </c>
      <c r="J103" s="972"/>
      <c r="K103" s="980"/>
      <c r="L103" s="983"/>
      <c r="M103" s="175"/>
      <c r="N103" s="176"/>
      <c r="O103" s="177"/>
      <c r="P103" s="46"/>
      <c r="Q103" s="47"/>
      <c r="R103" s="881"/>
      <c r="S103" s="48"/>
      <c r="T103" s="884"/>
      <c r="U103" s="49"/>
      <c r="V103" s="884"/>
      <c r="W103" s="49"/>
      <c r="X103" s="884"/>
      <c r="Y103" s="49"/>
      <c r="Z103" s="884"/>
      <c r="AA103" s="49"/>
      <c r="AB103" s="884"/>
      <c r="AC103" s="49"/>
      <c r="AD103" s="884"/>
      <c r="AE103" s="49"/>
      <c r="AF103" s="884"/>
      <c r="AG103" s="50"/>
      <c r="AH103" s="870"/>
      <c r="AI103" s="870"/>
      <c r="AJ103" s="878">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51"/>
      <c r="B104" s="953"/>
      <c r="C104" s="956"/>
      <c r="D104" s="959"/>
      <c r="E104" s="966"/>
      <c r="F104" s="962"/>
      <c r="G104" s="987"/>
      <c r="H104" s="968"/>
      <c r="I104" s="973"/>
      <c r="J104" s="974"/>
      <c r="K104" s="980"/>
      <c r="L104" s="984"/>
      <c r="M104" s="175"/>
      <c r="N104" s="176"/>
      <c r="O104" s="177"/>
      <c r="P104" s="46"/>
      <c r="Q104" s="47"/>
      <c r="R104" s="882"/>
      <c r="S104" s="48"/>
      <c r="T104" s="885"/>
      <c r="U104" s="49"/>
      <c r="V104" s="885"/>
      <c r="W104" s="49"/>
      <c r="X104" s="885"/>
      <c r="Y104" s="49"/>
      <c r="Z104" s="885"/>
      <c r="AA104" s="49"/>
      <c r="AB104" s="885"/>
      <c r="AC104" s="49"/>
      <c r="AD104" s="885"/>
      <c r="AE104" s="49"/>
      <c r="AF104" s="885"/>
      <c r="AG104" s="50"/>
      <c r="AH104" s="871"/>
      <c r="AI104" s="871"/>
      <c r="AJ104" s="879"/>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51"/>
      <c r="B105" s="953"/>
      <c r="C105" s="956"/>
      <c r="D105" s="959"/>
      <c r="E105" s="966"/>
      <c r="F105" s="962"/>
      <c r="G105" s="987"/>
      <c r="H105" s="968"/>
      <c r="I105" s="973"/>
      <c r="J105" s="974"/>
      <c r="K105" s="980"/>
      <c r="L105" s="984"/>
      <c r="M105" s="175"/>
      <c r="N105" s="176"/>
      <c r="O105" s="177"/>
      <c r="P105" s="46"/>
      <c r="Q105" s="47"/>
      <c r="R105" s="882"/>
      <c r="S105" s="48"/>
      <c r="T105" s="885"/>
      <c r="U105" s="49"/>
      <c r="V105" s="885"/>
      <c r="W105" s="49"/>
      <c r="X105" s="885"/>
      <c r="Y105" s="49"/>
      <c r="Z105" s="885"/>
      <c r="AA105" s="49"/>
      <c r="AB105" s="885"/>
      <c r="AC105" s="49"/>
      <c r="AD105" s="885"/>
      <c r="AE105" s="49"/>
      <c r="AF105" s="885"/>
      <c r="AG105" s="50"/>
      <c r="AH105" s="871"/>
      <c r="AI105" s="871"/>
      <c r="AJ105" s="879"/>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51"/>
      <c r="B106" s="953"/>
      <c r="C106" s="956"/>
      <c r="D106" s="959"/>
      <c r="E106" s="966"/>
      <c r="F106" s="962"/>
      <c r="G106" s="987"/>
      <c r="H106" s="968"/>
      <c r="I106" s="973"/>
      <c r="J106" s="974"/>
      <c r="K106" s="980"/>
      <c r="L106" s="984"/>
      <c r="M106" s="175"/>
      <c r="N106" s="176"/>
      <c r="O106" s="177"/>
      <c r="P106" s="46"/>
      <c r="Q106" s="47"/>
      <c r="R106" s="882"/>
      <c r="S106" s="48"/>
      <c r="T106" s="885"/>
      <c r="U106" s="49"/>
      <c r="V106" s="885"/>
      <c r="W106" s="49"/>
      <c r="X106" s="885"/>
      <c r="Y106" s="49"/>
      <c r="Z106" s="885"/>
      <c r="AA106" s="49"/>
      <c r="AB106" s="885"/>
      <c r="AC106" s="49"/>
      <c r="AD106" s="885"/>
      <c r="AE106" s="49"/>
      <c r="AF106" s="885"/>
      <c r="AG106" s="50"/>
      <c r="AH106" s="871"/>
      <c r="AI106" s="871"/>
      <c r="AJ106" s="879"/>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51"/>
      <c r="B107" s="953"/>
      <c r="C107" s="956"/>
      <c r="D107" s="959"/>
      <c r="E107" s="966"/>
      <c r="F107" s="962"/>
      <c r="G107" s="987"/>
      <c r="H107" s="968"/>
      <c r="I107" s="973"/>
      <c r="J107" s="974"/>
      <c r="K107" s="980"/>
      <c r="L107" s="984"/>
      <c r="M107" s="175"/>
      <c r="N107" s="176"/>
      <c r="O107" s="177"/>
      <c r="P107" s="46"/>
      <c r="Q107" s="47"/>
      <c r="R107" s="882"/>
      <c r="S107" s="48"/>
      <c r="T107" s="885"/>
      <c r="U107" s="49"/>
      <c r="V107" s="885"/>
      <c r="W107" s="49"/>
      <c r="X107" s="885"/>
      <c r="Y107" s="49"/>
      <c r="Z107" s="885"/>
      <c r="AA107" s="49"/>
      <c r="AB107" s="885"/>
      <c r="AC107" s="49"/>
      <c r="AD107" s="885"/>
      <c r="AE107" s="49"/>
      <c r="AF107" s="885"/>
      <c r="AG107" s="50"/>
      <c r="AH107" s="871"/>
      <c r="AI107" s="871"/>
      <c r="AJ107" s="879"/>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51"/>
      <c r="B108" s="954"/>
      <c r="C108" s="957"/>
      <c r="D108" s="960"/>
      <c r="E108" s="966"/>
      <c r="F108" s="963"/>
      <c r="G108" s="988"/>
      <c r="H108" s="969"/>
      <c r="I108" s="973"/>
      <c r="J108" s="974"/>
      <c r="K108" s="981"/>
      <c r="L108" s="984"/>
      <c r="M108" s="178"/>
      <c r="N108" s="179"/>
      <c r="O108" s="180"/>
      <c r="P108" s="107"/>
      <c r="Q108" s="108"/>
      <c r="R108" s="882"/>
      <c r="S108" s="109"/>
      <c r="T108" s="885"/>
      <c r="U108" s="110"/>
      <c r="V108" s="885"/>
      <c r="W108" s="110"/>
      <c r="X108" s="885"/>
      <c r="Y108" s="110"/>
      <c r="Z108" s="885"/>
      <c r="AA108" s="110"/>
      <c r="AB108" s="885"/>
      <c r="AC108" s="110"/>
      <c r="AD108" s="885"/>
      <c r="AE108" s="110"/>
      <c r="AF108" s="885"/>
      <c r="AG108" s="111"/>
      <c r="AH108" s="871"/>
      <c r="AI108" s="871"/>
      <c r="AJ108" s="880"/>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2"/>
      <c r="B109" s="955"/>
      <c r="C109" s="958"/>
      <c r="D109" s="961"/>
      <c r="E109" s="967"/>
      <c r="F109" s="964"/>
      <c r="G109" s="989"/>
      <c r="H109" s="970"/>
      <c r="I109" s="975"/>
      <c r="J109" s="976"/>
      <c r="K109" s="982"/>
      <c r="L109" s="985"/>
      <c r="M109" s="181"/>
      <c r="N109" s="182"/>
      <c r="O109" s="183"/>
      <c r="P109" s="118"/>
      <c r="Q109" s="118"/>
      <c r="R109" s="883"/>
      <c r="S109" s="184"/>
      <c r="T109" s="886"/>
      <c r="U109" s="185"/>
      <c r="V109" s="886"/>
      <c r="W109" s="185"/>
      <c r="X109" s="886"/>
      <c r="Y109" s="185"/>
      <c r="Z109" s="886"/>
      <c r="AA109" s="185"/>
      <c r="AB109" s="886"/>
      <c r="AC109" s="185"/>
      <c r="AD109" s="886"/>
      <c r="AE109" s="185"/>
      <c r="AF109" s="886"/>
      <c r="AG109" s="186"/>
      <c r="AH109" s="872"/>
      <c r="AI109" s="872"/>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6"/>
      <c r="J110" s="986"/>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0">
        <v>12</v>
      </c>
      <c r="B111" s="162" t="s">
        <v>1705</v>
      </c>
      <c r="C111" s="163" t="s">
        <v>1706</v>
      </c>
      <c r="D111" s="164" t="s">
        <v>21</v>
      </c>
      <c r="E111" s="164" t="s">
        <v>1894</v>
      </c>
      <c r="F111" s="163" t="s">
        <v>1707</v>
      </c>
      <c r="G111" s="165" t="s">
        <v>1679</v>
      </c>
      <c r="H111" s="165" t="s">
        <v>1680</v>
      </c>
      <c r="I111" s="166" t="s">
        <v>1910</v>
      </c>
      <c r="J111" s="167">
        <f>+$N$3</f>
        <v>2018</v>
      </c>
      <c r="K111" s="165" t="s">
        <v>1926</v>
      </c>
      <c r="L111" s="166" t="s">
        <v>1927</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9"/>
      <c r="AI111" s="869"/>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51"/>
      <c r="B112" s="953" t="str">
        <f>VLOOKUP($D$9,'PROYECTOS REGISTRADOS'!$A$2:$D$82,4,0)</f>
        <v>Compromiso en el cumplimiento de las obligaciones impuestas en el fallo de la sentencia del Rio Bogota en el Municipio de Tocancipá, Cundinamarca, Centro Oriente</v>
      </c>
      <c r="C112" s="956" t="str">
        <f>VLOOKUP($D$9,'PROYECTOS REGISTRADOS'!$A$2:$D$82,3,0)</f>
        <v>2016-25817-0011</v>
      </c>
      <c r="D112" s="959"/>
      <c r="E112" s="965" t="str">
        <f>IF(D112=0,"0-0",(VLOOKUP(D112,'CONSOLIDADO PLAN DESARROLLO'!$EL$9:$ET$304,2,0)))</f>
        <v>0-0</v>
      </c>
      <c r="F112" s="962" t="str">
        <f>IF(D112=0,"0-0",(VLOOKUP(D112,'CONSOLIDADO PLAN DESARROLLO'!$EL$9:$ET$304,3,0)))</f>
        <v>0-0</v>
      </c>
      <c r="G112" s="987" t="str">
        <f>IF(D112=0,"0-0",(VLOOKUP(D112,'CONSOLIDADO PLAN DESARROLLO'!$EL$9:$ET$304,4,0)))</f>
        <v>0-0</v>
      </c>
      <c r="H112" s="968" t="str">
        <f>IF(D112=0,"0-0",(VLOOKUP(D112,'CONSOLIDADO PLAN DESARROLLO'!$EL$9:$ET$304,5,0)))</f>
        <v>0-0</v>
      </c>
      <c r="I112" s="971" t="str">
        <f>IF(D112=0,"0-0",(VLOOKUP(D112,'CONSOLIDADO PLAN DESARROLLO'!$EL$9:$ET$304,$R$3,0)))</f>
        <v>0-0</v>
      </c>
      <c r="J112" s="972"/>
      <c r="K112" s="980"/>
      <c r="L112" s="983"/>
      <c r="M112" s="175"/>
      <c r="N112" s="176"/>
      <c r="O112" s="177"/>
      <c r="P112" s="46"/>
      <c r="Q112" s="47"/>
      <c r="R112" s="881"/>
      <c r="S112" s="48"/>
      <c r="T112" s="884"/>
      <c r="U112" s="49"/>
      <c r="V112" s="884"/>
      <c r="W112" s="49"/>
      <c r="X112" s="884"/>
      <c r="Y112" s="49"/>
      <c r="Z112" s="884"/>
      <c r="AA112" s="49"/>
      <c r="AB112" s="884"/>
      <c r="AC112" s="49"/>
      <c r="AD112" s="884"/>
      <c r="AE112" s="49"/>
      <c r="AF112" s="884"/>
      <c r="AG112" s="50"/>
      <c r="AH112" s="870"/>
      <c r="AI112" s="870"/>
      <c r="AJ112" s="878">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51"/>
      <c r="B113" s="953"/>
      <c r="C113" s="956"/>
      <c r="D113" s="959"/>
      <c r="E113" s="966"/>
      <c r="F113" s="962"/>
      <c r="G113" s="987"/>
      <c r="H113" s="968"/>
      <c r="I113" s="973"/>
      <c r="J113" s="974"/>
      <c r="K113" s="980"/>
      <c r="L113" s="984"/>
      <c r="M113" s="175"/>
      <c r="N113" s="176"/>
      <c r="O113" s="177"/>
      <c r="P113" s="46"/>
      <c r="Q113" s="47"/>
      <c r="R113" s="882"/>
      <c r="S113" s="48"/>
      <c r="T113" s="885"/>
      <c r="U113" s="49"/>
      <c r="V113" s="885"/>
      <c r="W113" s="49"/>
      <c r="X113" s="885"/>
      <c r="Y113" s="49"/>
      <c r="Z113" s="885"/>
      <c r="AA113" s="49"/>
      <c r="AB113" s="885"/>
      <c r="AC113" s="49"/>
      <c r="AD113" s="885"/>
      <c r="AE113" s="49"/>
      <c r="AF113" s="885"/>
      <c r="AG113" s="50"/>
      <c r="AH113" s="871"/>
      <c r="AI113" s="871"/>
      <c r="AJ113" s="879"/>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51"/>
      <c r="B114" s="953"/>
      <c r="C114" s="956"/>
      <c r="D114" s="959"/>
      <c r="E114" s="966"/>
      <c r="F114" s="962"/>
      <c r="G114" s="987"/>
      <c r="H114" s="968"/>
      <c r="I114" s="973"/>
      <c r="J114" s="974"/>
      <c r="K114" s="980"/>
      <c r="L114" s="984"/>
      <c r="M114" s="175"/>
      <c r="N114" s="176"/>
      <c r="O114" s="177"/>
      <c r="P114" s="46"/>
      <c r="Q114" s="47"/>
      <c r="R114" s="882"/>
      <c r="S114" s="48"/>
      <c r="T114" s="885"/>
      <c r="U114" s="49"/>
      <c r="V114" s="885"/>
      <c r="W114" s="49"/>
      <c r="X114" s="885"/>
      <c r="Y114" s="49"/>
      <c r="Z114" s="885"/>
      <c r="AA114" s="49"/>
      <c r="AB114" s="885"/>
      <c r="AC114" s="49"/>
      <c r="AD114" s="885"/>
      <c r="AE114" s="49"/>
      <c r="AF114" s="885"/>
      <c r="AG114" s="50"/>
      <c r="AH114" s="871"/>
      <c r="AI114" s="871"/>
      <c r="AJ114" s="879"/>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51"/>
      <c r="B115" s="953"/>
      <c r="C115" s="956"/>
      <c r="D115" s="959"/>
      <c r="E115" s="966"/>
      <c r="F115" s="962"/>
      <c r="G115" s="987"/>
      <c r="H115" s="968"/>
      <c r="I115" s="973"/>
      <c r="J115" s="974"/>
      <c r="K115" s="980"/>
      <c r="L115" s="984"/>
      <c r="M115" s="175"/>
      <c r="N115" s="176"/>
      <c r="O115" s="177"/>
      <c r="P115" s="46"/>
      <c r="Q115" s="47"/>
      <c r="R115" s="882"/>
      <c r="S115" s="48"/>
      <c r="T115" s="885"/>
      <c r="U115" s="49"/>
      <c r="V115" s="885"/>
      <c r="W115" s="49"/>
      <c r="X115" s="885"/>
      <c r="Y115" s="49"/>
      <c r="Z115" s="885"/>
      <c r="AA115" s="49"/>
      <c r="AB115" s="885"/>
      <c r="AC115" s="49"/>
      <c r="AD115" s="885"/>
      <c r="AE115" s="49"/>
      <c r="AF115" s="885"/>
      <c r="AG115" s="50"/>
      <c r="AH115" s="871"/>
      <c r="AI115" s="871"/>
      <c r="AJ115" s="879"/>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51"/>
      <c r="B116" s="953"/>
      <c r="C116" s="956"/>
      <c r="D116" s="959"/>
      <c r="E116" s="966"/>
      <c r="F116" s="962"/>
      <c r="G116" s="987"/>
      <c r="H116" s="968"/>
      <c r="I116" s="973"/>
      <c r="J116" s="974"/>
      <c r="K116" s="980"/>
      <c r="L116" s="984"/>
      <c r="M116" s="175"/>
      <c r="N116" s="176"/>
      <c r="O116" s="177"/>
      <c r="P116" s="46"/>
      <c r="Q116" s="47"/>
      <c r="R116" s="882"/>
      <c r="S116" s="48"/>
      <c r="T116" s="885"/>
      <c r="U116" s="49"/>
      <c r="V116" s="885"/>
      <c r="W116" s="49"/>
      <c r="X116" s="885"/>
      <c r="Y116" s="49"/>
      <c r="Z116" s="885"/>
      <c r="AA116" s="49"/>
      <c r="AB116" s="885"/>
      <c r="AC116" s="49"/>
      <c r="AD116" s="885"/>
      <c r="AE116" s="49"/>
      <c r="AF116" s="885"/>
      <c r="AG116" s="50"/>
      <c r="AH116" s="871"/>
      <c r="AI116" s="871"/>
      <c r="AJ116" s="879"/>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51"/>
      <c r="B117" s="954"/>
      <c r="C117" s="957"/>
      <c r="D117" s="960"/>
      <c r="E117" s="966"/>
      <c r="F117" s="963"/>
      <c r="G117" s="988"/>
      <c r="H117" s="969"/>
      <c r="I117" s="973"/>
      <c r="J117" s="974"/>
      <c r="K117" s="981"/>
      <c r="L117" s="984"/>
      <c r="M117" s="178"/>
      <c r="N117" s="179"/>
      <c r="O117" s="180"/>
      <c r="P117" s="107"/>
      <c r="Q117" s="108"/>
      <c r="R117" s="882"/>
      <c r="S117" s="109"/>
      <c r="T117" s="885"/>
      <c r="U117" s="110"/>
      <c r="V117" s="885"/>
      <c r="W117" s="110"/>
      <c r="X117" s="885"/>
      <c r="Y117" s="110"/>
      <c r="Z117" s="885"/>
      <c r="AA117" s="110"/>
      <c r="AB117" s="885"/>
      <c r="AC117" s="110"/>
      <c r="AD117" s="885"/>
      <c r="AE117" s="110"/>
      <c r="AF117" s="885"/>
      <c r="AG117" s="111"/>
      <c r="AH117" s="871"/>
      <c r="AI117" s="871"/>
      <c r="AJ117" s="880"/>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2"/>
      <c r="B118" s="955"/>
      <c r="C118" s="958"/>
      <c r="D118" s="961"/>
      <c r="E118" s="967"/>
      <c r="F118" s="964"/>
      <c r="G118" s="989"/>
      <c r="H118" s="970"/>
      <c r="I118" s="975"/>
      <c r="J118" s="976"/>
      <c r="K118" s="982"/>
      <c r="L118" s="985"/>
      <c r="M118" s="181"/>
      <c r="N118" s="182"/>
      <c r="O118" s="183"/>
      <c r="P118" s="118"/>
      <c r="Q118" s="118"/>
      <c r="R118" s="883"/>
      <c r="S118" s="184"/>
      <c r="T118" s="886"/>
      <c r="U118" s="185"/>
      <c r="V118" s="886"/>
      <c r="W118" s="185"/>
      <c r="X118" s="886"/>
      <c r="Y118" s="185"/>
      <c r="Z118" s="886"/>
      <c r="AA118" s="185"/>
      <c r="AB118" s="886"/>
      <c r="AC118" s="185"/>
      <c r="AD118" s="886"/>
      <c r="AE118" s="185"/>
      <c r="AF118" s="886"/>
      <c r="AG118" s="186"/>
      <c r="AH118" s="872"/>
      <c r="AI118" s="872"/>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6"/>
      <c r="J119" s="986"/>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0">
        <v>13</v>
      </c>
      <c r="B120" s="162" t="s">
        <v>1705</v>
      </c>
      <c r="C120" s="163" t="s">
        <v>1706</v>
      </c>
      <c r="D120" s="164" t="s">
        <v>21</v>
      </c>
      <c r="E120" s="164" t="s">
        <v>1894</v>
      </c>
      <c r="F120" s="163" t="s">
        <v>1707</v>
      </c>
      <c r="G120" s="165" t="s">
        <v>1679</v>
      </c>
      <c r="H120" s="165" t="s">
        <v>1680</v>
      </c>
      <c r="I120" s="166" t="s">
        <v>1910</v>
      </c>
      <c r="J120" s="167">
        <f>+$N$3</f>
        <v>2018</v>
      </c>
      <c r="K120" s="165" t="s">
        <v>1926</v>
      </c>
      <c r="L120" s="166" t="s">
        <v>1927</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9"/>
      <c r="AI120" s="869"/>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51"/>
      <c r="B121" s="953" t="str">
        <f>VLOOKUP($D$9,'PROYECTOS REGISTRADOS'!$A$2:$D$82,4,0)</f>
        <v>Compromiso en el cumplimiento de las obligaciones impuestas en el fallo de la sentencia del Rio Bogota en el Municipio de Tocancipá, Cundinamarca, Centro Oriente</v>
      </c>
      <c r="C121" s="956" t="str">
        <f>VLOOKUP($D$9,'PROYECTOS REGISTRADOS'!$A$2:$D$82,3,0)</f>
        <v>2016-25817-0011</v>
      </c>
      <c r="D121" s="959"/>
      <c r="E121" s="965" t="str">
        <f>IF(D121=0,"0-0",(VLOOKUP(D121,'CONSOLIDADO PLAN DESARROLLO'!$EL$9:$ET$304,2,0)))</f>
        <v>0-0</v>
      </c>
      <c r="F121" s="962" t="str">
        <f>IF(D121=0,"0-0",(VLOOKUP(D121,'CONSOLIDADO PLAN DESARROLLO'!$EL$9:$ET$304,3,0)))</f>
        <v>0-0</v>
      </c>
      <c r="G121" s="987" t="str">
        <f>IF(D121=0,"0-0",(VLOOKUP(D121,'CONSOLIDADO PLAN DESARROLLO'!$EL$9:$ET$304,4,0)))</f>
        <v>0-0</v>
      </c>
      <c r="H121" s="968" t="str">
        <f>IF(D121=0,"0-0",(VLOOKUP(D121,'CONSOLIDADO PLAN DESARROLLO'!$EL$9:$ET$304,5,0)))</f>
        <v>0-0</v>
      </c>
      <c r="I121" s="971" t="str">
        <f>IF(D121=0,"0-0",(VLOOKUP(D121,'CONSOLIDADO PLAN DESARROLLO'!$EL$9:$ET$304,$R$3,0)))</f>
        <v>0-0</v>
      </c>
      <c r="J121" s="972"/>
      <c r="K121" s="980"/>
      <c r="L121" s="983"/>
      <c r="M121" s="175"/>
      <c r="N121" s="176"/>
      <c r="O121" s="177"/>
      <c r="P121" s="46"/>
      <c r="Q121" s="47"/>
      <c r="R121" s="881"/>
      <c r="S121" s="48"/>
      <c r="T121" s="884"/>
      <c r="U121" s="49"/>
      <c r="V121" s="884"/>
      <c r="W121" s="49"/>
      <c r="X121" s="884"/>
      <c r="Y121" s="49"/>
      <c r="Z121" s="884"/>
      <c r="AA121" s="49"/>
      <c r="AB121" s="884"/>
      <c r="AC121" s="49"/>
      <c r="AD121" s="884"/>
      <c r="AE121" s="49"/>
      <c r="AF121" s="884"/>
      <c r="AG121" s="50"/>
      <c r="AH121" s="870"/>
      <c r="AI121" s="870"/>
      <c r="AJ121" s="878">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51"/>
      <c r="B122" s="953"/>
      <c r="C122" s="956"/>
      <c r="D122" s="959"/>
      <c r="E122" s="966"/>
      <c r="F122" s="962"/>
      <c r="G122" s="987"/>
      <c r="H122" s="968"/>
      <c r="I122" s="973"/>
      <c r="J122" s="974"/>
      <c r="K122" s="980"/>
      <c r="L122" s="984"/>
      <c r="M122" s="175"/>
      <c r="N122" s="176"/>
      <c r="O122" s="177"/>
      <c r="P122" s="46"/>
      <c r="Q122" s="47"/>
      <c r="R122" s="882"/>
      <c r="S122" s="48"/>
      <c r="T122" s="885"/>
      <c r="U122" s="49"/>
      <c r="V122" s="885"/>
      <c r="W122" s="49"/>
      <c r="X122" s="885"/>
      <c r="Y122" s="49"/>
      <c r="Z122" s="885"/>
      <c r="AA122" s="49"/>
      <c r="AB122" s="885"/>
      <c r="AC122" s="49"/>
      <c r="AD122" s="885"/>
      <c r="AE122" s="49"/>
      <c r="AF122" s="885"/>
      <c r="AG122" s="50"/>
      <c r="AH122" s="871"/>
      <c r="AI122" s="871"/>
      <c r="AJ122" s="879"/>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51"/>
      <c r="B123" s="953"/>
      <c r="C123" s="956"/>
      <c r="D123" s="959"/>
      <c r="E123" s="966"/>
      <c r="F123" s="962"/>
      <c r="G123" s="987"/>
      <c r="H123" s="968"/>
      <c r="I123" s="973"/>
      <c r="J123" s="974"/>
      <c r="K123" s="980"/>
      <c r="L123" s="984"/>
      <c r="M123" s="175"/>
      <c r="N123" s="176"/>
      <c r="O123" s="177"/>
      <c r="P123" s="46"/>
      <c r="Q123" s="47"/>
      <c r="R123" s="882"/>
      <c r="S123" s="48"/>
      <c r="T123" s="885"/>
      <c r="U123" s="49"/>
      <c r="V123" s="885"/>
      <c r="W123" s="49"/>
      <c r="X123" s="885"/>
      <c r="Y123" s="49"/>
      <c r="Z123" s="885"/>
      <c r="AA123" s="49"/>
      <c r="AB123" s="885"/>
      <c r="AC123" s="49"/>
      <c r="AD123" s="885"/>
      <c r="AE123" s="49"/>
      <c r="AF123" s="885"/>
      <c r="AG123" s="50"/>
      <c r="AH123" s="871"/>
      <c r="AI123" s="871"/>
      <c r="AJ123" s="879"/>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51"/>
      <c r="B124" s="953"/>
      <c r="C124" s="956"/>
      <c r="D124" s="959"/>
      <c r="E124" s="966"/>
      <c r="F124" s="962"/>
      <c r="G124" s="987"/>
      <c r="H124" s="968"/>
      <c r="I124" s="973"/>
      <c r="J124" s="974"/>
      <c r="K124" s="980"/>
      <c r="L124" s="984"/>
      <c r="M124" s="175"/>
      <c r="N124" s="176"/>
      <c r="O124" s="177"/>
      <c r="P124" s="46"/>
      <c r="Q124" s="47"/>
      <c r="R124" s="882"/>
      <c r="S124" s="48"/>
      <c r="T124" s="885"/>
      <c r="U124" s="49"/>
      <c r="V124" s="885"/>
      <c r="W124" s="49"/>
      <c r="X124" s="885"/>
      <c r="Y124" s="49"/>
      <c r="Z124" s="885"/>
      <c r="AA124" s="49"/>
      <c r="AB124" s="885"/>
      <c r="AC124" s="49"/>
      <c r="AD124" s="885"/>
      <c r="AE124" s="49"/>
      <c r="AF124" s="885"/>
      <c r="AG124" s="50"/>
      <c r="AH124" s="871"/>
      <c r="AI124" s="871"/>
      <c r="AJ124" s="879"/>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51"/>
      <c r="B125" s="953"/>
      <c r="C125" s="956"/>
      <c r="D125" s="959"/>
      <c r="E125" s="966"/>
      <c r="F125" s="962"/>
      <c r="G125" s="987"/>
      <c r="H125" s="968"/>
      <c r="I125" s="973"/>
      <c r="J125" s="974"/>
      <c r="K125" s="980"/>
      <c r="L125" s="984"/>
      <c r="M125" s="175"/>
      <c r="N125" s="176"/>
      <c r="O125" s="177"/>
      <c r="P125" s="46"/>
      <c r="Q125" s="47"/>
      <c r="R125" s="882"/>
      <c r="S125" s="48"/>
      <c r="T125" s="885"/>
      <c r="U125" s="49"/>
      <c r="V125" s="885"/>
      <c r="W125" s="49"/>
      <c r="X125" s="885"/>
      <c r="Y125" s="49"/>
      <c r="Z125" s="885"/>
      <c r="AA125" s="49"/>
      <c r="AB125" s="885"/>
      <c r="AC125" s="49"/>
      <c r="AD125" s="885"/>
      <c r="AE125" s="49"/>
      <c r="AF125" s="885"/>
      <c r="AG125" s="50"/>
      <c r="AH125" s="871"/>
      <c r="AI125" s="871"/>
      <c r="AJ125" s="879"/>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51"/>
      <c r="B126" s="954"/>
      <c r="C126" s="957"/>
      <c r="D126" s="960"/>
      <c r="E126" s="966"/>
      <c r="F126" s="963"/>
      <c r="G126" s="988"/>
      <c r="H126" s="969"/>
      <c r="I126" s="973"/>
      <c r="J126" s="974"/>
      <c r="K126" s="981"/>
      <c r="L126" s="984"/>
      <c r="M126" s="178"/>
      <c r="N126" s="179"/>
      <c r="O126" s="180"/>
      <c r="P126" s="107"/>
      <c r="Q126" s="108"/>
      <c r="R126" s="882"/>
      <c r="S126" s="109"/>
      <c r="T126" s="885"/>
      <c r="U126" s="110"/>
      <c r="V126" s="885"/>
      <c r="W126" s="110"/>
      <c r="X126" s="885"/>
      <c r="Y126" s="110"/>
      <c r="Z126" s="885"/>
      <c r="AA126" s="110"/>
      <c r="AB126" s="885"/>
      <c r="AC126" s="110"/>
      <c r="AD126" s="885"/>
      <c r="AE126" s="110"/>
      <c r="AF126" s="885"/>
      <c r="AG126" s="111"/>
      <c r="AH126" s="871"/>
      <c r="AI126" s="871"/>
      <c r="AJ126" s="880"/>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2"/>
      <c r="B127" s="955"/>
      <c r="C127" s="958"/>
      <c r="D127" s="961"/>
      <c r="E127" s="967"/>
      <c r="F127" s="964"/>
      <c r="G127" s="989"/>
      <c r="H127" s="970"/>
      <c r="I127" s="975"/>
      <c r="J127" s="976"/>
      <c r="K127" s="982"/>
      <c r="L127" s="985"/>
      <c r="M127" s="181"/>
      <c r="N127" s="182"/>
      <c r="O127" s="183"/>
      <c r="P127" s="118"/>
      <c r="Q127" s="118"/>
      <c r="R127" s="883"/>
      <c r="S127" s="184"/>
      <c r="T127" s="886"/>
      <c r="U127" s="185"/>
      <c r="V127" s="886"/>
      <c r="W127" s="185"/>
      <c r="X127" s="886"/>
      <c r="Y127" s="185"/>
      <c r="Z127" s="886"/>
      <c r="AA127" s="185"/>
      <c r="AB127" s="886"/>
      <c r="AC127" s="185"/>
      <c r="AD127" s="886"/>
      <c r="AE127" s="185"/>
      <c r="AF127" s="886"/>
      <c r="AG127" s="186"/>
      <c r="AH127" s="872"/>
      <c r="AI127" s="872"/>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6"/>
      <c r="J128" s="986"/>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0">
        <v>14</v>
      </c>
      <c r="B129" s="162" t="s">
        <v>1705</v>
      </c>
      <c r="C129" s="163" t="s">
        <v>1706</v>
      </c>
      <c r="D129" s="164" t="s">
        <v>21</v>
      </c>
      <c r="E129" s="164" t="s">
        <v>1894</v>
      </c>
      <c r="F129" s="163" t="s">
        <v>1707</v>
      </c>
      <c r="G129" s="165" t="s">
        <v>1679</v>
      </c>
      <c r="H129" s="165" t="s">
        <v>1680</v>
      </c>
      <c r="I129" s="166" t="s">
        <v>1910</v>
      </c>
      <c r="J129" s="167">
        <f>+$N$3</f>
        <v>2018</v>
      </c>
      <c r="K129" s="165" t="s">
        <v>1926</v>
      </c>
      <c r="L129" s="166" t="s">
        <v>1927</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9"/>
      <c r="AI129" s="869"/>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51"/>
      <c r="B130" s="953" t="str">
        <f>VLOOKUP($D$9,'PROYECTOS REGISTRADOS'!$A$2:$D$82,4,0)</f>
        <v>Compromiso en el cumplimiento de las obligaciones impuestas en el fallo de la sentencia del Rio Bogota en el Municipio de Tocancipá, Cundinamarca, Centro Oriente</v>
      </c>
      <c r="C130" s="956" t="str">
        <f>VLOOKUP($D$9,'PROYECTOS REGISTRADOS'!$A$2:$D$82,3,0)</f>
        <v>2016-25817-0011</v>
      </c>
      <c r="D130" s="959"/>
      <c r="E130" s="965" t="str">
        <f>IF(D130=0,"0-0",(VLOOKUP(D130,'CONSOLIDADO PLAN DESARROLLO'!$EL$9:$ET$304,2,0)))</f>
        <v>0-0</v>
      </c>
      <c r="F130" s="962" t="str">
        <f>IF(D130=0,"0-0",(VLOOKUP(D130,'CONSOLIDADO PLAN DESARROLLO'!$EL$9:$ET$304,3,0)))</f>
        <v>0-0</v>
      </c>
      <c r="G130" s="987" t="str">
        <f>IF(D130=0,"0-0",(VLOOKUP(D130,'CONSOLIDADO PLAN DESARROLLO'!$EL$9:$ET$304,4,0)))</f>
        <v>0-0</v>
      </c>
      <c r="H130" s="968" t="str">
        <f>IF(D130=0,"0-0",(VLOOKUP(D130,'CONSOLIDADO PLAN DESARROLLO'!$EL$9:$ET$304,5,0)))</f>
        <v>0-0</v>
      </c>
      <c r="I130" s="971" t="str">
        <f>IF(D130=0,"0-0",(VLOOKUP(D130,'CONSOLIDADO PLAN DESARROLLO'!$EL$9:$ET$304,$R$3,0)))</f>
        <v>0-0</v>
      </c>
      <c r="J130" s="972"/>
      <c r="K130" s="980"/>
      <c r="L130" s="983"/>
      <c r="M130" s="175"/>
      <c r="N130" s="176"/>
      <c r="O130" s="177"/>
      <c r="P130" s="46"/>
      <c r="Q130" s="47"/>
      <c r="R130" s="881"/>
      <c r="S130" s="48"/>
      <c r="T130" s="884"/>
      <c r="U130" s="49"/>
      <c r="V130" s="884"/>
      <c r="W130" s="49"/>
      <c r="X130" s="884"/>
      <c r="Y130" s="49"/>
      <c r="Z130" s="884"/>
      <c r="AA130" s="49"/>
      <c r="AB130" s="884"/>
      <c r="AC130" s="49"/>
      <c r="AD130" s="884"/>
      <c r="AE130" s="49"/>
      <c r="AF130" s="884"/>
      <c r="AG130" s="50"/>
      <c r="AH130" s="870"/>
      <c r="AI130" s="870"/>
      <c r="AJ130" s="878">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51"/>
      <c r="B131" s="953"/>
      <c r="C131" s="956"/>
      <c r="D131" s="959"/>
      <c r="E131" s="966"/>
      <c r="F131" s="962"/>
      <c r="G131" s="987"/>
      <c r="H131" s="968"/>
      <c r="I131" s="973"/>
      <c r="J131" s="974"/>
      <c r="K131" s="980"/>
      <c r="L131" s="984"/>
      <c r="M131" s="175"/>
      <c r="N131" s="176"/>
      <c r="O131" s="177"/>
      <c r="P131" s="46"/>
      <c r="Q131" s="47"/>
      <c r="R131" s="882"/>
      <c r="S131" s="48"/>
      <c r="T131" s="885"/>
      <c r="U131" s="49"/>
      <c r="V131" s="885"/>
      <c r="W131" s="49"/>
      <c r="X131" s="885"/>
      <c r="Y131" s="49"/>
      <c r="Z131" s="885"/>
      <c r="AA131" s="49"/>
      <c r="AB131" s="885"/>
      <c r="AC131" s="49"/>
      <c r="AD131" s="885"/>
      <c r="AE131" s="49"/>
      <c r="AF131" s="885"/>
      <c r="AG131" s="50"/>
      <c r="AH131" s="871"/>
      <c r="AI131" s="871"/>
      <c r="AJ131" s="879"/>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51"/>
      <c r="B132" s="953"/>
      <c r="C132" s="956"/>
      <c r="D132" s="959"/>
      <c r="E132" s="966"/>
      <c r="F132" s="962"/>
      <c r="G132" s="987"/>
      <c r="H132" s="968"/>
      <c r="I132" s="973"/>
      <c r="J132" s="974"/>
      <c r="K132" s="980"/>
      <c r="L132" s="984"/>
      <c r="M132" s="175"/>
      <c r="N132" s="176"/>
      <c r="O132" s="177"/>
      <c r="P132" s="46"/>
      <c r="Q132" s="47"/>
      <c r="R132" s="882"/>
      <c r="S132" s="48"/>
      <c r="T132" s="885"/>
      <c r="U132" s="49"/>
      <c r="V132" s="885"/>
      <c r="W132" s="49"/>
      <c r="X132" s="885"/>
      <c r="Y132" s="49"/>
      <c r="Z132" s="885"/>
      <c r="AA132" s="49"/>
      <c r="AB132" s="885"/>
      <c r="AC132" s="49"/>
      <c r="AD132" s="885"/>
      <c r="AE132" s="49"/>
      <c r="AF132" s="885"/>
      <c r="AG132" s="50"/>
      <c r="AH132" s="871"/>
      <c r="AI132" s="871"/>
      <c r="AJ132" s="879"/>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51"/>
      <c r="B133" s="953"/>
      <c r="C133" s="956"/>
      <c r="D133" s="959"/>
      <c r="E133" s="966"/>
      <c r="F133" s="962"/>
      <c r="G133" s="987"/>
      <c r="H133" s="968"/>
      <c r="I133" s="973"/>
      <c r="J133" s="974"/>
      <c r="K133" s="980"/>
      <c r="L133" s="984"/>
      <c r="M133" s="175"/>
      <c r="N133" s="176"/>
      <c r="O133" s="177"/>
      <c r="P133" s="46"/>
      <c r="Q133" s="47"/>
      <c r="R133" s="882"/>
      <c r="S133" s="48"/>
      <c r="T133" s="885"/>
      <c r="U133" s="49"/>
      <c r="V133" s="885"/>
      <c r="W133" s="49"/>
      <c r="X133" s="885"/>
      <c r="Y133" s="49"/>
      <c r="Z133" s="885"/>
      <c r="AA133" s="49"/>
      <c r="AB133" s="885"/>
      <c r="AC133" s="49"/>
      <c r="AD133" s="885"/>
      <c r="AE133" s="49"/>
      <c r="AF133" s="885"/>
      <c r="AG133" s="50"/>
      <c r="AH133" s="871"/>
      <c r="AI133" s="871"/>
      <c r="AJ133" s="879"/>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51"/>
      <c r="B134" s="953"/>
      <c r="C134" s="956"/>
      <c r="D134" s="959"/>
      <c r="E134" s="966"/>
      <c r="F134" s="962"/>
      <c r="G134" s="987"/>
      <c r="H134" s="968"/>
      <c r="I134" s="973"/>
      <c r="J134" s="974"/>
      <c r="K134" s="980"/>
      <c r="L134" s="984"/>
      <c r="M134" s="175"/>
      <c r="N134" s="176"/>
      <c r="O134" s="177"/>
      <c r="P134" s="46"/>
      <c r="Q134" s="47"/>
      <c r="R134" s="882"/>
      <c r="S134" s="48"/>
      <c r="T134" s="885"/>
      <c r="U134" s="49"/>
      <c r="V134" s="885"/>
      <c r="W134" s="49"/>
      <c r="X134" s="885"/>
      <c r="Y134" s="49"/>
      <c r="Z134" s="885"/>
      <c r="AA134" s="49"/>
      <c r="AB134" s="885"/>
      <c r="AC134" s="49"/>
      <c r="AD134" s="885"/>
      <c r="AE134" s="49"/>
      <c r="AF134" s="885"/>
      <c r="AG134" s="50"/>
      <c r="AH134" s="871"/>
      <c r="AI134" s="871"/>
      <c r="AJ134" s="879"/>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51"/>
      <c r="B135" s="954"/>
      <c r="C135" s="957"/>
      <c r="D135" s="960"/>
      <c r="E135" s="966"/>
      <c r="F135" s="963"/>
      <c r="G135" s="988"/>
      <c r="H135" s="969"/>
      <c r="I135" s="973"/>
      <c r="J135" s="974"/>
      <c r="K135" s="981"/>
      <c r="L135" s="984"/>
      <c r="M135" s="178"/>
      <c r="N135" s="179"/>
      <c r="O135" s="180"/>
      <c r="P135" s="107"/>
      <c r="Q135" s="108"/>
      <c r="R135" s="882"/>
      <c r="S135" s="109"/>
      <c r="T135" s="885"/>
      <c r="U135" s="110"/>
      <c r="V135" s="885"/>
      <c r="W135" s="110"/>
      <c r="X135" s="885"/>
      <c r="Y135" s="110"/>
      <c r="Z135" s="885"/>
      <c r="AA135" s="110"/>
      <c r="AB135" s="885"/>
      <c r="AC135" s="110"/>
      <c r="AD135" s="885"/>
      <c r="AE135" s="110"/>
      <c r="AF135" s="885"/>
      <c r="AG135" s="111"/>
      <c r="AH135" s="871"/>
      <c r="AI135" s="871"/>
      <c r="AJ135" s="880"/>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2"/>
      <c r="B136" s="955"/>
      <c r="C136" s="958"/>
      <c r="D136" s="961"/>
      <c r="E136" s="967"/>
      <c r="F136" s="964"/>
      <c r="G136" s="989"/>
      <c r="H136" s="970"/>
      <c r="I136" s="975"/>
      <c r="J136" s="976"/>
      <c r="K136" s="982"/>
      <c r="L136" s="985"/>
      <c r="M136" s="181"/>
      <c r="N136" s="182"/>
      <c r="O136" s="183"/>
      <c r="P136" s="118"/>
      <c r="Q136" s="118"/>
      <c r="R136" s="883"/>
      <c r="S136" s="184"/>
      <c r="T136" s="886"/>
      <c r="U136" s="185"/>
      <c r="V136" s="886"/>
      <c r="W136" s="185"/>
      <c r="X136" s="886"/>
      <c r="Y136" s="185"/>
      <c r="Z136" s="886"/>
      <c r="AA136" s="185"/>
      <c r="AB136" s="886"/>
      <c r="AC136" s="185"/>
      <c r="AD136" s="886"/>
      <c r="AE136" s="185"/>
      <c r="AF136" s="886"/>
      <c r="AG136" s="186"/>
      <c r="AH136" s="872"/>
      <c r="AI136" s="872"/>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6"/>
      <c r="J137" s="986"/>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0">
        <v>15</v>
      </c>
      <c r="B138" s="162" t="s">
        <v>1705</v>
      </c>
      <c r="C138" s="163" t="s">
        <v>1706</v>
      </c>
      <c r="D138" s="164" t="s">
        <v>21</v>
      </c>
      <c r="E138" s="164" t="s">
        <v>1894</v>
      </c>
      <c r="F138" s="163" t="s">
        <v>1707</v>
      </c>
      <c r="G138" s="165" t="s">
        <v>1679</v>
      </c>
      <c r="H138" s="165" t="s">
        <v>1680</v>
      </c>
      <c r="I138" s="166" t="s">
        <v>1910</v>
      </c>
      <c r="J138" s="167">
        <f>+$N$3</f>
        <v>2018</v>
      </c>
      <c r="K138" s="165" t="s">
        <v>1926</v>
      </c>
      <c r="L138" s="166" t="s">
        <v>1927</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9"/>
      <c r="AI138" s="869"/>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51"/>
      <c r="B139" s="953" t="str">
        <f>VLOOKUP($D$9,'PROYECTOS REGISTRADOS'!$A$2:$D$82,4,0)</f>
        <v>Compromiso en el cumplimiento de las obligaciones impuestas en el fallo de la sentencia del Rio Bogota en el Municipio de Tocancipá, Cundinamarca, Centro Oriente</v>
      </c>
      <c r="C139" s="956" t="str">
        <f>VLOOKUP($D$9,'PROYECTOS REGISTRADOS'!$A$2:$D$82,3,0)</f>
        <v>2016-25817-0011</v>
      </c>
      <c r="D139" s="959"/>
      <c r="E139" s="965" t="str">
        <f>IF(D139=0,"0-0",(VLOOKUP(D139,'CONSOLIDADO PLAN DESARROLLO'!$EL$9:$ET$304,2,0)))</f>
        <v>0-0</v>
      </c>
      <c r="F139" s="962" t="str">
        <f>IF(D139=0,"0-0",(VLOOKUP(D139,'CONSOLIDADO PLAN DESARROLLO'!$EL$9:$ET$304,3,0)))</f>
        <v>0-0</v>
      </c>
      <c r="G139" s="987" t="str">
        <f>IF(D139=0,"0-0",(VLOOKUP(D139,'CONSOLIDADO PLAN DESARROLLO'!$EL$9:$ET$304,4,0)))</f>
        <v>0-0</v>
      </c>
      <c r="H139" s="968" t="str">
        <f>IF(D139=0,"0-0",(VLOOKUP(D139,'CONSOLIDADO PLAN DESARROLLO'!$EL$9:$ET$304,5,0)))</f>
        <v>0-0</v>
      </c>
      <c r="I139" s="971" t="str">
        <f>IF(D139=0,"0-0",(VLOOKUP(D139,'CONSOLIDADO PLAN DESARROLLO'!$EL$9:$ET$304,$R$3,0)))</f>
        <v>0-0</v>
      </c>
      <c r="J139" s="972"/>
      <c r="K139" s="980"/>
      <c r="L139" s="983"/>
      <c r="M139" s="175"/>
      <c r="N139" s="176"/>
      <c r="O139" s="177"/>
      <c r="P139" s="46"/>
      <c r="Q139" s="47"/>
      <c r="R139" s="881"/>
      <c r="S139" s="48"/>
      <c r="T139" s="884"/>
      <c r="U139" s="49"/>
      <c r="V139" s="884"/>
      <c r="W139" s="49"/>
      <c r="X139" s="884"/>
      <c r="Y139" s="49"/>
      <c r="Z139" s="884"/>
      <c r="AA139" s="49"/>
      <c r="AB139" s="884"/>
      <c r="AC139" s="49"/>
      <c r="AD139" s="884"/>
      <c r="AE139" s="49"/>
      <c r="AF139" s="884"/>
      <c r="AG139" s="50"/>
      <c r="AH139" s="870"/>
      <c r="AI139" s="870"/>
      <c r="AJ139" s="878">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51"/>
      <c r="B140" s="953"/>
      <c r="C140" s="956"/>
      <c r="D140" s="959"/>
      <c r="E140" s="966"/>
      <c r="F140" s="962"/>
      <c r="G140" s="987"/>
      <c r="H140" s="968"/>
      <c r="I140" s="973"/>
      <c r="J140" s="974"/>
      <c r="K140" s="980"/>
      <c r="L140" s="984"/>
      <c r="M140" s="175"/>
      <c r="N140" s="176"/>
      <c r="O140" s="177"/>
      <c r="P140" s="46"/>
      <c r="Q140" s="47"/>
      <c r="R140" s="882"/>
      <c r="S140" s="48"/>
      <c r="T140" s="885"/>
      <c r="U140" s="49"/>
      <c r="V140" s="885"/>
      <c r="W140" s="49"/>
      <c r="X140" s="885"/>
      <c r="Y140" s="49"/>
      <c r="Z140" s="885"/>
      <c r="AA140" s="49"/>
      <c r="AB140" s="885"/>
      <c r="AC140" s="49"/>
      <c r="AD140" s="885"/>
      <c r="AE140" s="49"/>
      <c r="AF140" s="885"/>
      <c r="AG140" s="50"/>
      <c r="AH140" s="871"/>
      <c r="AI140" s="871"/>
      <c r="AJ140" s="879"/>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51"/>
      <c r="B141" s="953"/>
      <c r="C141" s="956"/>
      <c r="D141" s="959"/>
      <c r="E141" s="966"/>
      <c r="F141" s="962"/>
      <c r="G141" s="987"/>
      <c r="H141" s="968"/>
      <c r="I141" s="973"/>
      <c r="J141" s="974"/>
      <c r="K141" s="980"/>
      <c r="L141" s="984"/>
      <c r="M141" s="175"/>
      <c r="N141" s="176"/>
      <c r="O141" s="177"/>
      <c r="P141" s="46"/>
      <c r="Q141" s="47"/>
      <c r="R141" s="882"/>
      <c r="S141" s="48"/>
      <c r="T141" s="885"/>
      <c r="U141" s="49"/>
      <c r="V141" s="885"/>
      <c r="W141" s="49"/>
      <c r="X141" s="885"/>
      <c r="Y141" s="49"/>
      <c r="Z141" s="885"/>
      <c r="AA141" s="49"/>
      <c r="AB141" s="885"/>
      <c r="AC141" s="49"/>
      <c r="AD141" s="885"/>
      <c r="AE141" s="49"/>
      <c r="AF141" s="885"/>
      <c r="AG141" s="50"/>
      <c r="AH141" s="871"/>
      <c r="AI141" s="871"/>
      <c r="AJ141" s="879"/>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51"/>
      <c r="B142" s="953"/>
      <c r="C142" s="956"/>
      <c r="D142" s="959"/>
      <c r="E142" s="966"/>
      <c r="F142" s="962"/>
      <c r="G142" s="987"/>
      <c r="H142" s="968"/>
      <c r="I142" s="973"/>
      <c r="J142" s="974"/>
      <c r="K142" s="980"/>
      <c r="L142" s="984"/>
      <c r="M142" s="175"/>
      <c r="N142" s="176"/>
      <c r="O142" s="177"/>
      <c r="P142" s="46"/>
      <c r="Q142" s="47"/>
      <c r="R142" s="882"/>
      <c r="S142" s="48"/>
      <c r="T142" s="885"/>
      <c r="U142" s="49"/>
      <c r="V142" s="885"/>
      <c r="W142" s="49"/>
      <c r="X142" s="885"/>
      <c r="Y142" s="49"/>
      <c r="Z142" s="885"/>
      <c r="AA142" s="49"/>
      <c r="AB142" s="885"/>
      <c r="AC142" s="49"/>
      <c r="AD142" s="885"/>
      <c r="AE142" s="49"/>
      <c r="AF142" s="885"/>
      <c r="AG142" s="50"/>
      <c r="AH142" s="871"/>
      <c r="AI142" s="871"/>
      <c r="AJ142" s="879"/>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51"/>
      <c r="B143" s="953"/>
      <c r="C143" s="956"/>
      <c r="D143" s="959"/>
      <c r="E143" s="966"/>
      <c r="F143" s="962"/>
      <c r="G143" s="987"/>
      <c r="H143" s="968"/>
      <c r="I143" s="973"/>
      <c r="J143" s="974"/>
      <c r="K143" s="980"/>
      <c r="L143" s="984"/>
      <c r="M143" s="175"/>
      <c r="N143" s="176"/>
      <c r="O143" s="177"/>
      <c r="P143" s="46"/>
      <c r="Q143" s="47"/>
      <c r="R143" s="882"/>
      <c r="S143" s="48"/>
      <c r="T143" s="885"/>
      <c r="U143" s="49"/>
      <c r="V143" s="885"/>
      <c r="W143" s="49"/>
      <c r="X143" s="885"/>
      <c r="Y143" s="49"/>
      <c r="Z143" s="885"/>
      <c r="AA143" s="49"/>
      <c r="AB143" s="885"/>
      <c r="AC143" s="49"/>
      <c r="AD143" s="885"/>
      <c r="AE143" s="49"/>
      <c r="AF143" s="885"/>
      <c r="AG143" s="50"/>
      <c r="AH143" s="871"/>
      <c r="AI143" s="871"/>
      <c r="AJ143" s="879"/>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51"/>
      <c r="B144" s="954"/>
      <c r="C144" s="957"/>
      <c r="D144" s="960"/>
      <c r="E144" s="966"/>
      <c r="F144" s="963"/>
      <c r="G144" s="988"/>
      <c r="H144" s="969"/>
      <c r="I144" s="973"/>
      <c r="J144" s="974"/>
      <c r="K144" s="981"/>
      <c r="L144" s="984"/>
      <c r="M144" s="178"/>
      <c r="N144" s="179"/>
      <c r="O144" s="180"/>
      <c r="P144" s="107"/>
      <c r="Q144" s="108"/>
      <c r="R144" s="882"/>
      <c r="S144" s="109"/>
      <c r="T144" s="885"/>
      <c r="U144" s="110"/>
      <c r="V144" s="885"/>
      <c r="W144" s="110"/>
      <c r="X144" s="885"/>
      <c r="Y144" s="110"/>
      <c r="Z144" s="885"/>
      <c r="AA144" s="110"/>
      <c r="AB144" s="885"/>
      <c r="AC144" s="110"/>
      <c r="AD144" s="885"/>
      <c r="AE144" s="110"/>
      <c r="AF144" s="885"/>
      <c r="AG144" s="111"/>
      <c r="AH144" s="871"/>
      <c r="AI144" s="871"/>
      <c r="AJ144" s="880"/>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2"/>
      <c r="B145" s="955"/>
      <c r="C145" s="958"/>
      <c r="D145" s="961"/>
      <c r="E145" s="967"/>
      <c r="F145" s="964"/>
      <c r="G145" s="989"/>
      <c r="H145" s="970"/>
      <c r="I145" s="975"/>
      <c r="J145" s="976"/>
      <c r="K145" s="982"/>
      <c r="L145" s="985"/>
      <c r="M145" s="181"/>
      <c r="N145" s="182"/>
      <c r="O145" s="183"/>
      <c r="P145" s="118"/>
      <c r="Q145" s="118"/>
      <c r="R145" s="883"/>
      <c r="S145" s="184"/>
      <c r="T145" s="886"/>
      <c r="U145" s="185"/>
      <c r="V145" s="886"/>
      <c r="W145" s="185"/>
      <c r="X145" s="886"/>
      <c r="Y145" s="185"/>
      <c r="Z145" s="886"/>
      <c r="AA145" s="185"/>
      <c r="AB145" s="886"/>
      <c r="AC145" s="185"/>
      <c r="AD145" s="886"/>
      <c r="AE145" s="185"/>
      <c r="AF145" s="886"/>
      <c r="AG145" s="186"/>
      <c r="AH145" s="872"/>
      <c r="AI145" s="872"/>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6"/>
      <c r="J146" s="986"/>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0">
        <v>16</v>
      </c>
      <c r="B147" s="162" t="s">
        <v>1705</v>
      </c>
      <c r="C147" s="163" t="s">
        <v>1706</v>
      </c>
      <c r="D147" s="164" t="s">
        <v>21</v>
      </c>
      <c r="E147" s="164" t="s">
        <v>1894</v>
      </c>
      <c r="F147" s="163" t="s">
        <v>1707</v>
      </c>
      <c r="G147" s="165" t="s">
        <v>1679</v>
      </c>
      <c r="H147" s="165" t="s">
        <v>1680</v>
      </c>
      <c r="I147" s="166" t="s">
        <v>1910</v>
      </c>
      <c r="J147" s="167">
        <f>+$N$3</f>
        <v>2018</v>
      </c>
      <c r="K147" s="165" t="s">
        <v>1926</v>
      </c>
      <c r="L147" s="166" t="s">
        <v>1927</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9"/>
      <c r="AI147" s="869"/>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51"/>
      <c r="B148" s="953" t="str">
        <f>VLOOKUP($D$9,'PROYECTOS REGISTRADOS'!$A$2:$D$82,4,0)</f>
        <v>Compromiso en el cumplimiento de las obligaciones impuestas en el fallo de la sentencia del Rio Bogota en el Municipio de Tocancipá, Cundinamarca, Centro Oriente</v>
      </c>
      <c r="C148" s="956" t="str">
        <f>VLOOKUP($D$9,'PROYECTOS REGISTRADOS'!$A$2:$D$82,3,0)</f>
        <v>2016-25817-0011</v>
      </c>
      <c r="D148" s="959"/>
      <c r="E148" s="965" t="str">
        <f>IF(D148=0,"0-0",(VLOOKUP(D148,'CONSOLIDADO PLAN DESARROLLO'!$EL$9:$ET$304,2,0)))</f>
        <v>0-0</v>
      </c>
      <c r="F148" s="962" t="str">
        <f>IF(D148=0,"0-0",(VLOOKUP(D148,'CONSOLIDADO PLAN DESARROLLO'!$EL$9:$ET$304,3,0)))</f>
        <v>0-0</v>
      </c>
      <c r="G148" s="987" t="str">
        <f>IF(D148=0,"0-0",(VLOOKUP(D148,'CONSOLIDADO PLAN DESARROLLO'!$EL$9:$ET$304,4,0)))</f>
        <v>0-0</v>
      </c>
      <c r="H148" s="968" t="str">
        <f>IF(D148=0,"0-0",(VLOOKUP(D148,'CONSOLIDADO PLAN DESARROLLO'!$EL$9:$ET$304,5,0)))</f>
        <v>0-0</v>
      </c>
      <c r="I148" s="971" t="str">
        <f>IF(D148=0,"0-0",(VLOOKUP(D148,'CONSOLIDADO PLAN DESARROLLO'!$EL$9:$ET$304,$R$3,0)))</f>
        <v>0-0</v>
      </c>
      <c r="J148" s="972"/>
      <c r="K148" s="980"/>
      <c r="L148" s="983"/>
      <c r="M148" s="175"/>
      <c r="N148" s="176"/>
      <c r="O148" s="177"/>
      <c r="P148" s="46"/>
      <c r="Q148" s="47"/>
      <c r="R148" s="881"/>
      <c r="S148" s="48"/>
      <c r="T148" s="884"/>
      <c r="U148" s="49"/>
      <c r="V148" s="884"/>
      <c r="W148" s="49"/>
      <c r="X148" s="884"/>
      <c r="Y148" s="49"/>
      <c r="Z148" s="884"/>
      <c r="AA148" s="49"/>
      <c r="AB148" s="884"/>
      <c r="AC148" s="49"/>
      <c r="AD148" s="884"/>
      <c r="AE148" s="49"/>
      <c r="AF148" s="884"/>
      <c r="AG148" s="50"/>
      <c r="AH148" s="870"/>
      <c r="AI148" s="870"/>
      <c r="AJ148" s="878">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51"/>
      <c r="B149" s="953"/>
      <c r="C149" s="956"/>
      <c r="D149" s="959"/>
      <c r="E149" s="966"/>
      <c r="F149" s="962"/>
      <c r="G149" s="987"/>
      <c r="H149" s="968"/>
      <c r="I149" s="973"/>
      <c r="J149" s="974"/>
      <c r="K149" s="980"/>
      <c r="L149" s="984"/>
      <c r="M149" s="175"/>
      <c r="N149" s="176"/>
      <c r="O149" s="177"/>
      <c r="P149" s="46"/>
      <c r="Q149" s="47"/>
      <c r="R149" s="882"/>
      <c r="S149" s="48"/>
      <c r="T149" s="885"/>
      <c r="U149" s="49"/>
      <c r="V149" s="885"/>
      <c r="W149" s="49"/>
      <c r="X149" s="885"/>
      <c r="Y149" s="49"/>
      <c r="Z149" s="885"/>
      <c r="AA149" s="49"/>
      <c r="AB149" s="885"/>
      <c r="AC149" s="49"/>
      <c r="AD149" s="885"/>
      <c r="AE149" s="49"/>
      <c r="AF149" s="885"/>
      <c r="AG149" s="50"/>
      <c r="AH149" s="871"/>
      <c r="AI149" s="871"/>
      <c r="AJ149" s="879"/>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51"/>
      <c r="B150" s="953"/>
      <c r="C150" s="956"/>
      <c r="D150" s="959"/>
      <c r="E150" s="966"/>
      <c r="F150" s="962"/>
      <c r="G150" s="987"/>
      <c r="H150" s="968"/>
      <c r="I150" s="973"/>
      <c r="J150" s="974"/>
      <c r="K150" s="980"/>
      <c r="L150" s="984"/>
      <c r="M150" s="175"/>
      <c r="N150" s="176"/>
      <c r="O150" s="177"/>
      <c r="P150" s="46"/>
      <c r="Q150" s="47"/>
      <c r="R150" s="882"/>
      <c r="S150" s="48"/>
      <c r="T150" s="885"/>
      <c r="U150" s="49"/>
      <c r="V150" s="885"/>
      <c r="W150" s="49"/>
      <c r="X150" s="885"/>
      <c r="Y150" s="49"/>
      <c r="Z150" s="885"/>
      <c r="AA150" s="49"/>
      <c r="AB150" s="885"/>
      <c r="AC150" s="49"/>
      <c r="AD150" s="885"/>
      <c r="AE150" s="49"/>
      <c r="AF150" s="885"/>
      <c r="AG150" s="50"/>
      <c r="AH150" s="871"/>
      <c r="AI150" s="871"/>
      <c r="AJ150" s="879"/>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51"/>
      <c r="B151" s="953"/>
      <c r="C151" s="956"/>
      <c r="D151" s="959"/>
      <c r="E151" s="966"/>
      <c r="F151" s="962"/>
      <c r="G151" s="987"/>
      <c r="H151" s="968"/>
      <c r="I151" s="973"/>
      <c r="J151" s="974"/>
      <c r="K151" s="980"/>
      <c r="L151" s="984"/>
      <c r="M151" s="175"/>
      <c r="N151" s="176"/>
      <c r="O151" s="177"/>
      <c r="P151" s="46"/>
      <c r="Q151" s="47"/>
      <c r="R151" s="882"/>
      <c r="S151" s="48"/>
      <c r="T151" s="885"/>
      <c r="U151" s="49"/>
      <c r="V151" s="885"/>
      <c r="W151" s="49"/>
      <c r="X151" s="885"/>
      <c r="Y151" s="49"/>
      <c r="Z151" s="885"/>
      <c r="AA151" s="49"/>
      <c r="AB151" s="885"/>
      <c r="AC151" s="49"/>
      <c r="AD151" s="885"/>
      <c r="AE151" s="49"/>
      <c r="AF151" s="885"/>
      <c r="AG151" s="50"/>
      <c r="AH151" s="871"/>
      <c r="AI151" s="871"/>
      <c r="AJ151" s="879"/>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51"/>
      <c r="B152" s="953"/>
      <c r="C152" s="956"/>
      <c r="D152" s="959"/>
      <c r="E152" s="966"/>
      <c r="F152" s="962"/>
      <c r="G152" s="987"/>
      <c r="H152" s="968"/>
      <c r="I152" s="973"/>
      <c r="J152" s="974"/>
      <c r="K152" s="980"/>
      <c r="L152" s="984"/>
      <c r="M152" s="175"/>
      <c r="N152" s="176"/>
      <c r="O152" s="177"/>
      <c r="P152" s="46"/>
      <c r="Q152" s="47"/>
      <c r="R152" s="882"/>
      <c r="S152" s="48"/>
      <c r="T152" s="885"/>
      <c r="U152" s="49"/>
      <c r="V152" s="885"/>
      <c r="W152" s="49"/>
      <c r="X152" s="885"/>
      <c r="Y152" s="49"/>
      <c r="Z152" s="885"/>
      <c r="AA152" s="49"/>
      <c r="AB152" s="885"/>
      <c r="AC152" s="49"/>
      <c r="AD152" s="885"/>
      <c r="AE152" s="49"/>
      <c r="AF152" s="885"/>
      <c r="AG152" s="50"/>
      <c r="AH152" s="871"/>
      <c r="AI152" s="871"/>
      <c r="AJ152" s="879"/>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51"/>
      <c r="B153" s="954"/>
      <c r="C153" s="957"/>
      <c r="D153" s="960"/>
      <c r="E153" s="966"/>
      <c r="F153" s="963"/>
      <c r="G153" s="988"/>
      <c r="H153" s="969"/>
      <c r="I153" s="973"/>
      <c r="J153" s="974"/>
      <c r="K153" s="981"/>
      <c r="L153" s="984"/>
      <c r="M153" s="178"/>
      <c r="N153" s="179"/>
      <c r="O153" s="180"/>
      <c r="P153" s="107"/>
      <c r="Q153" s="108"/>
      <c r="R153" s="882"/>
      <c r="S153" s="109"/>
      <c r="T153" s="885"/>
      <c r="U153" s="110"/>
      <c r="V153" s="885"/>
      <c r="W153" s="110"/>
      <c r="X153" s="885"/>
      <c r="Y153" s="110"/>
      <c r="Z153" s="885"/>
      <c r="AA153" s="110"/>
      <c r="AB153" s="885"/>
      <c r="AC153" s="110"/>
      <c r="AD153" s="885"/>
      <c r="AE153" s="110"/>
      <c r="AF153" s="885"/>
      <c r="AG153" s="111"/>
      <c r="AH153" s="871"/>
      <c r="AI153" s="871"/>
      <c r="AJ153" s="880"/>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2"/>
      <c r="B154" s="955"/>
      <c r="C154" s="958"/>
      <c r="D154" s="961"/>
      <c r="E154" s="967"/>
      <c r="F154" s="964"/>
      <c r="G154" s="989"/>
      <c r="H154" s="970"/>
      <c r="I154" s="975"/>
      <c r="J154" s="976"/>
      <c r="K154" s="982"/>
      <c r="L154" s="985"/>
      <c r="M154" s="181"/>
      <c r="N154" s="182"/>
      <c r="O154" s="183"/>
      <c r="P154" s="118"/>
      <c r="Q154" s="118"/>
      <c r="R154" s="883"/>
      <c r="S154" s="184"/>
      <c r="T154" s="886"/>
      <c r="U154" s="185"/>
      <c r="V154" s="886"/>
      <c r="W154" s="185"/>
      <c r="X154" s="886"/>
      <c r="Y154" s="185"/>
      <c r="Z154" s="886"/>
      <c r="AA154" s="185"/>
      <c r="AB154" s="886"/>
      <c r="AC154" s="185"/>
      <c r="AD154" s="886"/>
      <c r="AE154" s="185"/>
      <c r="AF154" s="886"/>
      <c r="AG154" s="186"/>
      <c r="AH154" s="872"/>
      <c r="AI154" s="872"/>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6"/>
      <c r="J155" s="986"/>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0">
        <v>17</v>
      </c>
      <c r="B156" s="162" t="s">
        <v>1705</v>
      </c>
      <c r="C156" s="163" t="s">
        <v>1706</v>
      </c>
      <c r="D156" s="164" t="s">
        <v>21</v>
      </c>
      <c r="E156" s="164" t="s">
        <v>1894</v>
      </c>
      <c r="F156" s="163" t="s">
        <v>1707</v>
      </c>
      <c r="G156" s="165" t="s">
        <v>1679</v>
      </c>
      <c r="H156" s="165" t="s">
        <v>1680</v>
      </c>
      <c r="I156" s="166" t="s">
        <v>1910</v>
      </c>
      <c r="J156" s="167">
        <f>+$N$3</f>
        <v>2018</v>
      </c>
      <c r="K156" s="165" t="s">
        <v>1926</v>
      </c>
      <c r="L156" s="166" t="s">
        <v>1927</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9"/>
      <c r="AI156" s="869"/>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51"/>
      <c r="B157" s="953" t="str">
        <f>VLOOKUP($D$9,'PROYECTOS REGISTRADOS'!$A$2:$D$82,4,0)</f>
        <v>Compromiso en el cumplimiento de las obligaciones impuestas en el fallo de la sentencia del Rio Bogota en el Municipio de Tocancipá, Cundinamarca, Centro Oriente</v>
      </c>
      <c r="C157" s="956" t="str">
        <f>VLOOKUP($D$9,'PROYECTOS REGISTRADOS'!$A$2:$D$82,3,0)</f>
        <v>2016-25817-0011</v>
      </c>
      <c r="D157" s="959"/>
      <c r="E157" s="965" t="str">
        <f>IF(D157=0,"0-0",(VLOOKUP(D157,'CONSOLIDADO PLAN DESARROLLO'!$EL$9:$ET$304,2,0)))</f>
        <v>0-0</v>
      </c>
      <c r="F157" s="962" t="str">
        <f>IF(D157=0,"0-0",(VLOOKUP(D157,'CONSOLIDADO PLAN DESARROLLO'!$EL$9:$ET$304,3,0)))</f>
        <v>0-0</v>
      </c>
      <c r="G157" s="987" t="str">
        <f>IF(D157=0,"0-0",(VLOOKUP(D157,'CONSOLIDADO PLAN DESARROLLO'!$EL$9:$ET$304,4,0)))</f>
        <v>0-0</v>
      </c>
      <c r="H157" s="968" t="str">
        <f>IF(D157=0,"0-0",(VLOOKUP(D157,'CONSOLIDADO PLAN DESARROLLO'!$EL$9:$ET$304,5,0)))</f>
        <v>0-0</v>
      </c>
      <c r="I157" s="971" t="str">
        <f>IF(D157=0,"0-0",(VLOOKUP(D157,'CONSOLIDADO PLAN DESARROLLO'!$EL$9:$ET$304,$R$3,0)))</f>
        <v>0-0</v>
      </c>
      <c r="J157" s="972"/>
      <c r="K157" s="980"/>
      <c r="L157" s="983"/>
      <c r="M157" s="175"/>
      <c r="N157" s="176"/>
      <c r="O157" s="177"/>
      <c r="P157" s="46"/>
      <c r="Q157" s="47"/>
      <c r="R157" s="881"/>
      <c r="S157" s="48"/>
      <c r="T157" s="884"/>
      <c r="U157" s="49"/>
      <c r="V157" s="884"/>
      <c r="W157" s="49"/>
      <c r="X157" s="884"/>
      <c r="Y157" s="49"/>
      <c r="Z157" s="884"/>
      <c r="AA157" s="49"/>
      <c r="AB157" s="884"/>
      <c r="AC157" s="49"/>
      <c r="AD157" s="884"/>
      <c r="AE157" s="49"/>
      <c r="AF157" s="884"/>
      <c r="AG157" s="50"/>
      <c r="AH157" s="870"/>
      <c r="AI157" s="870"/>
      <c r="AJ157" s="878">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51"/>
      <c r="B158" s="953"/>
      <c r="C158" s="956"/>
      <c r="D158" s="959"/>
      <c r="E158" s="966"/>
      <c r="F158" s="962"/>
      <c r="G158" s="987"/>
      <c r="H158" s="968"/>
      <c r="I158" s="973"/>
      <c r="J158" s="974"/>
      <c r="K158" s="980"/>
      <c r="L158" s="984"/>
      <c r="M158" s="175"/>
      <c r="N158" s="176"/>
      <c r="O158" s="177"/>
      <c r="P158" s="46"/>
      <c r="Q158" s="47"/>
      <c r="R158" s="882"/>
      <c r="S158" s="48"/>
      <c r="T158" s="885"/>
      <c r="U158" s="49"/>
      <c r="V158" s="885"/>
      <c r="W158" s="49"/>
      <c r="X158" s="885"/>
      <c r="Y158" s="49"/>
      <c r="Z158" s="885"/>
      <c r="AA158" s="49"/>
      <c r="AB158" s="885"/>
      <c r="AC158" s="49"/>
      <c r="AD158" s="885"/>
      <c r="AE158" s="49"/>
      <c r="AF158" s="885"/>
      <c r="AG158" s="50"/>
      <c r="AH158" s="871"/>
      <c r="AI158" s="871"/>
      <c r="AJ158" s="879"/>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51"/>
      <c r="B159" s="953"/>
      <c r="C159" s="956"/>
      <c r="D159" s="959"/>
      <c r="E159" s="966"/>
      <c r="F159" s="962"/>
      <c r="G159" s="987"/>
      <c r="H159" s="968"/>
      <c r="I159" s="973"/>
      <c r="J159" s="974"/>
      <c r="K159" s="980"/>
      <c r="L159" s="984"/>
      <c r="M159" s="175"/>
      <c r="N159" s="176"/>
      <c r="O159" s="177"/>
      <c r="P159" s="46"/>
      <c r="Q159" s="47"/>
      <c r="R159" s="882"/>
      <c r="S159" s="48"/>
      <c r="T159" s="885"/>
      <c r="U159" s="49"/>
      <c r="V159" s="885"/>
      <c r="W159" s="49"/>
      <c r="X159" s="885"/>
      <c r="Y159" s="49"/>
      <c r="Z159" s="885"/>
      <c r="AA159" s="49"/>
      <c r="AB159" s="885"/>
      <c r="AC159" s="49"/>
      <c r="AD159" s="885"/>
      <c r="AE159" s="49"/>
      <c r="AF159" s="885"/>
      <c r="AG159" s="50"/>
      <c r="AH159" s="871"/>
      <c r="AI159" s="871"/>
      <c r="AJ159" s="879"/>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51"/>
      <c r="B160" s="953"/>
      <c r="C160" s="956"/>
      <c r="D160" s="959"/>
      <c r="E160" s="966"/>
      <c r="F160" s="962"/>
      <c r="G160" s="987"/>
      <c r="H160" s="968"/>
      <c r="I160" s="973"/>
      <c r="J160" s="974"/>
      <c r="K160" s="980"/>
      <c r="L160" s="984"/>
      <c r="M160" s="175"/>
      <c r="N160" s="176"/>
      <c r="O160" s="177"/>
      <c r="P160" s="46"/>
      <c r="Q160" s="47"/>
      <c r="R160" s="882"/>
      <c r="S160" s="48"/>
      <c r="T160" s="885"/>
      <c r="U160" s="49"/>
      <c r="V160" s="885"/>
      <c r="W160" s="49"/>
      <c r="X160" s="885"/>
      <c r="Y160" s="49"/>
      <c r="Z160" s="885"/>
      <c r="AA160" s="49"/>
      <c r="AB160" s="885"/>
      <c r="AC160" s="49"/>
      <c r="AD160" s="885"/>
      <c r="AE160" s="49"/>
      <c r="AF160" s="885"/>
      <c r="AG160" s="50"/>
      <c r="AH160" s="871"/>
      <c r="AI160" s="871"/>
      <c r="AJ160" s="879"/>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51"/>
      <c r="B161" s="953"/>
      <c r="C161" s="956"/>
      <c r="D161" s="959"/>
      <c r="E161" s="966"/>
      <c r="F161" s="962"/>
      <c r="G161" s="987"/>
      <c r="H161" s="968"/>
      <c r="I161" s="973"/>
      <c r="J161" s="974"/>
      <c r="K161" s="980"/>
      <c r="L161" s="984"/>
      <c r="M161" s="175"/>
      <c r="N161" s="176"/>
      <c r="O161" s="177"/>
      <c r="P161" s="46"/>
      <c r="Q161" s="47"/>
      <c r="R161" s="882"/>
      <c r="S161" s="48"/>
      <c r="T161" s="885"/>
      <c r="U161" s="49"/>
      <c r="V161" s="885"/>
      <c r="W161" s="49"/>
      <c r="X161" s="885"/>
      <c r="Y161" s="49"/>
      <c r="Z161" s="885"/>
      <c r="AA161" s="49"/>
      <c r="AB161" s="885"/>
      <c r="AC161" s="49"/>
      <c r="AD161" s="885"/>
      <c r="AE161" s="49"/>
      <c r="AF161" s="885"/>
      <c r="AG161" s="50"/>
      <c r="AH161" s="871"/>
      <c r="AI161" s="871"/>
      <c r="AJ161" s="879"/>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51"/>
      <c r="B162" s="954"/>
      <c r="C162" s="957"/>
      <c r="D162" s="960"/>
      <c r="E162" s="966"/>
      <c r="F162" s="963"/>
      <c r="G162" s="988"/>
      <c r="H162" s="969"/>
      <c r="I162" s="973"/>
      <c r="J162" s="974"/>
      <c r="K162" s="981"/>
      <c r="L162" s="984"/>
      <c r="M162" s="178"/>
      <c r="N162" s="179"/>
      <c r="O162" s="180"/>
      <c r="P162" s="107"/>
      <c r="Q162" s="108"/>
      <c r="R162" s="882"/>
      <c r="S162" s="109"/>
      <c r="T162" s="885"/>
      <c r="U162" s="110"/>
      <c r="V162" s="885"/>
      <c r="W162" s="110"/>
      <c r="X162" s="885"/>
      <c r="Y162" s="110"/>
      <c r="Z162" s="885"/>
      <c r="AA162" s="110"/>
      <c r="AB162" s="885"/>
      <c r="AC162" s="110"/>
      <c r="AD162" s="885"/>
      <c r="AE162" s="110"/>
      <c r="AF162" s="885"/>
      <c r="AG162" s="111"/>
      <c r="AH162" s="871"/>
      <c r="AI162" s="871"/>
      <c r="AJ162" s="880"/>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2"/>
      <c r="B163" s="955"/>
      <c r="C163" s="958"/>
      <c r="D163" s="961"/>
      <c r="E163" s="967"/>
      <c r="F163" s="964"/>
      <c r="G163" s="989"/>
      <c r="H163" s="970"/>
      <c r="I163" s="975"/>
      <c r="J163" s="976"/>
      <c r="K163" s="982"/>
      <c r="L163" s="985"/>
      <c r="M163" s="181"/>
      <c r="N163" s="182"/>
      <c r="O163" s="183"/>
      <c r="P163" s="118"/>
      <c r="Q163" s="118"/>
      <c r="R163" s="883"/>
      <c r="S163" s="184"/>
      <c r="T163" s="886"/>
      <c r="U163" s="185"/>
      <c r="V163" s="886"/>
      <c r="W163" s="185"/>
      <c r="X163" s="886"/>
      <c r="Y163" s="185"/>
      <c r="Z163" s="886"/>
      <c r="AA163" s="185"/>
      <c r="AB163" s="886"/>
      <c r="AC163" s="185"/>
      <c r="AD163" s="886"/>
      <c r="AE163" s="185"/>
      <c r="AF163" s="886"/>
      <c r="AG163" s="186"/>
      <c r="AH163" s="872"/>
      <c r="AI163" s="872"/>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6"/>
      <c r="J164" s="986"/>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0">
        <v>18</v>
      </c>
      <c r="B165" s="162" t="s">
        <v>1705</v>
      </c>
      <c r="C165" s="163" t="s">
        <v>1706</v>
      </c>
      <c r="D165" s="164" t="s">
        <v>21</v>
      </c>
      <c r="E165" s="164" t="s">
        <v>1894</v>
      </c>
      <c r="F165" s="163" t="s">
        <v>1707</v>
      </c>
      <c r="G165" s="165" t="s">
        <v>1679</v>
      </c>
      <c r="H165" s="165" t="s">
        <v>1680</v>
      </c>
      <c r="I165" s="166" t="s">
        <v>1910</v>
      </c>
      <c r="J165" s="167">
        <f>+$N$3</f>
        <v>2018</v>
      </c>
      <c r="K165" s="165" t="s">
        <v>1926</v>
      </c>
      <c r="L165" s="166" t="s">
        <v>1927</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9"/>
      <c r="AI165" s="869"/>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51"/>
      <c r="B166" s="953" t="str">
        <f>VLOOKUP($D$9,'PROYECTOS REGISTRADOS'!$A$2:$D$82,4,0)</f>
        <v>Compromiso en el cumplimiento de las obligaciones impuestas en el fallo de la sentencia del Rio Bogota en el Municipio de Tocancipá, Cundinamarca, Centro Oriente</v>
      </c>
      <c r="C166" s="956" t="str">
        <f>VLOOKUP($D$9,'PROYECTOS REGISTRADOS'!$A$2:$D$82,3,0)</f>
        <v>2016-25817-0011</v>
      </c>
      <c r="D166" s="959"/>
      <c r="E166" s="965" t="str">
        <f>IF(D166=0,"0-0",(VLOOKUP(D166,'CONSOLIDADO PLAN DESARROLLO'!$EL$9:$ET$304,2,0)))</f>
        <v>0-0</v>
      </c>
      <c r="F166" s="962" t="str">
        <f>IF(D166=0,"0-0",(VLOOKUP(D166,'CONSOLIDADO PLAN DESARROLLO'!$EL$9:$ET$304,3,0)))</f>
        <v>0-0</v>
      </c>
      <c r="G166" s="987" t="str">
        <f>IF(D166=0,"0-0",(VLOOKUP(D166,'CONSOLIDADO PLAN DESARROLLO'!$EL$9:$ET$304,4,0)))</f>
        <v>0-0</v>
      </c>
      <c r="H166" s="968" t="str">
        <f>IF(D166=0,"0-0",(VLOOKUP(D166,'CONSOLIDADO PLAN DESARROLLO'!$EL$9:$ET$304,5,0)))</f>
        <v>0-0</v>
      </c>
      <c r="I166" s="971" t="str">
        <f>IF(D166=0,"0-0",(VLOOKUP(D166,'CONSOLIDADO PLAN DESARROLLO'!$EL$9:$ET$304,$R$3,0)))</f>
        <v>0-0</v>
      </c>
      <c r="J166" s="972"/>
      <c r="K166" s="980"/>
      <c r="L166" s="983"/>
      <c r="M166" s="175"/>
      <c r="N166" s="176"/>
      <c r="O166" s="177"/>
      <c r="P166" s="46"/>
      <c r="Q166" s="47"/>
      <c r="R166" s="881"/>
      <c r="S166" s="48"/>
      <c r="T166" s="884"/>
      <c r="U166" s="49"/>
      <c r="V166" s="884"/>
      <c r="W166" s="49"/>
      <c r="X166" s="884"/>
      <c r="Y166" s="49"/>
      <c r="Z166" s="884"/>
      <c r="AA166" s="49"/>
      <c r="AB166" s="884"/>
      <c r="AC166" s="49"/>
      <c r="AD166" s="884"/>
      <c r="AE166" s="49"/>
      <c r="AF166" s="884"/>
      <c r="AG166" s="50"/>
      <c r="AH166" s="870"/>
      <c r="AI166" s="870"/>
      <c r="AJ166" s="878">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51"/>
      <c r="B167" s="953"/>
      <c r="C167" s="956"/>
      <c r="D167" s="959"/>
      <c r="E167" s="966"/>
      <c r="F167" s="962"/>
      <c r="G167" s="987"/>
      <c r="H167" s="968"/>
      <c r="I167" s="973"/>
      <c r="J167" s="974"/>
      <c r="K167" s="980"/>
      <c r="L167" s="984"/>
      <c r="M167" s="175"/>
      <c r="N167" s="176"/>
      <c r="O167" s="177"/>
      <c r="P167" s="46"/>
      <c r="Q167" s="47"/>
      <c r="R167" s="882"/>
      <c r="S167" s="48"/>
      <c r="T167" s="885"/>
      <c r="U167" s="49"/>
      <c r="V167" s="885"/>
      <c r="W167" s="49"/>
      <c r="X167" s="885"/>
      <c r="Y167" s="49"/>
      <c r="Z167" s="885"/>
      <c r="AA167" s="49"/>
      <c r="AB167" s="885"/>
      <c r="AC167" s="49"/>
      <c r="AD167" s="885"/>
      <c r="AE167" s="49"/>
      <c r="AF167" s="885"/>
      <c r="AG167" s="50"/>
      <c r="AH167" s="871"/>
      <c r="AI167" s="871"/>
      <c r="AJ167" s="879"/>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51"/>
      <c r="B168" s="953"/>
      <c r="C168" s="956"/>
      <c r="D168" s="959"/>
      <c r="E168" s="966"/>
      <c r="F168" s="962"/>
      <c r="G168" s="987"/>
      <c r="H168" s="968"/>
      <c r="I168" s="973"/>
      <c r="J168" s="974"/>
      <c r="K168" s="980"/>
      <c r="L168" s="984"/>
      <c r="M168" s="175"/>
      <c r="N168" s="176"/>
      <c r="O168" s="177"/>
      <c r="P168" s="46"/>
      <c r="Q168" s="47"/>
      <c r="R168" s="882"/>
      <c r="S168" s="48"/>
      <c r="T168" s="885"/>
      <c r="U168" s="49"/>
      <c r="V168" s="885"/>
      <c r="W168" s="49"/>
      <c r="X168" s="885"/>
      <c r="Y168" s="49"/>
      <c r="Z168" s="885"/>
      <c r="AA168" s="49"/>
      <c r="AB168" s="885"/>
      <c r="AC168" s="49"/>
      <c r="AD168" s="885"/>
      <c r="AE168" s="49"/>
      <c r="AF168" s="885"/>
      <c r="AG168" s="50"/>
      <c r="AH168" s="871"/>
      <c r="AI168" s="871"/>
      <c r="AJ168" s="879"/>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51"/>
      <c r="B169" s="953"/>
      <c r="C169" s="956"/>
      <c r="D169" s="959"/>
      <c r="E169" s="966"/>
      <c r="F169" s="962"/>
      <c r="G169" s="987"/>
      <c r="H169" s="968"/>
      <c r="I169" s="973"/>
      <c r="J169" s="974"/>
      <c r="K169" s="980"/>
      <c r="L169" s="984"/>
      <c r="M169" s="175"/>
      <c r="N169" s="176"/>
      <c r="O169" s="177"/>
      <c r="P169" s="46"/>
      <c r="Q169" s="47"/>
      <c r="R169" s="882"/>
      <c r="S169" s="48"/>
      <c r="T169" s="885"/>
      <c r="U169" s="49"/>
      <c r="V169" s="885"/>
      <c r="W169" s="49"/>
      <c r="X169" s="885"/>
      <c r="Y169" s="49"/>
      <c r="Z169" s="885"/>
      <c r="AA169" s="49"/>
      <c r="AB169" s="885"/>
      <c r="AC169" s="49"/>
      <c r="AD169" s="885"/>
      <c r="AE169" s="49"/>
      <c r="AF169" s="885"/>
      <c r="AG169" s="50"/>
      <c r="AH169" s="871"/>
      <c r="AI169" s="871"/>
      <c r="AJ169" s="879"/>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51"/>
      <c r="B170" s="953"/>
      <c r="C170" s="956"/>
      <c r="D170" s="959"/>
      <c r="E170" s="966"/>
      <c r="F170" s="962"/>
      <c r="G170" s="987"/>
      <c r="H170" s="968"/>
      <c r="I170" s="973"/>
      <c r="J170" s="974"/>
      <c r="K170" s="980"/>
      <c r="L170" s="984"/>
      <c r="M170" s="175"/>
      <c r="N170" s="176"/>
      <c r="O170" s="177"/>
      <c r="P170" s="46"/>
      <c r="Q170" s="47"/>
      <c r="R170" s="882"/>
      <c r="S170" s="48"/>
      <c r="T170" s="885"/>
      <c r="U170" s="49"/>
      <c r="V170" s="885"/>
      <c r="W170" s="49"/>
      <c r="X170" s="885"/>
      <c r="Y170" s="49"/>
      <c r="Z170" s="885"/>
      <c r="AA170" s="49"/>
      <c r="AB170" s="885"/>
      <c r="AC170" s="49"/>
      <c r="AD170" s="885"/>
      <c r="AE170" s="49"/>
      <c r="AF170" s="885"/>
      <c r="AG170" s="50"/>
      <c r="AH170" s="871"/>
      <c r="AI170" s="871"/>
      <c r="AJ170" s="879"/>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51"/>
      <c r="B171" s="954"/>
      <c r="C171" s="957"/>
      <c r="D171" s="960"/>
      <c r="E171" s="966"/>
      <c r="F171" s="963"/>
      <c r="G171" s="988"/>
      <c r="H171" s="969"/>
      <c r="I171" s="973"/>
      <c r="J171" s="974"/>
      <c r="K171" s="981"/>
      <c r="L171" s="984"/>
      <c r="M171" s="178"/>
      <c r="N171" s="179"/>
      <c r="O171" s="180"/>
      <c r="P171" s="107"/>
      <c r="Q171" s="108"/>
      <c r="R171" s="882"/>
      <c r="S171" s="109"/>
      <c r="T171" s="885"/>
      <c r="U171" s="110"/>
      <c r="V171" s="885"/>
      <c r="W171" s="110"/>
      <c r="X171" s="885"/>
      <c r="Y171" s="110"/>
      <c r="Z171" s="885"/>
      <c r="AA171" s="110"/>
      <c r="AB171" s="885"/>
      <c r="AC171" s="110"/>
      <c r="AD171" s="885"/>
      <c r="AE171" s="110"/>
      <c r="AF171" s="885"/>
      <c r="AG171" s="111"/>
      <c r="AH171" s="871"/>
      <c r="AI171" s="871"/>
      <c r="AJ171" s="880"/>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2"/>
      <c r="B172" s="955"/>
      <c r="C172" s="958"/>
      <c r="D172" s="961"/>
      <c r="E172" s="967"/>
      <c r="F172" s="964"/>
      <c r="G172" s="989"/>
      <c r="H172" s="970"/>
      <c r="I172" s="975"/>
      <c r="J172" s="976"/>
      <c r="K172" s="982"/>
      <c r="L172" s="985"/>
      <c r="M172" s="181"/>
      <c r="N172" s="182"/>
      <c r="O172" s="183"/>
      <c r="P172" s="118"/>
      <c r="Q172" s="118"/>
      <c r="R172" s="883"/>
      <c r="S172" s="184"/>
      <c r="T172" s="886"/>
      <c r="U172" s="185"/>
      <c r="V172" s="886"/>
      <c r="W172" s="185"/>
      <c r="X172" s="886"/>
      <c r="Y172" s="185"/>
      <c r="Z172" s="886"/>
      <c r="AA172" s="185"/>
      <c r="AB172" s="886"/>
      <c r="AC172" s="185"/>
      <c r="AD172" s="886"/>
      <c r="AE172" s="185"/>
      <c r="AF172" s="886"/>
      <c r="AG172" s="186"/>
      <c r="AH172" s="872"/>
      <c r="AI172" s="872"/>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6"/>
      <c r="J173" s="986"/>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0">
        <v>19</v>
      </c>
      <c r="B174" s="162" t="s">
        <v>1705</v>
      </c>
      <c r="C174" s="163" t="s">
        <v>1706</v>
      </c>
      <c r="D174" s="164" t="s">
        <v>21</v>
      </c>
      <c r="E174" s="164" t="s">
        <v>1894</v>
      </c>
      <c r="F174" s="163" t="s">
        <v>1707</v>
      </c>
      <c r="G174" s="165" t="s">
        <v>1679</v>
      </c>
      <c r="H174" s="165" t="s">
        <v>1680</v>
      </c>
      <c r="I174" s="166" t="s">
        <v>1910</v>
      </c>
      <c r="J174" s="167">
        <f>+$N$3</f>
        <v>2018</v>
      </c>
      <c r="K174" s="165" t="s">
        <v>1926</v>
      </c>
      <c r="L174" s="166" t="s">
        <v>1927</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9"/>
      <c r="AI174" s="869"/>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51"/>
      <c r="B175" s="953" t="str">
        <f>VLOOKUP($D$9,'PROYECTOS REGISTRADOS'!$A$2:$D$82,4,0)</f>
        <v>Compromiso en el cumplimiento de las obligaciones impuestas en el fallo de la sentencia del Rio Bogota en el Municipio de Tocancipá, Cundinamarca, Centro Oriente</v>
      </c>
      <c r="C175" s="956" t="str">
        <f>VLOOKUP($D$9,'PROYECTOS REGISTRADOS'!$A$2:$D$82,3,0)</f>
        <v>2016-25817-0011</v>
      </c>
      <c r="D175" s="959"/>
      <c r="E175" s="965" t="str">
        <f>IF(D175=0,"0-0",(VLOOKUP(D175,'CONSOLIDADO PLAN DESARROLLO'!$EL$9:$ET$304,2,0)))</f>
        <v>0-0</v>
      </c>
      <c r="F175" s="962" t="str">
        <f>IF(D175=0,"0-0",(VLOOKUP(D175,'CONSOLIDADO PLAN DESARROLLO'!$EL$9:$ET$304,3,0)))</f>
        <v>0-0</v>
      </c>
      <c r="G175" s="987" t="str">
        <f>IF(D175=0,"0-0",(VLOOKUP(D175,'CONSOLIDADO PLAN DESARROLLO'!$EL$9:$ET$304,4,0)))</f>
        <v>0-0</v>
      </c>
      <c r="H175" s="968" t="str">
        <f>IF(D175=0,"0-0",(VLOOKUP(D175,'CONSOLIDADO PLAN DESARROLLO'!$EL$9:$ET$304,5,0)))</f>
        <v>0-0</v>
      </c>
      <c r="I175" s="971" t="str">
        <f>IF(D175=0,"0-0",(VLOOKUP(D175,'CONSOLIDADO PLAN DESARROLLO'!$EL$9:$ET$304,$R$3,0)))</f>
        <v>0-0</v>
      </c>
      <c r="J175" s="972"/>
      <c r="K175" s="980"/>
      <c r="L175" s="983"/>
      <c r="M175" s="175"/>
      <c r="N175" s="176"/>
      <c r="O175" s="177"/>
      <c r="P175" s="46"/>
      <c r="Q175" s="47"/>
      <c r="R175" s="881"/>
      <c r="S175" s="48"/>
      <c r="T175" s="884"/>
      <c r="U175" s="49"/>
      <c r="V175" s="884"/>
      <c r="W175" s="49"/>
      <c r="X175" s="884"/>
      <c r="Y175" s="49"/>
      <c r="Z175" s="884"/>
      <c r="AA175" s="49"/>
      <c r="AB175" s="884"/>
      <c r="AC175" s="49"/>
      <c r="AD175" s="884"/>
      <c r="AE175" s="49"/>
      <c r="AF175" s="884"/>
      <c r="AG175" s="50"/>
      <c r="AH175" s="870"/>
      <c r="AI175" s="870"/>
      <c r="AJ175" s="878">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51"/>
      <c r="B176" s="953"/>
      <c r="C176" s="956"/>
      <c r="D176" s="959"/>
      <c r="E176" s="966"/>
      <c r="F176" s="962"/>
      <c r="G176" s="987"/>
      <c r="H176" s="968"/>
      <c r="I176" s="973"/>
      <c r="J176" s="974"/>
      <c r="K176" s="980"/>
      <c r="L176" s="984"/>
      <c r="M176" s="175"/>
      <c r="N176" s="176"/>
      <c r="O176" s="177"/>
      <c r="P176" s="46"/>
      <c r="Q176" s="47"/>
      <c r="R176" s="882"/>
      <c r="S176" s="48"/>
      <c r="T176" s="885"/>
      <c r="U176" s="49"/>
      <c r="V176" s="885"/>
      <c r="W176" s="49"/>
      <c r="X176" s="885"/>
      <c r="Y176" s="49"/>
      <c r="Z176" s="885"/>
      <c r="AA176" s="49"/>
      <c r="AB176" s="885"/>
      <c r="AC176" s="49"/>
      <c r="AD176" s="885"/>
      <c r="AE176" s="49"/>
      <c r="AF176" s="885"/>
      <c r="AG176" s="50"/>
      <c r="AH176" s="871"/>
      <c r="AI176" s="871"/>
      <c r="AJ176" s="879"/>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51"/>
      <c r="B177" s="953"/>
      <c r="C177" s="956"/>
      <c r="D177" s="959"/>
      <c r="E177" s="966"/>
      <c r="F177" s="962"/>
      <c r="G177" s="987"/>
      <c r="H177" s="968"/>
      <c r="I177" s="973"/>
      <c r="J177" s="974"/>
      <c r="K177" s="980"/>
      <c r="L177" s="984"/>
      <c r="M177" s="175"/>
      <c r="N177" s="176"/>
      <c r="O177" s="177"/>
      <c r="P177" s="46"/>
      <c r="Q177" s="47"/>
      <c r="R177" s="882"/>
      <c r="S177" s="48"/>
      <c r="T177" s="885"/>
      <c r="U177" s="49"/>
      <c r="V177" s="885"/>
      <c r="W177" s="49"/>
      <c r="X177" s="885"/>
      <c r="Y177" s="49"/>
      <c r="Z177" s="885"/>
      <c r="AA177" s="49"/>
      <c r="AB177" s="885"/>
      <c r="AC177" s="49"/>
      <c r="AD177" s="885"/>
      <c r="AE177" s="49"/>
      <c r="AF177" s="885"/>
      <c r="AG177" s="50"/>
      <c r="AH177" s="871"/>
      <c r="AI177" s="871"/>
      <c r="AJ177" s="879"/>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51"/>
      <c r="B178" s="953"/>
      <c r="C178" s="956"/>
      <c r="D178" s="959"/>
      <c r="E178" s="966"/>
      <c r="F178" s="962"/>
      <c r="G178" s="987"/>
      <c r="H178" s="968"/>
      <c r="I178" s="973"/>
      <c r="J178" s="974"/>
      <c r="K178" s="980"/>
      <c r="L178" s="984"/>
      <c r="M178" s="175"/>
      <c r="N178" s="176"/>
      <c r="O178" s="177"/>
      <c r="P178" s="46"/>
      <c r="Q178" s="47"/>
      <c r="R178" s="882"/>
      <c r="S178" s="48"/>
      <c r="T178" s="885"/>
      <c r="U178" s="49"/>
      <c r="V178" s="885"/>
      <c r="W178" s="49"/>
      <c r="X178" s="885"/>
      <c r="Y178" s="49"/>
      <c r="Z178" s="885"/>
      <c r="AA178" s="49"/>
      <c r="AB178" s="885"/>
      <c r="AC178" s="49"/>
      <c r="AD178" s="885"/>
      <c r="AE178" s="49"/>
      <c r="AF178" s="885"/>
      <c r="AG178" s="50"/>
      <c r="AH178" s="871"/>
      <c r="AI178" s="871"/>
      <c r="AJ178" s="879"/>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51"/>
      <c r="B179" s="953"/>
      <c r="C179" s="956"/>
      <c r="D179" s="959"/>
      <c r="E179" s="966"/>
      <c r="F179" s="962"/>
      <c r="G179" s="987"/>
      <c r="H179" s="968"/>
      <c r="I179" s="973"/>
      <c r="J179" s="974"/>
      <c r="K179" s="980"/>
      <c r="L179" s="984"/>
      <c r="M179" s="175"/>
      <c r="N179" s="176"/>
      <c r="O179" s="177"/>
      <c r="P179" s="46"/>
      <c r="Q179" s="47"/>
      <c r="R179" s="882"/>
      <c r="S179" s="48"/>
      <c r="T179" s="885"/>
      <c r="U179" s="49"/>
      <c r="V179" s="885"/>
      <c r="W179" s="49"/>
      <c r="X179" s="885"/>
      <c r="Y179" s="49"/>
      <c r="Z179" s="885"/>
      <c r="AA179" s="49"/>
      <c r="AB179" s="885"/>
      <c r="AC179" s="49"/>
      <c r="AD179" s="885"/>
      <c r="AE179" s="49"/>
      <c r="AF179" s="885"/>
      <c r="AG179" s="50"/>
      <c r="AH179" s="871"/>
      <c r="AI179" s="871"/>
      <c r="AJ179" s="879"/>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51"/>
      <c r="B180" s="954"/>
      <c r="C180" s="957"/>
      <c r="D180" s="960"/>
      <c r="E180" s="966"/>
      <c r="F180" s="963"/>
      <c r="G180" s="988"/>
      <c r="H180" s="969"/>
      <c r="I180" s="973"/>
      <c r="J180" s="974"/>
      <c r="K180" s="981"/>
      <c r="L180" s="984"/>
      <c r="M180" s="178"/>
      <c r="N180" s="179"/>
      <c r="O180" s="180"/>
      <c r="P180" s="107"/>
      <c r="Q180" s="108"/>
      <c r="R180" s="882"/>
      <c r="S180" s="109"/>
      <c r="T180" s="885"/>
      <c r="U180" s="110"/>
      <c r="V180" s="885"/>
      <c r="W180" s="110"/>
      <c r="X180" s="885"/>
      <c r="Y180" s="110"/>
      <c r="Z180" s="885"/>
      <c r="AA180" s="110"/>
      <c r="AB180" s="885"/>
      <c r="AC180" s="110"/>
      <c r="AD180" s="885"/>
      <c r="AE180" s="110"/>
      <c r="AF180" s="885"/>
      <c r="AG180" s="111"/>
      <c r="AH180" s="871"/>
      <c r="AI180" s="871"/>
      <c r="AJ180" s="880"/>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2"/>
      <c r="B181" s="955"/>
      <c r="C181" s="958"/>
      <c r="D181" s="961"/>
      <c r="E181" s="967"/>
      <c r="F181" s="964"/>
      <c r="G181" s="989"/>
      <c r="H181" s="970"/>
      <c r="I181" s="975"/>
      <c r="J181" s="976"/>
      <c r="K181" s="982"/>
      <c r="L181" s="985"/>
      <c r="M181" s="181"/>
      <c r="N181" s="182"/>
      <c r="O181" s="183"/>
      <c r="P181" s="118"/>
      <c r="Q181" s="118"/>
      <c r="R181" s="883"/>
      <c r="S181" s="184"/>
      <c r="T181" s="886"/>
      <c r="U181" s="185"/>
      <c r="V181" s="886"/>
      <c r="W181" s="185"/>
      <c r="X181" s="886"/>
      <c r="Y181" s="185"/>
      <c r="Z181" s="886"/>
      <c r="AA181" s="185"/>
      <c r="AB181" s="886"/>
      <c r="AC181" s="185"/>
      <c r="AD181" s="886"/>
      <c r="AE181" s="185"/>
      <c r="AF181" s="886"/>
      <c r="AG181" s="186"/>
      <c r="AH181" s="872"/>
      <c r="AI181" s="872"/>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6"/>
      <c r="J182" s="986"/>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0">
        <v>20</v>
      </c>
      <c r="B183" s="162" t="s">
        <v>1705</v>
      </c>
      <c r="C183" s="163" t="s">
        <v>1706</v>
      </c>
      <c r="D183" s="164" t="s">
        <v>21</v>
      </c>
      <c r="E183" s="164" t="s">
        <v>1894</v>
      </c>
      <c r="F183" s="163" t="s">
        <v>1707</v>
      </c>
      <c r="G183" s="165" t="s">
        <v>1679</v>
      </c>
      <c r="H183" s="165" t="s">
        <v>1680</v>
      </c>
      <c r="I183" s="166" t="s">
        <v>1910</v>
      </c>
      <c r="J183" s="167">
        <f>+$N$3</f>
        <v>2018</v>
      </c>
      <c r="K183" s="165" t="s">
        <v>1926</v>
      </c>
      <c r="L183" s="166" t="s">
        <v>1927</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9"/>
      <c r="AI183" s="869"/>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51"/>
      <c r="B184" s="953" t="str">
        <f>VLOOKUP($D$9,'PROYECTOS REGISTRADOS'!$A$2:$D$82,4,0)</f>
        <v>Compromiso en el cumplimiento de las obligaciones impuestas en el fallo de la sentencia del Rio Bogota en el Municipio de Tocancipá, Cundinamarca, Centro Oriente</v>
      </c>
      <c r="C184" s="956" t="str">
        <f>VLOOKUP($D$9,'PROYECTOS REGISTRADOS'!$A$2:$D$82,3,0)</f>
        <v>2016-25817-0011</v>
      </c>
      <c r="D184" s="959"/>
      <c r="E184" s="965" t="str">
        <f>IF(D184=0,"0-0",(VLOOKUP(D184,'CONSOLIDADO PLAN DESARROLLO'!$EL$9:$ET$304,2,0)))</f>
        <v>0-0</v>
      </c>
      <c r="F184" s="962" t="str">
        <f>IF(D184=0,"0-0",(VLOOKUP(D184,'CONSOLIDADO PLAN DESARROLLO'!$EL$9:$ET$304,3,0)))</f>
        <v>0-0</v>
      </c>
      <c r="G184" s="987" t="str">
        <f>IF(D184=0,"0-0",(VLOOKUP(D184,'CONSOLIDADO PLAN DESARROLLO'!$EL$9:$ET$304,4,0)))</f>
        <v>0-0</v>
      </c>
      <c r="H184" s="968" t="str">
        <f>IF(D184=0,"0-0",(VLOOKUP(D184,'CONSOLIDADO PLAN DESARROLLO'!$EL$9:$ET$304,5,0)))</f>
        <v>0-0</v>
      </c>
      <c r="I184" s="971" t="str">
        <f>IF(D184=0,"0-0",(VLOOKUP(D184,'CONSOLIDADO PLAN DESARROLLO'!$EL$9:$ET$304,$R$3,0)))</f>
        <v>0-0</v>
      </c>
      <c r="J184" s="972"/>
      <c r="K184" s="980"/>
      <c r="L184" s="983"/>
      <c r="M184" s="175"/>
      <c r="N184" s="176"/>
      <c r="O184" s="177"/>
      <c r="P184" s="46"/>
      <c r="Q184" s="47"/>
      <c r="R184" s="881"/>
      <c r="S184" s="48"/>
      <c r="T184" s="884"/>
      <c r="U184" s="49"/>
      <c r="V184" s="884"/>
      <c r="W184" s="49"/>
      <c r="X184" s="884"/>
      <c r="Y184" s="49"/>
      <c r="Z184" s="884"/>
      <c r="AA184" s="49"/>
      <c r="AB184" s="884"/>
      <c r="AC184" s="49"/>
      <c r="AD184" s="884"/>
      <c r="AE184" s="49"/>
      <c r="AF184" s="884"/>
      <c r="AG184" s="50"/>
      <c r="AH184" s="870"/>
      <c r="AI184" s="870"/>
      <c r="AJ184" s="878">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51"/>
      <c r="B185" s="953"/>
      <c r="C185" s="956"/>
      <c r="D185" s="959"/>
      <c r="E185" s="966"/>
      <c r="F185" s="962"/>
      <c r="G185" s="987"/>
      <c r="H185" s="968"/>
      <c r="I185" s="973"/>
      <c r="J185" s="974"/>
      <c r="K185" s="980"/>
      <c r="L185" s="984"/>
      <c r="M185" s="175"/>
      <c r="N185" s="176"/>
      <c r="O185" s="177"/>
      <c r="P185" s="46"/>
      <c r="Q185" s="47"/>
      <c r="R185" s="882"/>
      <c r="S185" s="48"/>
      <c r="T185" s="885"/>
      <c r="U185" s="49"/>
      <c r="V185" s="885"/>
      <c r="W185" s="49"/>
      <c r="X185" s="885"/>
      <c r="Y185" s="49"/>
      <c r="Z185" s="885"/>
      <c r="AA185" s="49"/>
      <c r="AB185" s="885"/>
      <c r="AC185" s="49"/>
      <c r="AD185" s="885"/>
      <c r="AE185" s="49"/>
      <c r="AF185" s="885"/>
      <c r="AG185" s="50"/>
      <c r="AH185" s="871"/>
      <c r="AI185" s="871"/>
      <c r="AJ185" s="879"/>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51"/>
      <c r="B186" s="953"/>
      <c r="C186" s="956"/>
      <c r="D186" s="959"/>
      <c r="E186" s="966"/>
      <c r="F186" s="962"/>
      <c r="G186" s="987"/>
      <c r="H186" s="968"/>
      <c r="I186" s="973"/>
      <c r="J186" s="974"/>
      <c r="K186" s="980"/>
      <c r="L186" s="984"/>
      <c r="M186" s="175"/>
      <c r="N186" s="176"/>
      <c r="O186" s="177"/>
      <c r="P186" s="46"/>
      <c r="Q186" s="47"/>
      <c r="R186" s="882"/>
      <c r="S186" s="48"/>
      <c r="T186" s="885"/>
      <c r="U186" s="49"/>
      <c r="V186" s="885"/>
      <c r="W186" s="49"/>
      <c r="X186" s="885"/>
      <c r="Y186" s="49"/>
      <c r="Z186" s="885"/>
      <c r="AA186" s="49"/>
      <c r="AB186" s="885"/>
      <c r="AC186" s="49"/>
      <c r="AD186" s="885"/>
      <c r="AE186" s="49"/>
      <c r="AF186" s="885"/>
      <c r="AG186" s="50"/>
      <c r="AH186" s="871"/>
      <c r="AI186" s="871"/>
      <c r="AJ186" s="879"/>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51"/>
      <c r="B187" s="953"/>
      <c r="C187" s="956"/>
      <c r="D187" s="959"/>
      <c r="E187" s="966"/>
      <c r="F187" s="962"/>
      <c r="G187" s="987"/>
      <c r="H187" s="968"/>
      <c r="I187" s="973"/>
      <c r="J187" s="974"/>
      <c r="K187" s="980"/>
      <c r="L187" s="984"/>
      <c r="M187" s="175"/>
      <c r="N187" s="176"/>
      <c r="O187" s="177"/>
      <c r="P187" s="46"/>
      <c r="Q187" s="47"/>
      <c r="R187" s="882"/>
      <c r="S187" s="48"/>
      <c r="T187" s="885"/>
      <c r="U187" s="49"/>
      <c r="V187" s="885"/>
      <c r="W187" s="49"/>
      <c r="X187" s="885"/>
      <c r="Y187" s="49"/>
      <c r="Z187" s="885"/>
      <c r="AA187" s="49"/>
      <c r="AB187" s="885"/>
      <c r="AC187" s="49"/>
      <c r="AD187" s="885"/>
      <c r="AE187" s="49"/>
      <c r="AF187" s="885"/>
      <c r="AG187" s="50"/>
      <c r="AH187" s="871"/>
      <c r="AI187" s="871"/>
      <c r="AJ187" s="879"/>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51"/>
      <c r="B188" s="953"/>
      <c r="C188" s="956"/>
      <c r="D188" s="959"/>
      <c r="E188" s="966"/>
      <c r="F188" s="962"/>
      <c r="G188" s="987"/>
      <c r="H188" s="968"/>
      <c r="I188" s="973"/>
      <c r="J188" s="974"/>
      <c r="K188" s="980"/>
      <c r="L188" s="984"/>
      <c r="M188" s="175"/>
      <c r="N188" s="176"/>
      <c r="O188" s="177"/>
      <c r="P188" s="46"/>
      <c r="Q188" s="47"/>
      <c r="R188" s="882"/>
      <c r="S188" s="48"/>
      <c r="T188" s="885"/>
      <c r="U188" s="49"/>
      <c r="V188" s="885"/>
      <c r="W188" s="49"/>
      <c r="X188" s="885"/>
      <c r="Y188" s="49"/>
      <c r="Z188" s="885"/>
      <c r="AA188" s="49"/>
      <c r="AB188" s="885"/>
      <c r="AC188" s="49"/>
      <c r="AD188" s="885"/>
      <c r="AE188" s="49"/>
      <c r="AF188" s="885"/>
      <c r="AG188" s="50"/>
      <c r="AH188" s="871"/>
      <c r="AI188" s="871"/>
      <c r="AJ188" s="879"/>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51"/>
      <c r="B189" s="954"/>
      <c r="C189" s="957"/>
      <c r="D189" s="960"/>
      <c r="E189" s="966"/>
      <c r="F189" s="963"/>
      <c r="G189" s="988"/>
      <c r="H189" s="969"/>
      <c r="I189" s="973"/>
      <c r="J189" s="974"/>
      <c r="K189" s="981"/>
      <c r="L189" s="984"/>
      <c r="M189" s="178"/>
      <c r="N189" s="179"/>
      <c r="O189" s="180"/>
      <c r="P189" s="107"/>
      <c r="Q189" s="108"/>
      <c r="R189" s="882"/>
      <c r="S189" s="109"/>
      <c r="T189" s="885"/>
      <c r="U189" s="110"/>
      <c r="V189" s="885"/>
      <c r="W189" s="110"/>
      <c r="X189" s="885"/>
      <c r="Y189" s="110"/>
      <c r="Z189" s="885"/>
      <c r="AA189" s="110"/>
      <c r="AB189" s="885"/>
      <c r="AC189" s="110"/>
      <c r="AD189" s="885"/>
      <c r="AE189" s="110"/>
      <c r="AF189" s="885"/>
      <c r="AG189" s="111"/>
      <c r="AH189" s="871"/>
      <c r="AI189" s="871"/>
      <c r="AJ189" s="880"/>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2"/>
      <c r="B190" s="955"/>
      <c r="C190" s="958"/>
      <c r="D190" s="961"/>
      <c r="E190" s="967"/>
      <c r="F190" s="964"/>
      <c r="G190" s="989"/>
      <c r="H190" s="970"/>
      <c r="I190" s="975"/>
      <c r="J190" s="976"/>
      <c r="K190" s="982"/>
      <c r="L190" s="985"/>
      <c r="M190" s="181"/>
      <c r="N190" s="182"/>
      <c r="O190" s="183"/>
      <c r="P190" s="118"/>
      <c r="Q190" s="118"/>
      <c r="R190" s="883"/>
      <c r="S190" s="184"/>
      <c r="T190" s="886"/>
      <c r="U190" s="185"/>
      <c r="V190" s="886"/>
      <c r="W190" s="185"/>
      <c r="X190" s="886"/>
      <c r="Y190" s="185"/>
      <c r="Z190" s="886"/>
      <c r="AA190" s="185"/>
      <c r="AB190" s="886"/>
      <c r="AC190" s="185"/>
      <c r="AD190" s="886"/>
      <c r="AE190" s="185"/>
      <c r="AF190" s="886"/>
      <c r="AG190" s="186"/>
      <c r="AH190" s="872"/>
      <c r="AI190" s="872"/>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6"/>
      <c r="J191" s="986"/>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0">
        <v>21</v>
      </c>
      <c r="B192" s="162" t="s">
        <v>1705</v>
      </c>
      <c r="C192" s="163" t="s">
        <v>1706</v>
      </c>
      <c r="D192" s="164" t="s">
        <v>21</v>
      </c>
      <c r="E192" s="164" t="s">
        <v>1894</v>
      </c>
      <c r="F192" s="163" t="s">
        <v>1707</v>
      </c>
      <c r="G192" s="165" t="s">
        <v>1679</v>
      </c>
      <c r="H192" s="165" t="s">
        <v>1680</v>
      </c>
      <c r="I192" s="166" t="s">
        <v>1910</v>
      </c>
      <c r="J192" s="167">
        <f>+$N$3</f>
        <v>2018</v>
      </c>
      <c r="K192" s="165" t="s">
        <v>1926</v>
      </c>
      <c r="L192" s="166" t="s">
        <v>1927</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9"/>
      <c r="AI192" s="869"/>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51"/>
      <c r="B193" s="953" t="str">
        <f>VLOOKUP($D$9,'PROYECTOS REGISTRADOS'!$A$2:$D$82,4,0)</f>
        <v>Compromiso en el cumplimiento de las obligaciones impuestas en el fallo de la sentencia del Rio Bogota en el Municipio de Tocancipá, Cundinamarca, Centro Oriente</v>
      </c>
      <c r="C193" s="956" t="str">
        <f>VLOOKUP($D$9,'PROYECTOS REGISTRADOS'!$A$2:$D$82,3,0)</f>
        <v>2016-25817-0011</v>
      </c>
      <c r="D193" s="959"/>
      <c r="E193" s="965" t="str">
        <f>IF(D193=0,"0-0",(VLOOKUP(D193,'CONSOLIDADO PLAN DESARROLLO'!$EL$9:$ET$304,2,0)))</f>
        <v>0-0</v>
      </c>
      <c r="F193" s="962" t="str">
        <f>IF(D193=0,"0-0",(VLOOKUP(D193,'CONSOLIDADO PLAN DESARROLLO'!$EL$9:$ET$304,3,0)))</f>
        <v>0-0</v>
      </c>
      <c r="G193" s="987" t="str">
        <f>IF(D193=0,"0-0",(VLOOKUP(D193,'CONSOLIDADO PLAN DESARROLLO'!$EL$9:$ET$304,4,0)))</f>
        <v>0-0</v>
      </c>
      <c r="H193" s="968" t="str">
        <f>IF(D193=0,"0-0",(VLOOKUP(D193,'CONSOLIDADO PLAN DESARROLLO'!$EL$9:$ET$304,5,0)))</f>
        <v>0-0</v>
      </c>
      <c r="I193" s="971" t="str">
        <f>IF(D193=0,"0-0",(VLOOKUP(D193,'CONSOLIDADO PLAN DESARROLLO'!$EL$9:$ET$304,$R$3,0)))</f>
        <v>0-0</v>
      </c>
      <c r="J193" s="972"/>
      <c r="K193" s="980"/>
      <c r="L193" s="983"/>
      <c r="M193" s="175"/>
      <c r="N193" s="176"/>
      <c r="O193" s="177"/>
      <c r="P193" s="46"/>
      <c r="Q193" s="47"/>
      <c r="R193" s="881"/>
      <c r="S193" s="48"/>
      <c r="T193" s="884"/>
      <c r="U193" s="49"/>
      <c r="V193" s="884"/>
      <c r="W193" s="49"/>
      <c r="X193" s="884"/>
      <c r="Y193" s="49"/>
      <c r="Z193" s="884"/>
      <c r="AA193" s="49"/>
      <c r="AB193" s="884"/>
      <c r="AC193" s="49"/>
      <c r="AD193" s="884"/>
      <c r="AE193" s="49"/>
      <c r="AF193" s="884"/>
      <c r="AG193" s="50"/>
      <c r="AH193" s="870"/>
      <c r="AI193" s="870"/>
      <c r="AJ193" s="878">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51"/>
      <c r="B194" s="953"/>
      <c r="C194" s="956"/>
      <c r="D194" s="959"/>
      <c r="E194" s="966"/>
      <c r="F194" s="962"/>
      <c r="G194" s="987"/>
      <c r="H194" s="968"/>
      <c r="I194" s="973"/>
      <c r="J194" s="974"/>
      <c r="K194" s="980"/>
      <c r="L194" s="984"/>
      <c r="M194" s="175"/>
      <c r="N194" s="176"/>
      <c r="O194" s="177"/>
      <c r="P194" s="46"/>
      <c r="Q194" s="47"/>
      <c r="R194" s="882"/>
      <c r="S194" s="48"/>
      <c r="T194" s="885"/>
      <c r="U194" s="49"/>
      <c r="V194" s="885"/>
      <c r="W194" s="49"/>
      <c r="X194" s="885"/>
      <c r="Y194" s="49"/>
      <c r="Z194" s="885"/>
      <c r="AA194" s="49"/>
      <c r="AB194" s="885"/>
      <c r="AC194" s="49"/>
      <c r="AD194" s="885"/>
      <c r="AE194" s="49"/>
      <c r="AF194" s="885"/>
      <c r="AG194" s="50"/>
      <c r="AH194" s="871"/>
      <c r="AI194" s="871"/>
      <c r="AJ194" s="879"/>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51"/>
      <c r="B195" s="953"/>
      <c r="C195" s="956"/>
      <c r="D195" s="959"/>
      <c r="E195" s="966"/>
      <c r="F195" s="962"/>
      <c r="G195" s="987"/>
      <c r="H195" s="968"/>
      <c r="I195" s="973"/>
      <c r="J195" s="974"/>
      <c r="K195" s="980"/>
      <c r="L195" s="984"/>
      <c r="M195" s="175"/>
      <c r="N195" s="176"/>
      <c r="O195" s="177"/>
      <c r="P195" s="46"/>
      <c r="Q195" s="47"/>
      <c r="R195" s="882"/>
      <c r="S195" s="48"/>
      <c r="T195" s="885"/>
      <c r="U195" s="49"/>
      <c r="V195" s="885"/>
      <c r="W195" s="49"/>
      <c r="X195" s="885"/>
      <c r="Y195" s="49"/>
      <c r="Z195" s="885"/>
      <c r="AA195" s="49"/>
      <c r="AB195" s="885"/>
      <c r="AC195" s="49"/>
      <c r="AD195" s="885"/>
      <c r="AE195" s="49"/>
      <c r="AF195" s="885"/>
      <c r="AG195" s="50"/>
      <c r="AH195" s="871"/>
      <c r="AI195" s="871"/>
      <c r="AJ195" s="879"/>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51"/>
      <c r="B196" s="953"/>
      <c r="C196" s="956"/>
      <c r="D196" s="959"/>
      <c r="E196" s="966"/>
      <c r="F196" s="962"/>
      <c r="G196" s="987"/>
      <c r="H196" s="968"/>
      <c r="I196" s="973"/>
      <c r="J196" s="974"/>
      <c r="K196" s="980"/>
      <c r="L196" s="984"/>
      <c r="M196" s="175"/>
      <c r="N196" s="176"/>
      <c r="O196" s="177"/>
      <c r="P196" s="46"/>
      <c r="Q196" s="47"/>
      <c r="R196" s="882"/>
      <c r="S196" s="48"/>
      <c r="T196" s="885"/>
      <c r="U196" s="49"/>
      <c r="V196" s="885"/>
      <c r="W196" s="49"/>
      <c r="X196" s="885"/>
      <c r="Y196" s="49"/>
      <c r="Z196" s="885"/>
      <c r="AA196" s="49"/>
      <c r="AB196" s="885"/>
      <c r="AC196" s="49"/>
      <c r="AD196" s="885"/>
      <c r="AE196" s="49"/>
      <c r="AF196" s="885"/>
      <c r="AG196" s="50"/>
      <c r="AH196" s="871"/>
      <c r="AI196" s="871"/>
      <c r="AJ196" s="879"/>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51"/>
      <c r="B197" s="953"/>
      <c r="C197" s="956"/>
      <c r="D197" s="959"/>
      <c r="E197" s="966"/>
      <c r="F197" s="962"/>
      <c r="G197" s="987"/>
      <c r="H197" s="968"/>
      <c r="I197" s="973"/>
      <c r="J197" s="974"/>
      <c r="K197" s="980"/>
      <c r="L197" s="984"/>
      <c r="M197" s="175"/>
      <c r="N197" s="176"/>
      <c r="O197" s="177"/>
      <c r="P197" s="46"/>
      <c r="Q197" s="47"/>
      <c r="R197" s="882"/>
      <c r="S197" s="48"/>
      <c r="T197" s="885"/>
      <c r="U197" s="49"/>
      <c r="V197" s="885"/>
      <c r="W197" s="49"/>
      <c r="X197" s="885"/>
      <c r="Y197" s="49"/>
      <c r="Z197" s="885"/>
      <c r="AA197" s="49"/>
      <c r="AB197" s="885"/>
      <c r="AC197" s="49"/>
      <c r="AD197" s="885"/>
      <c r="AE197" s="49"/>
      <c r="AF197" s="885"/>
      <c r="AG197" s="50"/>
      <c r="AH197" s="871"/>
      <c r="AI197" s="871"/>
      <c r="AJ197" s="879"/>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51"/>
      <c r="B198" s="954"/>
      <c r="C198" s="957"/>
      <c r="D198" s="960"/>
      <c r="E198" s="966"/>
      <c r="F198" s="963"/>
      <c r="G198" s="988"/>
      <c r="H198" s="969"/>
      <c r="I198" s="973"/>
      <c r="J198" s="974"/>
      <c r="K198" s="981"/>
      <c r="L198" s="984"/>
      <c r="M198" s="178"/>
      <c r="N198" s="179"/>
      <c r="O198" s="180"/>
      <c r="P198" s="107"/>
      <c r="Q198" s="108"/>
      <c r="R198" s="882"/>
      <c r="S198" s="109"/>
      <c r="T198" s="885"/>
      <c r="U198" s="110"/>
      <c r="V198" s="885"/>
      <c r="W198" s="110"/>
      <c r="X198" s="885"/>
      <c r="Y198" s="110"/>
      <c r="Z198" s="885"/>
      <c r="AA198" s="110"/>
      <c r="AB198" s="885"/>
      <c r="AC198" s="110"/>
      <c r="AD198" s="885"/>
      <c r="AE198" s="110"/>
      <c r="AF198" s="885"/>
      <c r="AG198" s="111"/>
      <c r="AH198" s="871"/>
      <c r="AI198" s="871"/>
      <c r="AJ198" s="880"/>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2"/>
      <c r="B199" s="955"/>
      <c r="C199" s="958"/>
      <c r="D199" s="961"/>
      <c r="E199" s="967"/>
      <c r="F199" s="964"/>
      <c r="G199" s="989"/>
      <c r="H199" s="970"/>
      <c r="I199" s="975"/>
      <c r="J199" s="976"/>
      <c r="K199" s="982"/>
      <c r="L199" s="985"/>
      <c r="M199" s="181"/>
      <c r="N199" s="182"/>
      <c r="O199" s="183"/>
      <c r="P199" s="118"/>
      <c r="Q199" s="118"/>
      <c r="R199" s="883"/>
      <c r="S199" s="184"/>
      <c r="T199" s="886"/>
      <c r="U199" s="185"/>
      <c r="V199" s="886"/>
      <c r="W199" s="185"/>
      <c r="X199" s="886"/>
      <c r="Y199" s="185"/>
      <c r="Z199" s="886"/>
      <c r="AA199" s="185"/>
      <c r="AB199" s="886"/>
      <c r="AC199" s="185"/>
      <c r="AD199" s="886"/>
      <c r="AE199" s="185"/>
      <c r="AF199" s="886"/>
      <c r="AG199" s="186"/>
      <c r="AH199" s="872"/>
      <c r="AI199" s="872"/>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6"/>
      <c r="J200" s="986"/>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5"/>
      <c r="C202" s="907" t="s">
        <v>1669</v>
      </c>
      <c r="D202" s="908"/>
      <c r="E202" s="908"/>
      <c r="F202" s="908"/>
      <c r="G202" s="908"/>
      <c r="H202" s="908"/>
      <c r="I202" s="908"/>
      <c r="J202" s="908"/>
    </row>
    <row r="203" spans="1:55" x14ac:dyDescent="0.2">
      <c r="B203" s="906"/>
      <c r="C203" s="907"/>
      <c r="D203" s="908"/>
      <c r="E203" s="908"/>
      <c r="F203" s="908"/>
      <c r="G203" s="908"/>
      <c r="H203" s="908"/>
      <c r="I203" s="908"/>
      <c r="J203" s="908"/>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89">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0" t="s">
        <v>0</v>
      </c>
      <c r="C1" s="1000"/>
      <c r="D1" s="1000"/>
      <c r="E1" s="1000"/>
      <c r="F1" s="1000"/>
      <c r="G1" s="1000"/>
      <c r="H1" s="1000"/>
      <c r="I1" s="1000"/>
      <c r="J1" s="1000"/>
      <c r="K1" s="1000"/>
      <c r="L1" s="1000"/>
      <c r="M1" s="1000"/>
      <c r="N1" s="1000"/>
      <c r="O1" s="1000"/>
      <c r="P1" s="1000"/>
      <c r="Q1" s="1000"/>
      <c r="R1" s="1000"/>
      <c r="S1" s="1000"/>
      <c r="T1" s="1000"/>
      <c r="U1" s="100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1" t="s">
        <v>3</v>
      </c>
      <c r="B4" s="1001"/>
      <c r="C4" s="1001"/>
      <c r="D4" s="1001"/>
      <c r="E4" s="1001"/>
      <c r="F4" s="1001"/>
      <c r="G4" s="1001"/>
      <c r="H4" s="1001"/>
      <c r="I4" s="1001"/>
      <c r="J4" s="1001"/>
      <c r="K4" s="1001"/>
      <c r="L4" s="1001"/>
      <c r="M4" s="1001"/>
      <c r="N4" s="1001"/>
      <c r="O4" s="1001"/>
      <c r="P4" s="1001"/>
      <c r="Q4" s="1001"/>
      <c r="R4" s="1001"/>
      <c r="S4" s="1001"/>
      <c r="T4" s="1001"/>
      <c r="U4" s="1001"/>
      <c r="V4" s="1001"/>
      <c r="W4" s="1001"/>
      <c r="X4" s="1001"/>
      <c r="Y4" s="1001"/>
      <c r="Z4" s="1001"/>
      <c r="AA4" s="1001"/>
      <c r="AB4" s="1001"/>
      <c r="AC4" s="1001"/>
      <c r="AD4" s="1001"/>
      <c r="AE4" s="1001"/>
      <c r="AF4" s="1001"/>
      <c r="AG4" s="1001"/>
      <c r="AH4" s="1001"/>
      <c r="AI4" s="1001"/>
      <c r="AJ4" s="1001"/>
      <c r="AK4" s="1001"/>
      <c r="AL4" s="1001"/>
      <c r="AM4" s="1001"/>
      <c r="AN4" s="1001"/>
      <c r="AO4" s="1001"/>
      <c r="AP4" s="1001"/>
      <c r="AQ4" s="1001"/>
      <c r="AR4" s="1001"/>
      <c r="AS4" s="1001"/>
      <c r="AT4" s="1001"/>
      <c r="AU4" s="1001"/>
      <c r="AV4" s="1001"/>
      <c r="AW4" s="1001"/>
      <c r="AX4" s="1001"/>
      <c r="AY4" s="1001"/>
      <c r="AZ4" s="1001"/>
      <c r="BA4" s="1001"/>
      <c r="BB4" s="1001"/>
      <c r="BC4" s="1001"/>
      <c r="BD4" s="1001"/>
    </row>
    <row r="5" spans="1:150" s="206" customFormat="1" ht="72.75" customHeight="1" thickBot="1" x14ac:dyDescent="0.3">
      <c r="A5" s="1001" t="s">
        <v>4</v>
      </c>
      <c r="B5" s="1001"/>
      <c r="C5" s="1001"/>
      <c r="D5" s="1001"/>
      <c r="E5" s="1001"/>
      <c r="F5" s="1001"/>
      <c r="G5" s="1001"/>
      <c r="H5" s="1001"/>
      <c r="I5" s="1001"/>
      <c r="J5" s="1001"/>
      <c r="K5" s="1001"/>
      <c r="L5" s="1001"/>
      <c r="M5" s="1001"/>
      <c r="N5" s="1001"/>
      <c r="O5" s="1001"/>
      <c r="P5" s="1001"/>
      <c r="Q5" s="1001"/>
      <c r="R5" s="1001"/>
      <c r="S5" s="1001"/>
      <c r="T5" s="1001"/>
      <c r="U5" s="1001"/>
      <c r="V5" s="1001"/>
      <c r="W5" s="1001"/>
      <c r="X5" s="1001"/>
      <c r="Y5" s="1001"/>
      <c r="Z5" s="1001"/>
      <c r="AA5" s="1001"/>
      <c r="AB5" s="1001"/>
      <c r="AC5" s="1001"/>
      <c r="AD5" s="1001"/>
      <c r="AE5" s="1001"/>
      <c r="AF5" s="1001"/>
      <c r="AG5" s="1001"/>
      <c r="AH5" s="1001"/>
      <c r="AI5" s="1001"/>
      <c r="AJ5" s="1001"/>
      <c r="AK5" s="1001"/>
      <c r="AL5" s="1001"/>
      <c r="AM5" s="1001"/>
      <c r="AN5" s="1001"/>
      <c r="AO5" s="1001"/>
      <c r="AP5" s="1001"/>
      <c r="AQ5" s="1001"/>
      <c r="AR5" s="1001"/>
      <c r="AS5" s="1001"/>
      <c r="AT5" s="1001"/>
      <c r="AU5" s="1001"/>
      <c r="AV5" s="1001"/>
      <c r="AW5" s="1001"/>
      <c r="AX5" s="1001"/>
      <c r="AY5" s="1001"/>
      <c r="AZ5" s="1001"/>
      <c r="BA5" s="1001"/>
      <c r="BB5" s="1001"/>
      <c r="BC5" s="1001"/>
      <c r="BD5" s="1001"/>
    </row>
    <row r="6" spans="1:150" s="206" customFormat="1" ht="27" customHeight="1" thickBot="1" x14ac:dyDescent="0.3">
      <c r="A6" s="1002" t="s">
        <v>5</v>
      </c>
      <c r="B6" s="1005" t="s">
        <v>6</v>
      </c>
      <c r="C6" s="1005" t="s">
        <v>7</v>
      </c>
      <c r="D6" s="1002" t="s">
        <v>8</v>
      </c>
      <c r="E6" s="1002" t="s">
        <v>9</v>
      </c>
      <c r="F6" s="1002" t="s">
        <v>10</v>
      </c>
      <c r="G6" s="1008" t="s">
        <v>11</v>
      </c>
      <c r="H6" s="1008" t="s">
        <v>12</v>
      </c>
      <c r="I6" s="1014" t="s">
        <v>13</v>
      </c>
      <c r="J6" s="1008" t="s">
        <v>14</v>
      </c>
      <c r="K6" s="1008" t="s">
        <v>15</v>
      </c>
      <c r="L6" s="1008" t="s">
        <v>16</v>
      </c>
      <c r="M6" s="1008" t="s">
        <v>17</v>
      </c>
      <c r="N6" s="1031" t="s">
        <v>18</v>
      </c>
      <c r="O6" s="1008" t="s">
        <v>19</v>
      </c>
      <c r="P6" s="1002" t="s">
        <v>20</v>
      </c>
      <c r="Q6" s="1002" t="s">
        <v>21</v>
      </c>
      <c r="R6" s="1008" t="s">
        <v>22</v>
      </c>
      <c r="S6" s="1011" t="s">
        <v>23</v>
      </c>
      <c r="T6" s="1031" t="s">
        <v>24</v>
      </c>
      <c r="U6" s="1034" t="s">
        <v>25</v>
      </c>
      <c r="V6" s="1008" t="s">
        <v>26</v>
      </c>
      <c r="W6" s="1008" t="s">
        <v>27</v>
      </c>
      <c r="X6" s="1023" t="s">
        <v>28</v>
      </c>
      <c r="Y6" s="1008" t="s">
        <v>29</v>
      </c>
      <c r="Z6" s="1023" t="s">
        <v>30</v>
      </c>
      <c r="AA6" s="1026" t="s">
        <v>31</v>
      </c>
      <c r="AB6" s="1026"/>
      <c r="AC6" s="1026"/>
      <c r="AD6" s="1026"/>
      <c r="AE6" s="1026"/>
      <c r="AF6" s="1026"/>
      <c r="AG6" s="1026"/>
      <c r="AH6" s="1026"/>
      <c r="AI6" s="1026"/>
      <c r="AJ6" s="1026"/>
      <c r="AK6" s="1026"/>
      <c r="AL6" s="1026"/>
      <c r="AM6" s="1026"/>
      <c r="AN6" s="1026"/>
      <c r="AO6" s="1026"/>
      <c r="AP6" s="1026"/>
      <c r="AQ6" s="1026"/>
      <c r="AR6" s="1026"/>
      <c r="AS6" s="1026"/>
      <c r="AT6" s="1026"/>
      <c r="AU6" s="1026"/>
      <c r="AV6" s="1026"/>
      <c r="AW6" s="1026"/>
      <c r="AX6" s="1026"/>
      <c r="AY6" s="1026"/>
      <c r="AZ6" s="1026"/>
      <c r="BA6" s="1026"/>
      <c r="BB6" s="1027"/>
      <c r="BC6" s="1028" t="s">
        <v>32</v>
      </c>
      <c r="BD6" s="100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06"/>
      <c r="C7" s="1006"/>
      <c r="D7" s="1006"/>
      <c r="E7" s="1003"/>
      <c r="F7" s="1003"/>
      <c r="G7" s="1009"/>
      <c r="H7" s="1009"/>
      <c r="I7" s="1015"/>
      <c r="J7" s="1009"/>
      <c r="K7" s="1009"/>
      <c r="L7" s="1009"/>
      <c r="M7" s="1009"/>
      <c r="N7" s="1032"/>
      <c r="O7" s="1009"/>
      <c r="P7" s="1003"/>
      <c r="Q7" s="1003"/>
      <c r="R7" s="1009"/>
      <c r="S7" s="1012"/>
      <c r="T7" s="1032"/>
      <c r="U7" s="1035"/>
      <c r="V7" s="1009"/>
      <c r="W7" s="1009"/>
      <c r="X7" s="1024"/>
      <c r="Y7" s="1009"/>
      <c r="Z7" s="1024"/>
      <c r="AA7" s="1017">
        <v>2016</v>
      </c>
      <c r="AB7" s="1017"/>
      <c r="AC7" s="1017"/>
      <c r="AD7" s="1017"/>
      <c r="AE7" s="1017"/>
      <c r="AF7" s="1017"/>
      <c r="AG7" s="1018"/>
      <c r="AH7" s="1019">
        <v>2017</v>
      </c>
      <c r="AI7" s="1017"/>
      <c r="AJ7" s="1017"/>
      <c r="AK7" s="1017"/>
      <c r="AL7" s="1017"/>
      <c r="AM7" s="1017"/>
      <c r="AN7" s="1018"/>
      <c r="AO7" s="1019">
        <v>2018</v>
      </c>
      <c r="AP7" s="1017"/>
      <c r="AQ7" s="1017"/>
      <c r="AR7" s="1017"/>
      <c r="AS7" s="1017"/>
      <c r="AT7" s="1017"/>
      <c r="AU7" s="1018"/>
      <c r="AV7" s="1019">
        <v>2019</v>
      </c>
      <c r="AW7" s="1017"/>
      <c r="AX7" s="1017"/>
      <c r="AY7" s="1017"/>
      <c r="AZ7" s="1017"/>
      <c r="BA7" s="1017"/>
      <c r="BB7" s="1018"/>
      <c r="BC7" s="1029"/>
      <c r="BD7" s="100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2">
        <v>1</v>
      </c>
      <c r="EM7" s="832">
        <v>2</v>
      </c>
      <c r="EN7" s="832">
        <v>3</v>
      </c>
      <c r="EO7" s="832">
        <v>4</v>
      </c>
      <c r="EP7" s="832">
        <v>5</v>
      </c>
      <c r="EQ7" s="832">
        <v>6</v>
      </c>
      <c r="ER7" s="832">
        <v>7</v>
      </c>
      <c r="ES7" s="832">
        <v>8</v>
      </c>
      <c r="ET7" s="832">
        <v>9</v>
      </c>
    </row>
    <row r="8" spans="1:150" s="220" customFormat="1" ht="78" customHeight="1" thickBot="1" x14ac:dyDescent="0.25">
      <c r="A8" s="1004"/>
      <c r="B8" s="1007"/>
      <c r="C8" s="1007"/>
      <c r="D8" s="1007"/>
      <c r="E8" s="1004"/>
      <c r="F8" s="1004"/>
      <c r="G8" s="1010"/>
      <c r="H8" s="1010"/>
      <c r="I8" s="1016"/>
      <c r="J8" s="1010"/>
      <c r="K8" s="1010"/>
      <c r="L8" s="1010"/>
      <c r="M8" s="1010"/>
      <c r="N8" s="1033"/>
      <c r="O8" s="1010"/>
      <c r="P8" s="1004"/>
      <c r="Q8" s="1004"/>
      <c r="R8" s="1010"/>
      <c r="S8" s="1013"/>
      <c r="T8" s="1033"/>
      <c r="U8" s="1036"/>
      <c r="V8" s="1009"/>
      <c r="W8" s="1010"/>
      <c r="X8" s="1025"/>
      <c r="Y8" s="1010"/>
      <c r="Z8" s="102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0"/>
      <c r="BD8" s="101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3" t="s">
        <v>21</v>
      </c>
      <c r="EM8" s="834" t="s">
        <v>22</v>
      </c>
      <c r="EN8" s="834" t="s">
        <v>23</v>
      </c>
      <c r="EO8" s="834" t="s">
        <v>24</v>
      </c>
      <c r="EP8" s="835" t="s">
        <v>25</v>
      </c>
      <c r="EQ8" s="834" t="s">
        <v>1939</v>
      </c>
      <c r="ER8" s="834" t="s">
        <v>1940</v>
      </c>
      <c r="ES8" s="834" t="s">
        <v>1941</v>
      </c>
      <c r="ET8" s="836" t="s">
        <v>1942</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7" t="s">
        <v>71</v>
      </c>
      <c r="EM9" s="831" t="s">
        <v>65</v>
      </c>
      <c r="EN9" s="275" t="s">
        <v>1895</v>
      </c>
      <c r="EO9" s="276">
        <v>0</v>
      </c>
      <c r="EP9" s="277">
        <v>30</v>
      </c>
      <c r="EQ9" s="277">
        <v>0</v>
      </c>
      <c r="ER9" s="829">
        <v>0</v>
      </c>
      <c r="ES9" s="829">
        <v>0</v>
      </c>
      <c r="ET9" s="838">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7" t="s">
        <v>82</v>
      </c>
      <c r="EM10" s="831" t="s">
        <v>65</v>
      </c>
      <c r="EN10" s="275" t="s">
        <v>75</v>
      </c>
      <c r="EO10" s="276">
        <v>0</v>
      </c>
      <c r="EP10" s="823">
        <v>1</v>
      </c>
      <c r="EQ10" s="822">
        <v>0</v>
      </c>
      <c r="ER10" s="829">
        <v>0</v>
      </c>
      <c r="ES10" s="829">
        <v>0</v>
      </c>
      <c r="ET10" s="838">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7" t="s">
        <v>96</v>
      </c>
      <c r="EM11" s="320" t="s">
        <v>88</v>
      </c>
      <c r="EN11" s="276" t="s">
        <v>89</v>
      </c>
      <c r="EO11" s="276">
        <v>1</v>
      </c>
      <c r="EP11" s="276">
        <v>2</v>
      </c>
      <c r="EQ11" s="277">
        <v>0</v>
      </c>
      <c r="ER11" s="829">
        <v>0.5</v>
      </c>
      <c r="ES11" s="278">
        <v>0.5</v>
      </c>
      <c r="ET11" s="838">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7" t="s">
        <v>109</v>
      </c>
      <c r="EM12" s="320" t="s">
        <v>100</v>
      </c>
      <c r="EN12" s="276" t="s">
        <v>1896</v>
      </c>
      <c r="EO12" s="331">
        <v>98</v>
      </c>
      <c r="EP12" s="331">
        <v>98</v>
      </c>
      <c r="EQ12" s="331">
        <v>98</v>
      </c>
      <c r="ER12" s="331">
        <v>98</v>
      </c>
      <c r="ES12" s="331">
        <v>98</v>
      </c>
      <c r="ET12" s="83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7" t="s">
        <v>119</v>
      </c>
      <c r="EM13" s="320" t="s">
        <v>113</v>
      </c>
      <c r="EN13" s="276" t="s">
        <v>114</v>
      </c>
      <c r="EO13" s="276">
        <v>0</v>
      </c>
      <c r="EP13" s="276">
        <v>3</v>
      </c>
      <c r="EQ13" s="278">
        <v>0.5</v>
      </c>
      <c r="ER13" s="278">
        <v>0.5</v>
      </c>
      <c r="ES13" s="277">
        <v>1</v>
      </c>
      <c r="ET13" s="84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7" t="s">
        <v>129</v>
      </c>
      <c r="EM14" s="320" t="s">
        <v>123</v>
      </c>
      <c r="EN14" s="276" t="s">
        <v>124</v>
      </c>
      <c r="EO14" s="276">
        <v>3</v>
      </c>
      <c r="EP14" s="276">
        <v>3</v>
      </c>
      <c r="EQ14" s="277">
        <v>3</v>
      </c>
      <c r="ER14" s="277">
        <v>3</v>
      </c>
      <c r="ES14" s="277">
        <v>3</v>
      </c>
      <c r="ET14" s="84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7" t="s">
        <v>139</v>
      </c>
      <c r="EM15" s="320" t="s">
        <v>133</v>
      </c>
      <c r="EN15" s="276" t="s">
        <v>134</v>
      </c>
      <c r="EO15" s="276">
        <v>3</v>
      </c>
      <c r="EP15" s="276">
        <v>3</v>
      </c>
      <c r="EQ15" s="277">
        <v>3</v>
      </c>
      <c r="ER15" s="277">
        <v>3</v>
      </c>
      <c r="ES15" s="277">
        <v>3</v>
      </c>
      <c r="ET15" s="84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7" t="s">
        <v>149</v>
      </c>
      <c r="EM16" s="320" t="s">
        <v>143</v>
      </c>
      <c r="EN16" s="276" t="s">
        <v>144</v>
      </c>
      <c r="EO16" s="276">
        <v>3</v>
      </c>
      <c r="EP16" s="276">
        <v>3</v>
      </c>
      <c r="EQ16" s="277">
        <v>3</v>
      </c>
      <c r="ER16" s="277">
        <v>3</v>
      </c>
      <c r="ES16" s="277">
        <v>3</v>
      </c>
      <c r="ET16" s="84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7" t="s">
        <v>163</v>
      </c>
      <c r="EM17" s="320" t="s">
        <v>157</v>
      </c>
      <c r="EN17" s="276" t="s">
        <v>158</v>
      </c>
      <c r="EO17" s="276">
        <v>0</v>
      </c>
      <c r="EP17" s="276">
        <v>3</v>
      </c>
      <c r="EQ17" s="277">
        <v>1</v>
      </c>
      <c r="ER17" s="830">
        <v>0.66</v>
      </c>
      <c r="ES17" s="830">
        <v>0.66</v>
      </c>
      <c r="ET17" s="841">
        <v>0.68</v>
      </c>
    </row>
    <row r="18" spans="1:150" ht="49.5" customHeight="1" thickBot="1" x14ac:dyDescent="0.3">
      <c r="A18" s="279" t="s">
        <v>53</v>
      </c>
      <c r="B18" s="280" t="s">
        <v>54</v>
      </c>
      <c r="C18" s="281" t="s">
        <v>55</v>
      </c>
      <c r="D18" s="282"/>
      <c r="E18" s="8" t="s">
        <v>57</v>
      </c>
      <c r="F18" s="283" t="str">
        <f t="shared" si="4"/>
        <v>E1.P_A</v>
      </c>
      <c r="G18" s="284" t="s">
        <v>58</v>
      </c>
      <c r="H18" s="284" t="s">
        <v>59</v>
      </c>
      <c r="I18" s="1020"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x14ac:dyDescent="0.25">
      <c r="A19" s="279" t="s">
        <v>53</v>
      </c>
      <c r="B19" s="280" t="s">
        <v>54</v>
      </c>
      <c r="C19" s="281" t="s">
        <v>55</v>
      </c>
      <c r="D19" s="282"/>
      <c r="E19" s="8" t="s">
        <v>57</v>
      </c>
      <c r="F19" s="283" t="str">
        <f t="shared" si="4"/>
        <v>E1.P_A</v>
      </c>
      <c r="G19" s="284" t="s">
        <v>58</v>
      </c>
      <c r="H19" s="284" t="s">
        <v>59</v>
      </c>
      <c r="I19" s="1021"/>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x14ac:dyDescent="0.2">
      <c r="A20" s="279" t="s">
        <v>53</v>
      </c>
      <c r="B20" s="280" t="s">
        <v>54</v>
      </c>
      <c r="C20" s="281" t="s">
        <v>55</v>
      </c>
      <c r="D20" s="282"/>
      <c r="E20" s="8" t="s">
        <v>57</v>
      </c>
      <c r="F20" s="283" t="str">
        <f t="shared" si="4"/>
        <v>E1.P_A</v>
      </c>
      <c r="G20" s="284" t="s">
        <v>58</v>
      </c>
      <c r="H20" s="284" t="s">
        <v>59</v>
      </c>
      <c r="I20" s="1021"/>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x14ac:dyDescent="0.25">
      <c r="A21" s="279" t="s">
        <v>53</v>
      </c>
      <c r="B21" s="280" t="s">
        <v>54</v>
      </c>
      <c r="C21" s="281" t="s">
        <v>55</v>
      </c>
      <c r="D21" s="282"/>
      <c r="E21" s="8" t="s">
        <v>57</v>
      </c>
      <c r="F21" s="283" t="str">
        <f t="shared" si="4"/>
        <v>E1.P_A</v>
      </c>
      <c r="G21" s="284" t="s">
        <v>58</v>
      </c>
      <c r="H21" s="284" t="s">
        <v>59</v>
      </c>
      <c r="I21" s="1022"/>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x14ac:dyDescent="0.2">
      <c r="A22" s="279" t="s">
        <v>53</v>
      </c>
      <c r="B22" s="280" t="s">
        <v>54</v>
      </c>
      <c r="C22" s="281" t="s">
        <v>55</v>
      </c>
      <c r="D22" s="282"/>
      <c r="E22" s="8" t="s">
        <v>57</v>
      </c>
      <c r="F22" s="283" t="str">
        <f t="shared" si="4"/>
        <v>E1.P_A</v>
      </c>
      <c r="G22" s="284" t="s">
        <v>58</v>
      </c>
      <c r="H22" s="284" t="s">
        <v>59</v>
      </c>
      <c r="I22" s="1020"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x14ac:dyDescent="0.25">
      <c r="A23" s="279" t="s">
        <v>53</v>
      </c>
      <c r="B23" s="280" t="s">
        <v>54</v>
      </c>
      <c r="C23" s="281" t="s">
        <v>55</v>
      </c>
      <c r="D23" s="282"/>
      <c r="E23" s="8" t="s">
        <v>57</v>
      </c>
      <c r="F23" s="283" t="str">
        <f t="shared" si="4"/>
        <v>E1.P_A</v>
      </c>
      <c r="G23" s="284" t="s">
        <v>58</v>
      </c>
      <c r="H23" s="284" t="s">
        <v>59</v>
      </c>
      <c r="I23" s="1021"/>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x14ac:dyDescent="0.25">
      <c r="A24" s="279" t="s">
        <v>53</v>
      </c>
      <c r="B24" s="280" t="s">
        <v>54</v>
      </c>
      <c r="C24" s="281" t="s">
        <v>55</v>
      </c>
      <c r="D24" s="282"/>
      <c r="E24" s="8" t="s">
        <v>57</v>
      </c>
      <c r="F24" s="283" t="str">
        <f t="shared" si="4"/>
        <v>E1.P_A</v>
      </c>
      <c r="G24" s="284" t="s">
        <v>58</v>
      </c>
      <c r="H24" s="284" t="s">
        <v>59</v>
      </c>
      <c r="I24" s="1021"/>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x14ac:dyDescent="0.25">
      <c r="A25" s="279" t="s">
        <v>53</v>
      </c>
      <c r="B25" s="280" t="s">
        <v>54</v>
      </c>
      <c r="C25" s="281" t="s">
        <v>55</v>
      </c>
      <c r="D25" s="282"/>
      <c r="E25" s="8" t="s">
        <v>57</v>
      </c>
      <c r="F25" s="283" t="str">
        <f t="shared" si="4"/>
        <v>E1.P_A</v>
      </c>
      <c r="G25" s="284" t="s">
        <v>58</v>
      </c>
      <c r="H25" s="284" t="s">
        <v>59</v>
      </c>
      <c r="I25" s="1021"/>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x14ac:dyDescent="0.25">
      <c r="A26" s="279" t="s">
        <v>53</v>
      </c>
      <c r="B26" s="280" t="s">
        <v>54</v>
      </c>
      <c r="C26" s="281" t="s">
        <v>55</v>
      </c>
      <c r="D26" s="282"/>
      <c r="E26" s="8" t="s">
        <v>57</v>
      </c>
      <c r="F26" s="283" t="str">
        <f t="shared" si="4"/>
        <v>E1.P_A</v>
      </c>
      <c r="G26" s="284" t="s">
        <v>58</v>
      </c>
      <c r="H26" s="284" t="s">
        <v>59</v>
      </c>
      <c r="I26" s="1022"/>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7" t="s">
        <v>276</v>
      </c>
      <c r="EM27" s="320" t="s">
        <v>270</v>
      </c>
      <c r="EN27" s="276" t="s">
        <v>271</v>
      </c>
      <c r="EO27" s="276">
        <v>2</v>
      </c>
      <c r="EP27" s="276">
        <v>2</v>
      </c>
      <c r="EQ27" s="821">
        <v>0.5</v>
      </c>
      <c r="ER27" s="821">
        <v>0.5</v>
      </c>
      <c r="ES27" s="821">
        <v>0.5</v>
      </c>
      <c r="ET27" s="845">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7" t="s">
        <v>287</v>
      </c>
      <c r="EM28" s="320" t="s">
        <v>281</v>
      </c>
      <c r="EN28" s="276" t="s">
        <v>282</v>
      </c>
      <c r="EO28" s="276">
        <v>1</v>
      </c>
      <c r="EP28" s="276">
        <v>3</v>
      </c>
      <c r="EQ28" s="331">
        <v>0.75</v>
      </c>
      <c r="ER28" s="331">
        <v>0.75</v>
      </c>
      <c r="ES28" s="331">
        <v>0.75</v>
      </c>
      <c r="ET28" s="83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7" t="s">
        <v>298</v>
      </c>
      <c r="EM29" s="320" t="s">
        <v>292</v>
      </c>
      <c r="EN29" s="276" t="s">
        <v>293</v>
      </c>
      <c r="EO29" s="276">
        <v>1</v>
      </c>
      <c r="EP29" s="276">
        <v>3</v>
      </c>
      <c r="EQ29" s="331">
        <v>0.75</v>
      </c>
      <c r="ER29" s="331">
        <v>0.75</v>
      </c>
      <c r="ES29" s="331">
        <v>0.75</v>
      </c>
      <c r="ET29" s="83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7" t="s">
        <v>310</v>
      </c>
      <c r="EM30" s="320" t="s">
        <v>304</v>
      </c>
      <c r="EN30" s="276" t="s">
        <v>305</v>
      </c>
      <c r="EO30" s="276">
        <v>0</v>
      </c>
      <c r="EP30" s="276">
        <v>1</v>
      </c>
      <c r="EQ30" s="331">
        <v>0.25</v>
      </c>
      <c r="ER30" s="331">
        <v>0.25</v>
      </c>
      <c r="ES30" s="331">
        <v>0.25</v>
      </c>
      <c r="ET30" s="83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7" t="s">
        <v>321</v>
      </c>
      <c r="EM31" s="320" t="s">
        <v>315</v>
      </c>
      <c r="EN31" s="276" t="s">
        <v>316</v>
      </c>
      <c r="EO31" s="276">
        <v>120</v>
      </c>
      <c r="EP31" s="276">
        <v>1500</v>
      </c>
      <c r="EQ31" s="277">
        <v>375</v>
      </c>
      <c r="ER31" s="277">
        <v>375</v>
      </c>
      <c r="ES31" s="277">
        <v>375</v>
      </c>
      <c r="ET31" s="84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7" t="s">
        <v>382</v>
      </c>
      <c r="EM36" s="320" t="s">
        <v>375</v>
      </c>
      <c r="EN36" s="276" t="s">
        <v>1897</v>
      </c>
      <c r="EO36" s="277">
        <v>60</v>
      </c>
      <c r="EP36" s="277">
        <v>100</v>
      </c>
      <c r="EQ36" s="277">
        <v>0</v>
      </c>
      <c r="ER36" s="829">
        <v>0</v>
      </c>
      <c r="ES36" s="278">
        <v>50</v>
      </c>
      <c r="ET36" s="844">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7" t="s">
        <v>394</v>
      </c>
      <c r="EM37" s="320" t="s">
        <v>388</v>
      </c>
      <c r="EN37" s="276" t="s">
        <v>389</v>
      </c>
      <c r="EO37" s="276">
        <v>0</v>
      </c>
      <c r="EP37" s="276">
        <v>1</v>
      </c>
      <c r="EQ37" s="277">
        <v>0</v>
      </c>
      <c r="ER37" s="277">
        <v>0</v>
      </c>
      <c r="ES37" s="278">
        <v>0.5</v>
      </c>
      <c r="ET37" s="843">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7" t="s">
        <v>405</v>
      </c>
      <c r="EM38" s="320" t="s">
        <v>399</v>
      </c>
      <c r="EN38" s="276" t="s">
        <v>400</v>
      </c>
      <c r="EO38" s="276">
        <v>0</v>
      </c>
      <c r="EP38" s="276">
        <v>1</v>
      </c>
      <c r="EQ38" s="331">
        <v>0.25</v>
      </c>
      <c r="ER38" s="331">
        <v>0.25</v>
      </c>
      <c r="ES38" s="331">
        <v>0.25</v>
      </c>
      <c r="ET38" s="83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1898</v>
      </c>
      <c r="EO64" s="822">
        <v>25</v>
      </c>
      <c r="EP64" s="822">
        <v>50</v>
      </c>
      <c r="EQ64" s="822">
        <v>0</v>
      </c>
      <c r="ER64" s="822">
        <v>0</v>
      </c>
      <c r="ES64" s="830">
        <v>0</v>
      </c>
      <c r="ET64" s="841">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1899</v>
      </c>
      <c r="EO78" s="331">
        <v>10</v>
      </c>
      <c r="EP78" s="331">
        <v>100</v>
      </c>
      <c r="EQ78" s="331">
        <v>25</v>
      </c>
      <c r="ER78" s="331">
        <v>25</v>
      </c>
      <c r="ES78" s="331">
        <v>25</v>
      </c>
      <c r="ET78" s="83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1" t="s">
        <v>697</v>
      </c>
      <c r="EN82" s="276" t="s">
        <v>698</v>
      </c>
      <c r="EO82" s="276">
        <v>0</v>
      </c>
      <c r="EP82" s="276">
        <v>1</v>
      </c>
      <c r="EQ82" s="277">
        <v>0</v>
      </c>
      <c r="ER82" s="829">
        <v>0.1</v>
      </c>
      <c r="ES82" s="830">
        <v>0.45</v>
      </c>
      <c r="ET82" s="841">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1" t="s">
        <v>702</v>
      </c>
      <c r="EN83" s="276" t="s">
        <v>703</v>
      </c>
      <c r="EO83" s="276">
        <v>0</v>
      </c>
      <c r="EP83" s="276">
        <v>1</v>
      </c>
      <c r="EQ83" s="278">
        <v>0.5</v>
      </c>
      <c r="ER83" s="278">
        <v>0.5</v>
      </c>
      <c r="ES83" s="277">
        <v>0</v>
      </c>
      <c r="ET83" s="84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1" t="s">
        <v>706</v>
      </c>
      <c r="EN84" s="276" t="s">
        <v>1900</v>
      </c>
      <c r="EO84" s="277">
        <v>40</v>
      </c>
      <c r="EP84" s="277">
        <v>100</v>
      </c>
      <c r="EQ84" s="277">
        <v>0</v>
      </c>
      <c r="ER84" s="829">
        <v>100</v>
      </c>
      <c r="ES84" s="829">
        <v>0</v>
      </c>
      <c r="ET84" s="838">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1" t="s">
        <v>710</v>
      </c>
      <c r="EN85" s="276" t="s">
        <v>711</v>
      </c>
      <c r="EO85" s="276">
        <v>1</v>
      </c>
      <c r="EP85" s="276">
        <v>1</v>
      </c>
      <c r="EQ85" s="331">
        <v>1</v>
      </c>
      <c r="ER85" s="331">
        <v>1</v>
      </c>
      <c r="ES85" s="331">
        <v>1</v>
      </c>
      <c r="ET85" s="83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1" t="s">
        <v>714</v>
      </c>
      <c r="EN86" s="276" t="s">
        <v>715</v>
      </c>
      <c r="EO86" s="276">
        <v>8</v>
      </c>
      <c r="EP86" s="276">
        <v>10</v>
      </c>
      <c r="EQ86" s="277">
        <v>3</v>
      </c>
      <c r="ER86" s="828">
        <v>2</v>
      </c>
      <c r="ES86" s="828">
        <v>3</v>
      </c>
      <c r="ET86" s="84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1901</v>
      </c>
      <c r="EO89" s="821">
        <v>70</v>
      </c>
      <c r="EP89" s="821">
        <v>100</v>
      </c>
      <c r="EQ89" s="821">
        <v>30</v>
      </c>
      <c r="ER89" s="828">
        <v>25</v>
      </c>
      <c r="ES89" s="828">
        <v>25</v>
      </c>
      <c r="ET89" s="844">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1902</v>
      </c>
      <c r="EO90" s="821">
        <v>90</v>
      </c>
      <c r="EP90" s="821">
        <v>100</v>
      </c>
      <c r="EQ90" s="821">
        <v>10</v>
      </c>
      <c r="ER90" s="828">
        <v>90</v>
      </c>
      <c r="ES90" s="822">
        <v>0</v>
      </c>
      <c r="ET90" s="850">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1903</v>
      </c>
      <c r="EO113" s="331">
        <v>25</v>
      </c>
      <c r="EP113" s="331">
        <v>30</v>
      </c>
      <c r="EQ113" s="331">
        <v>25</v>
      </c>
      <c r="ER113" s="331">
        <v>26</v>
      </c>
      <c r="ES113" s="331">
        <v>29</v>
      </c>
      <c r="ET113" s="843">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1904</v>
      </c>
      <c r="EO114" s="278">
        <v>38</v>
      </c>
      <c r="EP114" s="278">
        <v>58</v>
      </c>
      <c r="EQ114" s="278">
        <v>40</v>
      </c>
      <c r="ER114" s="331">
        <v>45</v>
      </c>
      <c r="ES114" s="278">
        <v>50</v>
      </c>
      <c r="ET114" s="83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1905</v>
      </c>
      <c r="EO115" s="277">
        <v>2</v>
      </c>
      <c r="EP115" s="822">
        <v>10</v>
      </c>
      <c r="EQ115" s="822">
        <v>2</v>
      </c>
      <c r="ER115" s="822">
        <v>4</v>
      </c>
      <c r="ES115" s="822">
        <v>6</v>
      </c>
      <c r="ET115" s="850">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1906</v>
      </c>
      <c r="EO117" s="277">
        <v>5</v>
      </c>
      <c r="EP117" s="822">
        <v>30</v>
      </c>
      <c r="EQ117" s="822">
        <v>5</v>
      </c>
      <c r="ER117" s="822">
        <v>15</v>
      </c>
      <c r="ES117" s="822">
        <v>25</v>
      </c>
      <c r="ET117" s="850">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1907</v>
      </c>
      <c r="EO199" s="278">
        <v>30</v>
      </c>
      <c r="EP199" s="821">
        <v>100</v>
      </c>
      <c r="EQ199" s="821">
        <v>0</v>
      </c>
      <c r="ER199" s="830">
        <v>80</v>
      </c>
      <c r="ES199" s="828">
        <v>20</v>
      </c>
      <c r="ET199" s="841">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7" t="s">
        <v>1222</v>
      </c>
      <c r="EM201" s="320" t="s">
        <v>1220</v>
      </c>
      <c r="EN201" s="276" t="s">
        <v>282</v>
      </c>
      <c r="EO201" s="276">
        <v>0</v>
      </c>
      <c r="EP201" s="276">
        <v>1</v>
      </c>
      <c r="EQ201" s="331">
        <v>0.25</v>
      </c>
      <c r="ER201" s="830">
        <v>0.13</v>
      </c>
      <c r="ES201" s="830">
        <v>0.37</v>
      </c>
      <c r="ET201" s="83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7" t="s">
        <v>1226</v>
      </c>
      <c r="EM202" s="320" t="s">
        <v>1224</v>
      </c>
      <c r="EN202" s="276" t="s">
        <v>1225</v>
      </c>
      <c r="EO202" s="276">
        <v>2</v>
      </c>
      <c r="EP202" s="276">
        <v>2</v>
      </c>
      <c r="EQ202" s="278">
        <v>0</v>
      </c>
      <c r="ER202" s="331">
        <v>0.75</v>
      </c>
      <c r="ES202" s="331">
        <v>0.75</v>
      </c>
      <c r="ET202" s="843">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7" t="s">
        <v>1230</v>
      </c>
      <c r="EM203" s="320" t="s">
        <v>1228</v>
      </c>
      <c r="EN203" s="276" t="s">
        <v>1229</v>
      </c>
      <c r="EO203" s="690">
        <v>0.25</v>
      </c>
      <c r="EP203" s="388">
        <v>1</v>
      </c>
      <c r="EQ203" s="277">
        <v>0</v>
      </c>
      <c r="ER203" s="830">
        <v>0</v>
      </c>
      <c r="ES203" s="278">
        <v>0.5</v>
      </c>
      <c r="ET203" s="841">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7" t="s">
        <v>1234</v>
      </c>
      <c r="EM204" s="320" t="s">
        <v>1232</v>
      </c>
      <c r="EN204" s="276" t="s">
        <v>1233</v>
      </c>
      <c r="EO204" s="388">
        <v>20</v>
      </c>
      <c r="EP204" s="388">
        <v>20</v>
      </c>
      <c r="EQ204" s="277">
        <v>4</v>
      </c>
      <c r="ER204" s="277">
        <v>6</v>
      </c>
      <c r="ES204" s="828">
        <v>6</v>
      </c>
      <c r="ET204" s="844">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7" t="s">
        <v>1238</v>
      </c>
      <c r="EM205" s="320" t="s">
        <v>1236</v>
      </c>
      <c r="EN205" s="276" t="s">
        <v>1237</v>
      </c>
      <c r="EO205" s="388">
        <v>1</v>
      </c>
      <c r="EP205" s="388">
        <v>1</v>
      </c>
      <c r="EQ205" s="277">
        <v>0</v>
      </c>
      <c r="ER205" s="830">
        <v>0.25</v>
      </c>
      <c r="ES205" s="830">
        <v>0.38</v>
      </c>
      <c r="ET205" s="841">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1" t="s">
        <v>1275</v>
      </c>
      <c r="EN214" s="275" t="s">
        <v>1276</v>
      </c>
      <c r="EO214" s="275">
        <v>2</v>
      </c>
      <c r="EP214" s="275">
        <v>2</v>
      </c>
      <c r="EQ214" s="492">
        <v>0</v>
      </c>
      <c r="ER214" s="492">
        <v>0</v>
      </c>
      <c r="ES214" s="828">
        <v>1</v>
      </c>
      <c r="ET214" s="844">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7" t="s">
        <v>1294</v>
      </c>
      <c r="EM218" s="320" t="s">
        <v>1292</v>
      </c>
      <c r="EN218" s="276" t="s">
        <v>1293</v>
      </c>
      <c r="EO218" s="276">
        <v>0</v>
      </c>
      <c r="EP218" s="276">
        <v>1</v>
      </c>
      <c r="EQ218" s="331">
        <v>0</v>
      </c>
      <c r="ER218" s="830">
        <v>0</v>
      </c>
      <c r="ES218" s="278">
        <v>0.5</v>
      </c>
      <c r="ET218" s="838">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7" t="s">
        <v>1298</v>
      </c>
      <c r="EM219" s="320" t="s">
        <v>1296</v>
      </c>
      <c r="EN219" s="276" t="s">
        <v>1297</v>
      </c>
      <c r="EO219" s="276">
        <v>35</v>
      </c>
      <c r="EP219" s="276">
        <v>40</v>
      </c>
      <c r="EQ219" s="277">
        <v>10</v>
      </c>
      <c r="ER219" s="277">
        <v>10</v>
      </c>
      <c r="ES219" s="277">
        <v>10</v>
      </c>
      <c r="ET219" s="84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7" t="s">
        <v>1301</v>
      </c>
      <c r="EM220" s="320" t="s">
        <v>1300</v>
      </c>
      <c r="EN220" s="276" t="s">
        <v>170</v>
      </c>
      <c r="EO220" s="276">
        <v>0</v>
      </c>
      <c r="EP220" s="276">
        <v>4</v>
      </c>
      <c r="EQ220" s="277">
        <v>1</v>
      </c>
      <c r="ER220" s="277">
        <v>1</v>
      </c>
      <c r="ES220" s="277">
        <v>1</v>
      </c>
      <c r="ET220" s="84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7" t="s">
        <v>1307</v>
      </c>
      <c r="EM221" s="831" t="s">
        <v>1305</v>
      </c>
      <c r="EN221" s="275" t="s">
        <v>1306</v>
      </c>
      <c r="EO221" s="276">
        <v>1</v>
      </c>
      <c r="EP221" s="276">
        <v>1</v>
      </c>
      <c r="EQ221" s="331">
        <v>0.25</v>
      </c>
      <c r="ER221" s="331">
        <v>0.75</v>
      </c>
      <c r="ES221" s="277">
        <v>0</v>
      </c>
      <c r="ET221" s="84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7" t="s">
        <v>1310</v>
      </c>
      <c r="EM222" s="831" t="s">
        <v>1305</v>
      </c>
      <c r="EN222" s="275" t="s">
        <v>1309</v>
      </c>
      <c r="EO222" s="276">
        <v>1</v>
      </c>
      <c r="EP222" s="276">
        <v>1</v>
      </c>
      <c r="EQ222" s="331">
        <v>0.25</v>
      </c>
      <c r="ER222" s="331">
        <v>0.25</v>
      </c>
      <c r="ES222" s="331">
        <v>0.25</v>
      </c>
      <c r="ET222" s="83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7" t="s">
        <v>1314</v>
      </c>
      <c r="EM223" s="320" t="s">
        <v>1312</v>
      </c>
      <c r="EN223" s="276" t="s">
        <v>1313</v>
      </c>
      <c r="EO223" s="276">
        <v>3</v>
      </c>
      <c r="EP223" s="276">
        <v>3</v>
      </c>
      <c r="EQ223" s="277">
        <v>0</v>
      </c>
      <c r="ER223" s="277">
        <v>1</v>
      </c>
      <c r="ES223" s="277">
        <v>1</v>
      </c>
      <c r="ET223" s="84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7" t="s">
        <v>1318</v>
      </c>
      <c r="EM224" s="831" t="s">
        <v>1316</v>
      </c>
      <c r="EN224" s="275" t="s">
        <v>1317</v>
      </c>
      <c r="EO224" s="276">
        <v>0.3</v>
      </c>
      <c r="EP224" s="276">
        <v>1</v>
      </c>
      <c r="EQ224" s="278">
        <v>0.2</v>
      </c>
      <c r="ER224" s="829">
        <v>0.2</v>
      </c>
      <c r="ES224" s="830">
        <v>0.3</v>
      </c>
      <c r="ET224" s="841">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7" t="s">
        <v>1322</v>
      </c>
      <c r="EM225" s="831" t="s">
        <v>1316</v>
      </c>
      <c r="EN225" s="275" t="s">
        <v>1321</v>
      </c>
      <c r="EO225" s="276">
        <v>0</v>
      </c>
      <c r="EP225" s="276">
        <v>1</v>
      </c>
      <c r="EQ225" s="331">
        <v>0</v>
      </c>
      <c r="ER225" s="830">
        <v>0</v>
      </c>
      <c r="ES225" s="830">
        <v>0.5</v>
      </c>
      <c r="ET225" s="841">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7" t="s">
        <v>1326</v>
      </c>
      <c r="EM226" s="320" t="s">
        <v>1324</v>
      </c>
      <c r="EN226" s="276" t="s">
        <v>1325</v>
      </c>
      <c r="EO226" s="276">
        <v>1</v>
      </c>
      <c r="EP226" s="276">
        <v>1</v>
      </c>
      <c r="EQ226" s="331">
        <v>0.25</v>
      </c>
      <c r="ER226" s="331">
        <v>0.25</v>
      </c>
      <c r="ES226" s="331">
        <v>0.25</v>
      </c>
      <c r="ET226" s="83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7" t="s">
        <v>1330</v>
      </c>
      <c r="EM227" s="320" t="s">
        <v>1328</v>
      </c>
      <c r="EN227" s="276" t="s">
        <v>1329</v>
      </c>
      <c r="EO227" s="276">
        <v>0.25</v>
      </c>
      <c r="EP227" s="276">
        <v>1</v>
      </c>
      <c r="EQ227" s="278">
        <v>0.2</v>
      </c>
      <c r="ER227" s="278">
        <v>0.3</v>
      </c>
      <c r="ES227" s="331">
        <v>0.25</v>
      </c>
      <c r="ET227" s="83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7" t="s">
        <v>1334</v>
      </c>
      <c r="EM228" s="320" t="s">
        <v>1332</v>
      </c>
      <c r="EN228" s="276" t="s">
        <v>1333</v>
      </c>
      <c r="EO228" s="276">
        <v>1</v>
      </c>
      <c r="EP228" s="276">
        <v>4</v>
      </c>
      <c r="EQ228" s="277">
        <v>0</v>
      </c>
      <c r="ER228" s="828">
        <v>1</v>
      </c>
      <c r="ES228" s="828">
        <v>3</v>
      </c>
      <c r="ET228" s="844">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7" t="s">
        <v>1350</v>
      </c>
      <c r="EM230" s="320" t="s">
        <v>1348</v>
      </c>
      <c r="EN230" s="276" t="s">
        <v>1349</v>
      </c>
      <c r="EO230" s="276">
        <v>3</v>
      </c>
      <c r="EP230" s="276">
        <v>3</v>
      </c>
      <c r="EQ230" s="278">
        <v>0.2</v>
      </c>
      <c r="ER230" s="829">
        <v>0.2</v>
      </c>
      <c r="ES230" s="829">
        <v>1.4</v>
      </c>
      <c r="ET230" s="838">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7" t="s">
        <v>1355</v>
      </c>
      <c r="EM231" s="320" t="s">
        <v>1353</v>
      </c>
      <c r="EN231" s="276" t="s">
        <v>1354</v>
      </c>
      <c r="EO231" s="276">
        <v>0</v>
      </c>
      <c r="EP231" s="277">
        <v>80</v>
      </c>
      <c r="EQ231" s="277">
        <v>0</v>
      </c>
      <c r="ER231" s="829">
        <v>0</v>
      </c>
      <c r="ES231" s="278">
        <v>20</v>
      </c>
      <c r="ET231" s="838">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7" t="s">
        <v>1358</v>
      </c>
      <c r="EM232" s="320" t="s">
        <v>1357</v>
      </c>
      <c r="EN232" s="276" t="s">
        <v>305</v>
      </c>
      <c r="EO232" s="388">
        <v>1</v>
      </c>
      <c r="EP232" s="388">
        <v>1</v>
      </c>
      <c r="EQ232" s="278">
        <v>0.5</v>
      </c>
      <c r="ER232" s="829">
        <v>0.2</v>
      </c>
      <c r="ES232" s="829">
        <v>0.2</v>
      </c>
      <c r="ET232" s="838">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7" t="s">
        <v>1362</v>
      </c>
      <c r="EM233" s="831" t="s">
        <v>1360</v>
      </c>
      <c r="EN233" s="275" t="s">
        <v>1361</v>
      </c>
      <c r="EO233" s="388">
        <v>0</v>
      </c>
      <c r="EP233" s="388">
        <v>1</v>
      </c>
      <c r="EQ233" s="277">
        <v>0</v>
      </c>
      <c r="ER233" s="829">
        <v>0.4</v>
      </c>
      <c r="ES233" s="829">
        <v>0.6</v>
      </c>
      <c r="ET233" s="84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7" t="s">
        <v>1366</v>
      </c>
      <c r="EM234" s="831" t="s">
        <v>1360</v>
      </c>
      <c r="EN234" s="275" t="s">
        <v>1365</v>
      </c>
      <c r="EO234" s="388">
        <v>0</v>
      </c>
      <c r="EP234" s="388">
        <v>1</v>
      </c>
      <c r="EQ234" s="278">
        <v>0.1</v>
      </c>
      <c r="ER234" s="278">
        <v>0.9</v>
      </c>
      <c r="ES234" s="277">
        <v>0</v>
      </c>
      <c r="ET234" s="84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7" t="s">
        <v>1370</v>
      </c>
      <c r="EM235" s="831" t="s">
        <v>1360</v>
      </c>
      <c r="EN235" s="275" t="s">
        <v>1369</v>
      </c>
      <c r="EO235" s="388">
        <v>0</v>
      </c>
      <c r="EP235" s="388">
        <v>1</v>
      </c>
      <c r="EQ235" s="277">
        <v>0</v>
      </c>
      <c r="ER235" s="277">
        <v>1</v>
      </c>
      <c r="ES235" s="277">
        <v>0</v>
      </c>
      <c r="ET235" s="84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7" t="s">
        <v>1374</v>
      </c>
      <c r="EM236" s="831" t="s">
        <v>1372</v>
      </c>
      <c r="EN236" s="275" t="s">
        <v>1373</v>
      </c>
      <c r="EO236" s="388">
        <v>0</v>
      </c>
      <c r="EP236" s="824">
        <v>0.3</v>
      </c>
      <c r="EQ236" s="825">
        <v>0.05</v>
      </c>
      <c r="ER236" s="825">
        <v>0.05</v>
      </c>
      <c r="ES236" s="821">
        <v>0.1</v>
      </c>
      <c r="ET236" s="845">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7" t="s">
        <v>1378</v>
      </c>
      <c r="EM237" s="831" t="s">
        <v>1376</v>
      </c>
      <c r="EN237" s="275" t="s">
        <v>1377</v>
      </c>
      <c r="EO237" s="388">
        <v>0</v>
      </c>
      <c r="EP237" s="388">
        <v>1</v>
      </c>
      <c r="EQ237" s="278">
        <v>0.3</v>
      </c>
      <c r="ER237" s="829">
        <v>0</v>
      </c>
      <c r="ES237" s="829">
        <v>0.3</v>
      </c>
      <c r="ET237" s="838">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7" t="s">
        <v>1382</v>
      </c>
      <c r="EM238" s="831" t="s">
        <v>1376</v>
      </c>
      <c r="EN238" s="275" t="s">
        <v>1381</v>
      </c>
      <c r="EO238" s="388">
        <v>0</v>
      </c>
      <c r="EP238" s="388">
        <v>1</v>
      </c>
      <c r="EQ238" s="277">
        <v>0</v>
      </c>
      <c r="ER238" s="828">
        <v>0</v>
      </c>
      <c r="ES238" s="277">
        <v>0</v>
      </c>
      <c r="ET238" s="844">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7" t="s">
        <v>1386</v>
      </c>
      <c r="EM239" s="320" t="s">
        <v>1384</v>
      </c>
      <c r="EN239" s="276" t="s">
        <v>1385</v>
      </c>
      <c r="EO239" s="388">
        <v>1</v>
      </c>
      <c r="EP239" s="851">
        <v>4</v>
      </c>
      <c r="EQ239" s="277">
        <v>1</v>
      </c>
      <c r="ER239" s="277">
        <v>1</v>
      </c>
      <c r="ES239" s="277">
        <v>1</v>
      </c>
      <c r="ET239" s="84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1" t="s">
        <v>1395</v>
      </c>
      <c r="EN241" s="275" t="s">
        <v>1396</v>
      </c>
      <c r="EO241" s="276">
        <v>0</v>
      </c>
      <c r="EP241" s="276">
        <v>1</v>
      </c>
      <c r="EQ241" s="277">
        <v>0</v>
      </c>
      <c r="ER241" s="829">
        <v>0.5</v>
      </c>
      <c r="ES241" s="829">
        <v>0.5</v>
      </c>
      <c r="ET241" s="84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1" t="s">
        <v>1395</v>
      </c>
      <c r="EN242" s="823" t="s">
        <v>1399</v>
      </c>
      <c r="EO242" s="823">
        <v>5</v>
      </c>
      <c r="EP242" s="823">
        <v>1</v>
      </c>
      <c r="EQ242" s="822">
        <v>0</v>
      </c>
      <c r="ER242" s="829">
        <v>0.2</v>
      </c>
      <c r="ES242" s="829">
        <v>0.8</v>
      </c>
      <c r="ET242" s="850">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1" t="s">
        <v>1406</v>
      </c>
      <c r="EN244" s="275" t="s">
        <v>1377</v>
      </c>
      <c r="EO244" s="388">
        <v>0</v>
      </c>
      <c r="EP244" s="388">
        <v>1</v>
      </c>
      <c r="EQ244" s="278">
        <v>0.3</v>
      </c>
      <c r="ER244" s="829">
        <v>0.1</v>
      </c>
      <c r="ES244" s="829">
        <v>0.6</v>
      </c>
      <c r="ET244" s="84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1" t="s">
        <v>1406</v>
      </c>
      <c r="EN245" s="275" t="s">
        <v>1381</v>
      </c>
      <c r="EO245" s="388">
        <v>0</v>
      </c>
      <c r="EP245" s="388">
        <v>1</v>
      </c>
      <c r="EQ245" s="278">
        <v>0.1</v>
      </c>
      <c r="ER245" s="829">
        <v>0</v>
      </c>
      <c r="ES245" s="829">
        <v>0.2</v>
      </c>
      <c r="ET245" s="838">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1" t="s">
        <v>1411</v>
      </c>
      <c r="EN246" s="275" t="s">
        <v>1412</v>
      </c>
      <c r="EO246" s="655">
        <v>0.4</v>
      </c>
      <c r="EP246" s="388">
        <v>1</v>
      </c>
      <c r="EQ246" s="278">
        <v>0.8</v>
      </c>
      <c r="ER246" s="278">
        <v>0.2</v>
      </c>
      <c r="ES246" s="277">
        <v>0</v>
      </c>
      <c r="ET246" s="84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1" t="s">
        <v>1411</v>
      </c>
      <c r="EN247" s="275" t="s">
        <v>1416</v>
      </c>
      <c r="EO247" s="388">
        <v>0</v>
      </c>
      <c r="EP247" s="388">
        <v>1</v>
      </c>
      <c r="EQ247" s="277">
        <v>0</v>
      </c>
      <c r="ER247" s="829">
        <v>0.2</v>
      </c>
      <c r="ES247" s="829">
        <v>0.6</v>
      </c>
      <c r="ET247" s="838">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1" t="s">
        <v>1438</v>
      </c>
      <c r="EN252" s="275" t="s">
        <v>1439</v>
      </c>
      <c r="EO252" s="276">
        <v>0</v>
      </c>
      <c r="EP252" s="276">
        <v>1</v>
      </c>
      <c r="EQ252" s="277">
        <v>1</v>
      </c>
      <c r="ER252" s="277">
        <v>0</v>
      </c>
      <c r="ES252" s="277">
        <v>0</v>
      </c>
      <c r="ET252" s="84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1" t="s">
        <v>1438</v>
      </c>
      <c r="EN253" s="275" t="s">
        <v>1442</v>
      </c>
      <c r="EO253" s="276">
        <v>0</v>
      </c>
      <c r="EP253" s="276">
        <v>1</v>
      </c>
      <c r="EQ253" s="277">
        <v>0</v>
      </c>
      <c r="ER253" s="828">
        <v>0</v>
      </c>
      <c r="ES253" s="829">
        <v>0.4</v>
      </c>
      <c r="ET253" s="838">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1" t="s">
        <v>1445</v>
      </c>
      <c r="EN254" s="275" t="s">
        <v>1446</v>
      </c>
      <c r="EO254" s="276">
        <v>0</v>
      </c>
      <c r="EP254" s="276">
        <v>1</v>
      </c>
      <c r="EQ254" s="278">
        <v>0.2</v>
      </c>
      <c r="ER254" s="829">
        <v>0.3</v>
      </c>
      <c r="ES254" s="829">
        <v>0.5</v>
      </c>
      <c r="ET254" s="84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1" t="s">
        <v>1445</v>
      </c>
      <c r="EN255" s="275" t="s">
        <v>1449</v>
      </c>
      <c r="EO255" s="276">
        <v>0</v>
      </c>
      <c r="EP255" s="276">
        <v>1</v>
      </c>
      <c r="EQ255" s="277">
        <v>0</v>
      </c>
      <c r="ER255" s="828">
        <v>0</v>
      </c>
      <c r="ES255" s="829">
        <v>0.4</v>
      </c>
      <c r="ET255" s="838">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7" t="s">
        <v>1514</v>
      </c>
      <c r="EM269" s="320" t="s">
        <v>1513</v>
      </c>
      <c r="EN269" s="276" t="s">
        <v>1488</v>
      </c>
      <c r="EO269" s="276">
        <v>0</v>
      </c>
      <c r="EP269" s="276">
        <v>1</v>
      </c>
      <c r="EQ269" s="331">
        <v>0.25</v>
      </c>
      <c r="ER269" s="331">
        <v>0.25</v>
      </c>
      <c r="ES269" s="331">
        <v>0.25</v>
      </c>
      <c r="ET269" s="83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1" t="s">
        <v>1584</v>
      </c>
      <c r="EN285" s="275" t="s">
        <v>1585</v>
      </c>
      <c r="EO285" s="655">
        <v>0.5</v>
      </c>
      <c r="EP285" s="388">
        <v>1</v>
      </c>
      <c r="EQ285" s="277">
        <v>0</v>
      </c>
      <c r="ER285" s="278">
        <v>0.5</v>
      </c>
      <c r="ES285" s="331">
        <v>0.25</v>
      </c>
      <c r="ET285" s="83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1" t="s">
        <v>1584</v>
      </c>
      <c r="EN286" s="275" t="s">
        <v>1588</v>
      </c>
      <c r="EO286" s="276">
        <v>0.7</v>
      </c>
      <c r="EP286" s="276">
        <v>1</v>
      </c>
      <c r="EQ286" s="278">
        <v>0.5</v>
      </c>
      <c r="ER286" s="830">
        <v>0.25</v>
      </c>
      <c r="ES286" s="830">
        <v>0.25</v>
      </c>
      <c r="ET286" s="84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1" t="s">
        <v>1594</v>
      </c>
      <c r="EN288" s="275" t="s">
        <v>1595</v>
      </c>
      <c r="EO288" s="388">
        <v>1</v>
      </c>
      <c r="EP288" s="388">
        <v>4</v>
      </c>
      <c r="EQ288" s="277">
        <v>1</v>
      </c>
      <c r="ER288" s="277">
        <v>1</v>
      </c>
      <c r="ES288" s="277">
        <v>1</v>
      </c>
      <c r="ET288" s="84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1" t="s">
        <v>1594</v>
      </c>
      <c r="EN289" s="275" t="s">
        <v>1598</v>
      </c>
      <c r="EO289" s="388">
        <v>1</v>
      </c>
      <c r="EP289" s="388">
        <v>4</v>
      </c>
      <c r="EQ289" s="277">
        <v>1</v>
      </c>
      <c r="ER289" s="277">
        <v>1</v>
      </c>
      <c r="ES289" s="277">
        <v>1</v>
      </c>
      <c r="ET289" s="84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1" t="s">
        <v>1601</v>
      </c>
      <c r="EN290" s="275" t="s">
        <v>1602</v>
      </c>
      <c r="EO290" s="388">
        <v>1</v>
      </c>
      <c r="EP290" s="388">
        <v>4</v>
      </c>
      <c r="EQ290" s="277">
        <v>1</v>
      </c>
      <c r="ER290" s="277">
        <v>1</v>
      </c>
      <c r="ES290" s="277">
        <v>1</v>
      </c>
      <c r="ET290" s="84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1" t="s">
        <v>1601</v>
      </c>
      <c r="EN291" s="275" t="s">
        <v>1605</v>
      </c>
      <c r="EO291" s="388">
        <v>1</v>
      </c>
      <c r="EP291" s="388">
        <v>4</v>
      </c>
      <c r="EQ291" s="277">
        <v>1</v>
      </c>
      <c r="ER291" s="277">
        <v>1</v>
      </c>
      <c r="ES291" s="277">
        <v>1</v>
      </c>
      <c r="ET291" s="84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1" t="s">
        <v>1608</v>
      </c>
      <c r="EN292" s="275" t="s">
        <v>1609</v>
      </c>
      <c r="EO292" s="655">
        <v>0.5</v>
      </c>
      <c r="EP292" s="388">
        <v>1</v>
      </c>
      <c r="EQ292" s="331">
        <v>0.25</v>
      </c>
      <c r="ER292" s="331">
        <v>0.25</v>
      </c>
      <c r="ES292" s="331">
        <v>0.25</v>
      </c>
      <c r="ET292" s="83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1" t="s">
        <v>1612</v>
      </c>
      <c r="EN293" s="275" t="s">
        <v>1613</v>
      </c>
      <c r="EO293" s="655">
        <v>0.5</v>
      </c>
      <c r="EP293" s="388">
        <v>1</v>
      </c>
      <c r="EQ293" s="331">
        <v>0.25</v>
      </c>
      <c r="ER293" s="331">
        <v>0.25</v>
      </c>
      <c r="ES293" s="331">
        <v>0.25</v>
      </c>
      <c r="ET293" s="83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BTmrTlzA0knQlH5naWGJQTwyJGBmYTVqryGx3GAut/5oCJMv4TQTOlkr33iTD8qbmk8rEWac4FtI08h0RScNoA==" saltValue="PaPKoUBqV7DF2elE2rxIz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1916</v>
      </c>
      <c r="C10" s="807" t="s">
        <v>1938</v>
      </c>
      <c r="E10" s="212" t="str">
        <f t="shared" si="0"/>
        <v>LUIS FERNANDO VIÑA LEONARDI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7" t="s">
        <v>1766</v>
      </c>
      <c r="B1" s="1037"/>
      <c r="C1" s="1037"/>
      <c r="D1" s="1037"/>
      <c r="E1" s="1037"/>
      <c r="F1" s="1037"/>
      <c r="G1" s="1037"/>
      <c r="H1" s="1037"/>
      <c r="I1" s="1037"/>
      <c r="J1" s="1037"/>
      <c r="K1" s="1037"/>
      <c r="L1" s="1037"/>
      <c r="M1" s="1037"/>
      <c r="N1" s="1037"/>
      <c r="O1" s="1037"/>
      <c r="P1" s="1037"/>
    </row>
    <row r="2" spans="1:18" s="68" customFormat="1" ht="48" customHeight="1" x14ac:dyDescent="0.2">
      <c r="A2" s="67" t="s">
        <v>1767</v>
      </c>
      <c r="B2" s="1038" t="s">
        <v>1768</v>
      </c>
      <c r="C2" s="1039"/>
      <c r="D2" s="1039"/>
      <c r="E2" s="1039"/>
      <c r="F2" s="1039"/>
      <c r="G2" s="1039"/>
      <c r="H2" s="1040"/>
      <c r="I2" s="1038" t="s">
        <v>1769</v>
      </c>
      <c r="J2" s="1039"/>
      <c r="K2" s="1040"/>
      <c r="L2" s="1041" t="s">
        <v>1770</v>
      </c>
      <c r="M2" s="1041"/>
      <c r="N2" s="1041"/>
      <c r="O2" s="1041"/>
      <c r="P2" s="1042"/>
    </row>
    <row r="3" spans="1:18" ht="51" x14ac:dyDescent="0.2">
      <c r="A3" s="69" t="s">
        <v>1771</v>
      </c>
      <c r="B3" s="70" t="s">
        <v>1772</v>
      </c>
      <c r="C3" s="71" t="s">
        <v>1773</v>
      </c>
      <c r="D3" s="71" t="s">
        <v>1921</v>
      </c>
      <c r="E3" s="71" t="s">
        <v>1920</v>
      </c>
      <c r="F3" s="71" t="s">
        <v>1922</v>
      </c>
      <c r="G3" s="71" t="s">
        <v>1923</v>
      </c>
      <c r="H3" s="1043" t="s">
        <v>1694</v>
      </c>
      <c r="I3" s="70" t="s">
        <v>1774</v>
      </c>
      <c r="J3" s="71" t="s">
        <v>1775</v>
      </c>
      <c r="K3" s="1043"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3"/>
      <c r="I4" s="75" t="s">
        <v>1695</v>
      </c>
      <c r="J4" s="76" t="s">
        <v>1696</v>
      </c>
      <c r="K4" s="1043"/>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1935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2EE6657E-3167-4C77-8ACD-13A5AC70668E}"/>
</file>

<file path=customXml/itemProps2.xml><?xml version="1.0" encoding="utf-8"?>
<ds:datastoreItem xmlns:ds="http://schemas.openxmlformats.org/officeDocument/2006/customXml" ds:itemID="{77D1FE48-9816-4A8A-B9DF-79A71BD9F176}"/>
</file>

<file path=customXml/itemProps3.xml><?xml version="1.0" encoding="utf-8"?>
<ds:datastoreItem xmlns:ds="http://schemas.openxmlformats.org/officeDocument/2006/customXml" ds:itemID="{5E2AD7C9-A769-4804-88A0-DE494C4F56B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2017-01-16T16:29:25Z</dcterms:created>
  <dcterms:modified xsi:type="dcterms:W3CDTF">2018-01-22T17:58:26Z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