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1.P_J  CAPACIDADES DIFERENCIALES\"/>
    </mc:Choice>
  </mc:AlternateContent>
  <bookViews>
    <workbookView xWindow="12975" yWindow="-315"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22" i="6" l="1"/>
  <c r="AF22" i="6"/>
  <c r="AD22" i="6"/>
  <c r="AB22" i="6"/>
  <c r="Z22" i="6"/>
  <c r="X22" i="6"/>
  <c r="V22" i="6"/>
  <c r="T22" i="6"/>
  <c r="R22" i="6"/>
  <c r="AH13" i="6"/>
  <c r="AF13" i="6"/>
  <c r="AD13" i="6"/>
  <c r="AB13" i="6"/>
  <c r="Z13" i="6"/>
  <c r="X13" i="6"/>
  <c r="V13" i="6"/>
  <c r="T13" i="6"/>
  <c r="R13" i="6"/>
  <c r="AK28" i="6" l="1"/>
  <c r="AK27" i="6"/>
  <c r="AK26" i="6"/>
  <c r="AK25" i="6"/>
  <c r="AK24" i="6"/>
  <c r="AK23" i="6"/>
  <c r="AK22" i="6"/>
  <c r="AJ22" i="6"/>
  <c r="AK18" i="6"/>
  <c r="AK17" i="6"/>
  <c r="AK16" i="6"/>
  <c r="AK15" i="6"/>
  <c r="AK14" i="6"/>
  <c r="AK13" i="6"/>
  <c r="AJ13" i="6"/>
  <c r="AI21" i="6"/>
  <c r="AH21" i="6"/>
  <c r="AI12" i="6"/>
  <c r="AI9" i="6" s="1"/>
  <c r="AH12" i="6"/>
  <c r="AH9" i="6" l="1"/>
  <c r="AU27" i="6"/>
  <c r="AR27" i="6"/>
  <c r="K5" i="10" l="1"/>
  <c r="H5" i="10"/>
  <c r="AU28" i="6" l="1"/>
  <c r="AR28" i="6"/>
  <c r="AU26" i="6"/>
  <c r="AR26" i="6"/>
  <c r="AU25" i="6"/>
  <c r="AR25" i="6"/>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R21" i="6" l="1"/>
  <c r="AU21"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I22" i="6" s="1"/>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2" i="6" l="1"/>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P275" i="5"/>
  <c r="AW275" i="5" s="1"/>
  <c r="AL275" i="5"/>
  <c r="AS275" i="5" s="1"/>
  <c r="AZ275" i="5" s="1"/>
  <c r="AK275" i="5"/>
  <c r="AR275" i="5" s="1"/>
  <c r="AY275" i="5" s="1"/>
  <c r="AI275" i="5"/>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K240" i="5"/>
  <c r="Q240" i="5" s="1"/>
  <c r="F240" i="5"/>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K23" i="5"/>
  <c r="Q23" i="5" s="1"/>
  <c r="F23" i="5"/>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33" i="5" l="1"/>
  <c r="AG230" i="5"/>
  <c r="AN206" i="5"/>
  <c r="AN211" i="5"/>
  <c r="AN182" i="5"/>
  <c r="AG69" i="5"/>
  <c r="AN69" i="5" s="1"/>
  <c r="AG99" i="5"/>
  <c r="AN99" i="5" s="1"/>
  <c r="AI69" i="5"/>
  <c r="AP69" i="5" s="1"/>
  <c r="AW69" i="5" s="1"/>
  <c r="AY186" i="5"/>
  <c r="BB186" i="5" s="1"/>
  <c r="AK186" i="5"/>
  <c r="AR186" i="5" s="1"/>
  <c r="AT283" i="5"/>
  <c r="BA283" i="5" s="1"/>
  <c r="BB283" i="5" s="1"/>
  <c r="AN283" i="5"/>
  <c r="AU283" i="5" s="1"/>
  <c r="BC283" i="5" s="1"/>
  <c r="C6" i="6"/>
  <c r="L5" i="6"/>
  <c r="K6" i="6"/>
  <c r="Y5" i="6"/>
  <c r="C5" i="6"/>
  <c r="AG9" i="5"/>
  <c r="AN9" i="5" s="1"/>
  <c r="AH9" i="5"/>
  <c r="AO9" i="5" s="1"/>
  <c r="AV9" i="5" s="1"/>
  <c r="BB9" i="5" s="1"/>
  <c r="AG95" i="5"/>
  <c r="AN95" i="5" s="1"/>
  <c r="AH109" i="5"/>
  <c r="AO109" i="5" s="1"/>
  <c r="AU109" i="5" s="1"/>
  <c r="AG109" i="5"/>
  <c r="AN109" i="5" s="1"/>
  <c r="AH133" i="5"/>
  <c r="AN133" i="5" s="1"/>
  <c r="AP211" i="5"/>
  <c r="AW211" i="5" s="1"/>
  <c r="BB211" i="5" s="1"/>
  <c r="AN111" i="5"/>
  <c r="AN139" i="5"/>
  <c r="AO139" i="5"/>
  <c r="AU139" i="5" s="1"/>
  <c r="AH186" i="5"/>
  <c r="AN218" i="5"/>
  <c r="AG275" i="5"/>
  <c r="AU12" i="6"/>
  <c r="AU9" i="6" s="1"/>
  <c r="AO36" i="5"/>
  <c r="AN36" i="5"/>
  <c r="AU53" i="5"/>
  <c r="AV53" i="5"/>
  <c r="BB53" i="5" s="1"/>
  <c r="AV69" i="5"/>
  <c r="AU95" i="5"/>
  <c r="AV95" i="5"/>
  <c r="BB95" i="5" s="1"/>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BC201" i="5" l="1"/>
  <c r="AV139" i="5"/>
  <c r="BB139" i="5" s="1"/>
  <c r="BC53" i="5"/>
  <c r="AU9" i="5"/>
  <c r="BC9" i="5" s="1"/>
  <c r="BC139" i="5"/>
  <c r="BC109" i="5"/>
  <c r="BB69" i="5"/>
  <c r="AO133" i="5"/>
  <c r="AV133" i="5" s="1"/>
  <c r="BB133" i="5" s="1"/>
  <c r="BC95" i="5"/>
  <c r="AU211" i="5"/>
  <c r="BC211" i="5" s="1"/>
  <c r="BC221" i="5"/>
  <c r="BC99" i="5"/>
  <c r="AU69" i="5"/>
  <c r="AN186" i="5"/>
  <c r="BC186" i="5" s="1"/>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69" i="5" l="1"/>
  <c r="BC169" i="5"/>
  <c r="AU133" i="5"/>
  <c r="BC133" i="5" s="1"/>
  <c r="BC121" i="5"/>
  <c r="BC182" i="5"/>
  <c r="BC36" i="5"/>
  <c r="BC128" i="5"/>
  <c r="BC148" i="5"/>
  <c r="BC111"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<sst xmlns="http://schemas.openxmlformats.org/spreadsheetml/2006/main" count="10183" uniqueCount="1954">
  <si>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</si>
  <si>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</si>
  <si>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</si>
  <si>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</si>
  <si>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</si>
  <si>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</si>
  <si>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</si>
  <si>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</si>
  <si>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</si>
  <si>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</si>
  <si>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</si>
  <si>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</si>
  <si>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</si>
  <si>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</si>
  <si>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</si>
  <si>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</si>
  <si>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</si>
  <si>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</si>
  <si>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</si>
  <si>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</si>
  <si>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</si>
  <si>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</si>
  <si>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</si>
  <si>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</si>
  <si>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</si>
  <si>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</si>
  <si>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</si>
  <si>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</si>
  <si>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</si>
  <si>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</si>
  <si>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</si>
  <si>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</si>
  <si>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</si>
  <si>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</si>
  <si>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</si>
  <si>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</si>
  <si>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</si>
  <si>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</si>
  <si>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</si>
  <si>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</si>
  <si>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</si>
  <si>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</si>
  <si>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</si>
  <si>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</si>
  <si>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</si>
  <si>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</si>
  <si>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</si>
  <si>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</si>
  <si>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</si>
  <si>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</si>
  <si>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</si>
  <si>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</si>
  <si>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</si>
  <si>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</si>
  <si>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</si>
  <si>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</si>
  <si>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</si>
  <si>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</si>
  <si>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</si>
  <si>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</si>
  <si>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</si>
  <si>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</si>
  <si>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</si>
  <si>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</si>
  <si>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</si>
  <si>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</si>
  <si>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</si>
  <si>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</si>
  <si>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</si>
  <si>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</si>
  <si>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</si>
  <si>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</si>
  <si>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</si>
  <si>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</si>
  <si>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</si>
  <si>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</si>
  <si>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</si>
  <si>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</si>
  <si>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</si>
  <si>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</si>
  <si>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</si>
  <si>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</si>
  <si>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</si>
  <si>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</si>
  <si>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</si>
  <si>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</si>
  <si>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</si>
  <si>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</si>
  <si>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</si>
  <si>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</si>
  <si>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</si>
  <si>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</si>
  <si>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</si>
  <si>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</si>
  <si>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</si>
  <si>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</si>
  <si>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</si>
  <si>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</si>
  <si>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</si>
  <si>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</si>
  <si>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</si>
  <si>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</si>
  <si>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</si>
  <si>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</si>
  <si>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</si>
  <si>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</si>
  <si>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</si>
  <si>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</si>
  <si>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</si>
  <si>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</si>
  <si>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</si>
  <si>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</si>
  <si>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</si>
  <si>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</si>
  <si>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</si>
  <si>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</si>
  <si>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</si>
  <si>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</si>
  <si>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</si>
  <si>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</si>
  <si>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</si>
  <si>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</si>
  <si>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</si>
  <si>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</si>
  <si>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</si>
  <si>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</si>
  <si>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</si>
  <si>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</si>
  <si>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</si>
  <si>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</si>
  <si>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</si>
  <si>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</si>
  <si>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</si>
  <si>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</si>
  <si>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</si>
  <si>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</si>
  <si>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</si>
  <si>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</si>
  <si>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</si>
  <si>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</si>
  <si>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</si>
  <si>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</si>
  <si>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</si>
  <si>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</si>
  <si>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</si>
  <si>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</si>
  <si>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</si>
  <si>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</si>
  <si>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</si>
  <si>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</si>
  <si>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</si>
  <si>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</si>
  <si>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</si>
  <si>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</si>
  <si>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</si>
  <si>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</si>
  <si>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</si>
  <si>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</si>
  <si>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</si>
  <si>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</si>
  <si>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</si>
  <si>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</si>
  <si>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</si>
  <si>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</si>
  <si>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</si>
  <si>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</si>
  <si>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</si>
  <si>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</si>
  <si>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</si>
  <si>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</si>
  <si>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</si>
  <si>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</si>
  <si>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</si>
  <si>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</si>
  <si>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</si>
  <si>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</si>
  <si>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</si>
  <si>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</si>
  <si>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</si>
  <si>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</si>
  <si>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</si>
  <si>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</si>
  <si>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</si>
  <si>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</si>
  <si>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</si>
  <si>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</si>
  <si>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</si>
  <si>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</si>
  <si>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</si>
  <si>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</si>
  <si>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</si>
  <si>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</si>
  <si>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</si>
  <si>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</si>
  <si>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</si>
  <si>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</si>
  <si>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</si>
  <si>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</si>
  <si>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</si>
  <si>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</si>
  <si>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</si>
  <si>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</si>
  <si>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</si>
  <si>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</si>
  <si>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</si>
  <si>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</si>
  <si>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</si>
  <si>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</si>
  <si>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</si>
  <si>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</si>
  <si>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</si>
  <si>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</si>
  <si>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</si>
  <si>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</si>
  <si>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</si>
  <si>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</si>
  <si>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</si>
  <si>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</si>
  <si>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</si>
  <si>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</si>
  <si>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</si>
  <si>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</si>
  <si>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</si>
  <si>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</si>
  <si>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</si>
  <si>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</si>
  <si>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</si>
  <si>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</si>
  <si>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</si>
  <si>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</si>
  <si>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</si>
  <si>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</si>
  <si>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</si>
  <si>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</si>
  <si>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</si>
  <si>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</si>
  <si>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</si>
  <si>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</si>
  <si>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</si>
  <si>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</si>
  <si>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</si>
  <si>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</si>
  <si>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</si>
  <si>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</si>
  <si>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</si>
  <si>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</si>
  <si>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</si>
  <si>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</si>
  <si>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</si>
  <si>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</si>
  <si>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</si>
  <si>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</si>
  <si>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</si>
  <si>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</si>
  <si>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</si>
  <si>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</si>
  <si>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</si>
  <si>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</si>
  <si>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</si>
  <si>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</si>
  <si>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</si>
  <si>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</si>
  <si>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</si>
  <si>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</si>
  <si>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</si>
  <si>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</si>
  <si>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</si>
  <si>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</si>
  <si>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</si>
  <si>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</si>
  <si>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</si>
  <si>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</si>
  <si>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</si>
  <si>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</si>
  <si>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</si>
  <si>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</si>
  <si>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</si>
  <si>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</si>
  <si>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</si>
  <si>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</si>
  <si>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</si>
  <si>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</si>
  <si>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</si>
  <si>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</si>
  <si>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</si>
  <si>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</si>
  <si>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</si>
  <si>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</si>
  <si>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</si>
  <si>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</si>
  <si>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</si>
  <si>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</si>
  <si>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</si>
  <si>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</si>
  <si>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</si>
  <si>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</si>
  <si>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</si>
  <si>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</si>
  <si>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</si>
  <si>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</si>
  <si>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</si>
  <si>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</si>
  <si>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</si>
  <si>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</si>
  <si>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</si>
  <si>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</si>
  <si>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</si>
  <si>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</si>
  <si>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</si>
  <si>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</si>
  <si>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</si>
  <si>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</si>
  <si>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</si>
  <si>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</si>
  <si>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</si>
  <si>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</si>
  <si>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</si>
  <si>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</si>
  <si>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</si>
  <si>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</si>
  <si>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</si>
  <si>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</si>
  <si>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</si>
  <si>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</si>
  <si>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</si>
  <si>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</si>
  <si>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</si>
  <si>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</si>
  <si>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</si>
  <si>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</si>
  <si>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</si>
  <si>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</si>
  <si>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</si>
  <si>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</si>
  <si>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</si>
  <si>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</si>
  <si>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</si>
  <si>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</si>
  <si>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</si>
  <si>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</si>
  <si>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</si>
  <si>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</si>
  <si>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</si>
  <si>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</si>
  <si>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</si>
  <si>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</si>
  <si>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</si>
  <si>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</si>
  <si>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</si>
  <si>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</si>
  <si>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</si>
  <si>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</si>
  <si>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</si>
  <si>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</si>
  <si>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</si>
  <si>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</si>
  <si>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</si>
  <si>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</si>
  <si>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</si>
  <si>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</si>
  <si>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</si>
  <si>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</si>
  <si>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</si>
  <si>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</si>
  <si>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</si>
  <si>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</si>
  <si>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</si>
  <si>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</si>
  <si>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</si>
  <si>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</si>
  <si>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</si>
  <si>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</si>
  <si>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</si>
  <si>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</si>
  <si>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</si>
  <si>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</si>
  <si>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</si>
  <si>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</si>
  <si>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</si>
  <si>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</si>
  <si>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</si>
  <si>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</si>
  <si>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</si>
  <si>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</si>
  <si>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</si>
  <si>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</si>
  <si>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</si>
  <si>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</si>
  <si>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</si>
  <si>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</si>
  <si>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</si>
  <si>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</si>
  <si>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</si>
  <si>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</si>
  <si>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</si>
  <si>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</si>
  <si>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</si>
  <si>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</si>
  <si>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</si>
  <si>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</si>
  <si>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</si>
  <si>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</si>
  <si>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</si>
  <si>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</si>
  <si>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</si>
  <si>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</si>
  <si>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</si>
  <si>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</si>
  <si>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</si>
  <si>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</si>
  <si>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</si>
  <si>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</si>
  <si>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</si>
  <si>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</si>
  <si>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</si>
  <si>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</si>
  <si>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</si>
  <si>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</si>
  <si>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</si>
  <si>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</si>
  <si>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</si>
  <si>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</si>
  <si>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</si>
  <si>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</si>
  <si>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</si>
  <si>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</si>
  <si>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</si>
  <si>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</si>
  <si>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</si>
  <si>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</si>
  <si>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</si>
  <si>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</si>
  <si>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</si>
  <si>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</si>
  <si>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</si>
  <si>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</si>
  <si>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</si>
  <si>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</si>
  <si>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</si>
  <si>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</si>
  <si>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</si>
  <si>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</si>
  <si>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</si>
  <si>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</si>
  <si>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</si>
  <si>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</si>
  <si>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</si>
  <si>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</si>
  <si>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</si>
  <si>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</si>
  <si>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</si>
  <si>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</si>
  <si>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</si>
  <si>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</si>
  <si>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</si>
  <si>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</si>
  <si>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</si>
  <si>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</si>
  <si>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</si>
  <si>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</si>
  <si>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</si>
  <si>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</si>
  <si>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</si>
  <si>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</si>
  <si>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</si>
  <si>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</si>
  <si>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</si>
  <si>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</si>
  <si>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</si>
  <si>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</si>
  <si>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</si>
  <si>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</si>
  <si>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</si>
  <si>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</si>
  <si>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</si>
  <si>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</si>
  <si>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</si>
  <si>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</si>
  <si>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</si>
  <si>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</si>
  <si>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</si>
  <si>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</si>
  <si>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</si>
  <si>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</si>
  <si>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</si>
  <si>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</si>
  <si>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</si>
  <si>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</si>
  <si>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</si>
  <si>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</si>
  <si>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</si>
  <si>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</si>
  <si>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</si>
  <si>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</si>
  <si>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</si>
  <si>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</si>
  <si>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</si>
  <si>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</si>
  <si>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</si>
  <si>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</si>
  <si>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</si>
  <si>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</si>
  <si>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</si>
  <si>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</si>
  <si>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</si>
  <si>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</si>
  <si>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</si>
  <si>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</si>
  <si>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</si>
  <si>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</si>
  <si>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</si>
  <si>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</si>
  <si>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</si>
  <si>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</si>
  <si>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</si>
  <si>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</si>
  <si>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</si>
  <si>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</si>
  <si>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</si>
  <si>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</si>
  <si>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</si>
  <si>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</si>
  <si>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</si>
  <si>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</si>
  <si>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</si>
  <si>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</si>
  <si>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</si>
  <si>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</si>
  <si>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</si>
  <si>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</si>
  <si>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</si>
  <si>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</si>
  <si>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</si>
  <si>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</si>
  <si>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</si>
  <si>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</si>
  <si>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</si>
  <si>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</si>
  <si>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</si>
  <si>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</si>
  <si>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</si>
  <si>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</si>
  <si>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</si>
  <si>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</si>
  <si>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</si>
  <si>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</si>
  <si>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</si>
  <si>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</si>
  <si>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</si>
  <si>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</si>
  <si>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</si>
  <si>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</si>
  <si>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</si>
  <si>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</si>
  <si>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</si>
  <si>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</si>
  <si>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</si>
  <si>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</si>
  <si>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</si>
  <si>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</si>
  <si>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</si>
  <si>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</si>
  <si>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</si>
  <si>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</si>
  <si>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</si>
  <si>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</si>
  <si>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</si>
  <si>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</si>
  <si>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</si>
  <si>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</si>
  <si>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</si>
  <si>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</si>
  <si>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</si>
  <si>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</si>
  <si>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</si>
  <si>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</si>
  <si>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</si>
  <si>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</si>
  <si>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</si>
  <si>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</si>
  <si>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</si>
  <si>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</si>
  <si>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</si>
  <si>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</si>
  <si>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</si>
  <si>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</si>
  <si>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</si>
  <si>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</si>
  <si>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</si>
  <si>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</si>
  <si>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</si>
  <si>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</si>
  <si>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</si>
  <si>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</si>
  <si>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</si>
  <si>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</si>
  <si>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</si>
  <si>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</si>
  <si>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</si>
  <si>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</si>
  <si>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</si>
  <si>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</si>
  <si>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</si>
  <si>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</si>
  <si>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</si>
  <si>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</si>
  <si>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</si>
  <si>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</si>
  <si>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</si>
  <si>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</si>
  <si>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</si>
  <si>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</si>
  <si>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</si>
  <si>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</si>
  <si>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</si>
  <si>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</si>
  <si>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</si>
  <si>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</si>
  <si>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</si>
  <si>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</si>
  <si>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</si>
  <si>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</si>
  <si>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</si>
  <si>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</si>
  <si>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</si>
  <si>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</si>
  <si>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</si>
  <si>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</si>
  <si>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</si>
  <si>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</si>
  <si>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</si>
  <si>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</si>
  <si>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</si>
  <si>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</si>
  <si>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</si>
  <si>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</si>
  <si>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</si>
  <si>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</si>
  <si>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</si>
  <si>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</si>
  <si>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</si>
  <si>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</si>
  <si>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</si>
  <si>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</si>
  <si>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</si>
  <si>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</si>
  <si>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</si>
  <si>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</si>
  <si>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</si>
  <si>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</si>
  <si>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</si>
  <si>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</si>
  <si>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</si>
  <si>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</si>
  <si>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</si>
  <si>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</si>
  <si>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</si>
  <si>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</si>
  <si>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</si>
  <si>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</si>
  <si>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</si>
  <si>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</si>
  <si>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</si>
  <si>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</si>
  <si>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</si>
  <si>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</si>
  <si>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</si>
  <si>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</si>
  <si>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</si>
  <si>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</si>
  <si>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</si>
  <si>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</si>
  <si>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</si>
  <si>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</si>
  <si>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</si>
  <si>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</si>
  <si>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</si>
  <si>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</si>
  <si>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</si>
  <si>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</si>
  <si>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</si>
  <si>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</si>
  <si>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</si>
  <si>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</si>
  <si>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</si>
  <si>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</si>
  <si>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</si>
  <si>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</si>
  <si>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</si>
  <si>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</si>
  <si>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</si>
  <si>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</si>
  <si>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</si>
  <si>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</si>
  <si>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</si>
  <si>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</si>
  <si>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</si>
  <si>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</si>
  <si>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</si>
  <si>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</si>
  <si>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</si>
  <si>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</si>
  <si>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</si>
  <si>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</si>
  <si>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</si>
  <si>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</si>
  <si>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</si>
  <si>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</si>
  <si>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</si>
  <si>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</si>
  <si>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</si>
  <si>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</si>
  <si>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</si>
  <si>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</si>
  <si>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</si>
  <si>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</si>
  <si>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</si>
  <si>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</si>
  <si>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</si>
  <si>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</si>
  <si>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</si>
  <si>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</si>
  <si>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</si>
  <si>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</si>
  <si>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</si>
  <si>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</si>
  <si>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</si>
  <si>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</si>
  <si>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</si>
  <si>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</si>
  <si>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</si>
  <si>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</si>
  <si>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</si>
  <si>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</si>
  <si>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</si>
  <si>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</si>
  <si>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</si>
  <si>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</si>
  <si>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</si>
  <si>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</si>
  <si>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</si>
  <si>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</si>
  <si>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</si>
  <si>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</si>
  <si>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</si>
  <si>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</si>
  <si>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</si>
  <si>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</si>
  <si>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</si>
  <si>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</si>
  <si>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</si>
  <si>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</si>
  <si>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</si>
  <si>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</si>
  <si>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</si>
  <si>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</si>
  <si>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</si>
  <si>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</si>
  <si>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</si>
  <si>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</si>
  <si>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</si>
  <si>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</si>
  <si>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</si>
  <si>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</si>
  <si>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</si>
  <si>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</si>
  <si>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</si>
  <si>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</si>
  <si>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</si>
  <si>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</si>
  <si>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</si>
  <si>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</si>
  <si>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</si>
  <si>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</si>
  <si>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</si>
  <si>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</si>
  <si>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</si>
  <si>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</si>
  <si>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</si>
  <si>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</si>
  <si>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</si>
  <si>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</si>
  <si>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</si>
  <si>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</si>
  <si>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</si>
  <si>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</si>
  <si>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</si>
  <si>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</si>
  <si>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</si>
  <si>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</si>
  <si>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</si>
  <si>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</si>
  <si>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</si>
  <si>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</si>
  <si>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</si>
  <si>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</si>
  <si>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</si>
  <si>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</si>
  <si>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</si>
  <si>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</si>
  <si>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</si>
  <si>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</si>
  <si>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</si>
  <si>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</si>
  <si>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</si>
  <si>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</si>
  <si>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</si>
  <si>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</si>
  <si>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</si>
  <si>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</si>
  <si>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</si>
  <si>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</si>
  <si>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</si>
  <si>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</si>
  <si>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</si>
  <si>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</si>
  <si>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</si>
  <si>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</si>
  <si>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</si>
  <si>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</si>
  <si>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</si>
  <si>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</si>
  <si>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</si>
  <si>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</si>
  <si>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</si>
  <si>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</si>
  <si>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</si>
  <si>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</si>
  <si>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</si>
  <si>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</si>
  <si>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</si>
  <si>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</si>
  <si>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</si>
  <si>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</si>
  <si>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</si>
  <si>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</si>
  <si>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</si>
  <si>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</si>
  <si>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</si>
  <si>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</si>
  <si>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</si>
  <si>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</si>
  <si>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</si>
  <si>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</si>
  <si>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</si>
  <si>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</si>
  <si>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</si>
  <si>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</si>
  <si>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</si>
  <si>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</si>
  <si>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</si>
  <si>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</si>
  <si>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</si>
  <si>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</si>
  <si>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</si>
  <si>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</si>
  <si>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</si>
  <si>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</si>
  <si>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</si>
  <si>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</si>
  <si>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</si>
  <si>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</si>
  <si>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</si>
  <si>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</si>
  <si>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</si>
  <si>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</si>
  <si>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</si>
  <si>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</si>
  <si>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</si>
  <si>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</si>
  <si>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</si>
  <si>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</si>
  <si>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</si>
  <si>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</si>
  <si>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</si>
  <si>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</si>
  <si>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</si>
  <si>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</si>
  <si>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</si>
  <si>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</si>
  <si>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</si>
  <si>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</si>
  <si>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</si>
  <si>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</si>
  <si>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</si>
  <si>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</si>
  <si>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</si>
  <si>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</si>
  <si>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</si>
  <si>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</si>
  <si>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</si>
  <si>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</si>
  <si>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</si>
  <si>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</si>
  <si>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</si>
  <si>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</si>
  <si>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</si>
  <si>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</si>
  <si>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</si>
  <si>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</si>
  <si>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</si>
  <si>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</si>
  <si>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</si>
  <si>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</si>
  <si>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</si>
  <si>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</si>
  <si>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</si>
  <si>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</si>
  <si>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</si>
  <si>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</si>
  <si>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</si>
  <si>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</si>
  <si>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</si>
  <si>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</si>
  <si>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</si>
  <si>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</si>
  <si>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</si>
  <si>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</si>
  <si>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</si>
  <si>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</si>
  <si>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</si>
  <si>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</si>
  <si>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</si>
  <si>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</si>
  <si>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</si>
  <si>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</si>
  <si>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</si>
  <si>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</si>
  <si>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</si>
  <si>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</si>
  <si>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</si>
  <si>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</si>
  <si>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</si>
  <si>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</si>
  <si>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</si>
  <si>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</si>
  <si>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</si>
  <si>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</si>
  <si>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</si>
  <si>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</si>
  <si>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</si>
  <si>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</si>
  <si>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</si>
  <si>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</si>
  <si>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</si>
  <si>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</si>
  <si>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</si>
  <si>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</si>
  <si>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</si>
  <si>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</si>
  <si>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</si>
  <si>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</si>
  <si>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</si>
  <si>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</si>
  <si>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</si>
  <si>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</si>
  <si>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</si>
  <si>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</si>
  <si>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</si>
  <si>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</si>
  <si>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</si>
  <si>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</si>
  <si>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</si>
  <si>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</si>
  <si>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</si>
  <si>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</si>
  <si>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</si>
  <si>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</si>
  <si>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</si>
  <si>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</si>
  <si>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</si>
  <si>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</si>
  <si>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</si>
  <si>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</si>
  <si>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</si>
  <si>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</si>
  <si>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</si>
  <si>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</si>
  <si>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</si>
  <si>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</si>
  <si>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</si>
  <si>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</si>
  <si>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</si>
  <si>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</si>
  <si>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</si>
  <si>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</si>
  <si>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</si>
  <si>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</si>
  <si>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</si>
  <si>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</si>
  <si>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</si>
  <si>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</si>
  <si>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</si>
  <si>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</si>
  <si>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</si>
  <si>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</si>
  <si>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</si>
  <si>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</si>
  <si>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</si>
  <si>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</si>
  <si>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</si>
  <si>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</si>
  <si>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</si>
  <si>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</si>
  <si>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</si>
  <si>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</si>
  <si>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</si>
  <si>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</si>
  <si>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</si>
  <si>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</si>
  <si>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</si>
  <si>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</si>
  <si>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</si>
  <si>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</si>
  <si>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</si>
  <si>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</si>
  <si>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</si>
  <si>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</si>
  <si>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</si>
  <si>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</si>
  <si>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</si>
  <si>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</si>
  <si>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</si>
  <si>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</si>
  <si>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</si>
  <si>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</si>
  <si>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</si>
  <si>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</si>
  <si>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</si>
  <si>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</si>
  <si>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</si>
  <si>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</si>
  <si>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</si>
  <si>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</si>
  <si>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</si>
  <si>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</si>
  <si>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</si>
  <si>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</si>
  <si>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</si>
  <si>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</si>
  <si>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</si>
  <si>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</si>
  <si>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</si>
  <si>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</si>
  <si>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</si>
  <si>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</si>
  <si>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</si>
  <si>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</si>
  <si>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</si>
  <si>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</si>
  <si>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</si>
  <si>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</si>
  <si>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</si>
  <si>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</si>
  <si>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</si>
  <si>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</si>
  <si>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</si>
  <si>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</si>
  <si>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</si>
  <si>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</si>
  <si>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</si>
  <si>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</si>
  <si>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</si>
  <si>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</si>
  <si>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</si>
  <si>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</si>
  <si>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</si>
  <si>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</si>
  <si>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</si>
  <si>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</si>
  <si>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</si>
  <si>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</si>
  <si>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</si>
  <si>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</si>
  <si>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</si>
  <si>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</si>
  <si>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</si>
  <si>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</si>
  <si>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</si>
  <si>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</si>
  <si>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</si>
  <si>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</si>
  <si>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</si>
  <si>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</si>
  <si>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</si>
  <si>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</si>
  <si>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</si>
  <si>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</si>
  <si>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</si>
  <si>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</si>
  <si>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</si>
  <si>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</si>
  <si>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</si>
  <si>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</si>
  <si>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</si>
  <si>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</si>
  <si>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</si>
  <si>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</si>
  <si>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</si>
  <si>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</si>
  <si>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</si>
  <si>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</si>
  <si>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</si>
  <si>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</si>
  <si>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</si>
  <si>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</si>
  <si>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</si>
  <si>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</si>
  <si>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</si>
  <si>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</si>
  <si>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</si>
  <si>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</si>
  <si>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</si>
  <si>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</si>
  <si>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</si>
  <si>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</si>
  <si>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</si>
  <si>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</si>
  <si>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</si>
  <si>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</si>
  <si>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</si>
  <si>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</si>
  <si>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</si>
  <si>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</si>
  <si>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</si>
  <si>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</si>
  <si>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</si>
  <si>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</si>
  <si>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</si>
  <si>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</si>
  <si>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</si>
  <si>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</si>
  <si>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</si>
  <si>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</si>
  <si>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</si>
  <si>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</si>
  <si>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</si>
  <si>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</si>
  <si>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</si>
  <si>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</si>
  <si>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</si>
  <si>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</si>
  <si>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</si>
  <si>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</si>
  <si>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</si>
  <si>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</si>
  <si>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</si>
  <si>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</si>
  <si>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</si>
  <si>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</si>
  <si>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</si>
  <si>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</si>
  <si>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</si>
  <si>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</si>
  <si>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</si>
  <si>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</si>
  <si>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</si>
  <si>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</si>
  <si>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</si>
  <si>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</si>
  <si>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</si>
  <si>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</si>
  <si>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</si>
  <si>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</si>
  <si>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</si>
  <si>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</si>
  <si>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</si>
  <si>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</si>
  <si>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</si>
  <si>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</si>
  <si>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</si>
  <si>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</si>
  <si>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</si>
  <si>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</si>
  <si>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</si>
  <si>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</si>
  <si>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</si>
  <si>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</si>
  <si>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</si>
  <si>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</si>
  <si>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</si>
  <si>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</si>
  <si>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</si>
  <si>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</si>
  <si>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</si>
  <si>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</si>
  <si>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</si>
  <si>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</si>
  <si>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</si>
  <si>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</si>
  <si>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</si>
  <si>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</si>
  <si>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</si>
  <si>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</si>
  <si>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</si>
  <si>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</si>
  <si>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</si>
  <si>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</si>
  <si>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</si>
  <si>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</si>
  <si>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</si>
  <si>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</si>
  <si>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</si>
  <si>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</si>
  <si>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</si>
  <si>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</si>
  <si>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</si>
  <si>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</si>
  <si>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</si>
  <si>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</si>
  <si>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</si>
  <si>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</si>
  <si>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</si>
  <si>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</si>
  <si>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</si>
  <si>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</si>
  <si>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</si>
  <si>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</si>
  <si>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</si>
  <si>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</si>
  <si>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</si>
  <si>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</si>
  <si>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</si>
  <si>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</si>
  <si>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</si>
  <si>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</si>
  <si>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</si>
  <si>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</si>
  <si>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</si>
  <si>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</si>
  <si>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</si>
  <si>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</si>
  <si>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</si>
  <si>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</si>
  <si>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</si>
  <si>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</si>
  <si>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</si>
  <si>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</si>
  <si>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</si>
  <si>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</si>
  <si>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</si>
  <si>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</si>
  <si>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</si>
  <si>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</si>
  <si>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</si>
  <si>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</si>
  <si>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</si>
  <si>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</si>
  <si>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</si>
  <si>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</si>
  <si>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</si>
  <si>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</si>
  <si>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</si>
  <si>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</si>
  <si>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</si>
  <si>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</si>
  <si>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</si>
  <si>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</si>
  <si>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</si>
  <si>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</si>
  <si>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</si>
  <si>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</si>
  <si>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</si>
  <si>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</si>
  <si>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</si>
  <si>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</si>
  <si>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</si>
  <si>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</si>
  <si>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</si>
  <si>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</si>
  <si>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</si>
  <si>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</si>
  <si>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</si>
  <si>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</si>
  <si>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</si>
  <si>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</si>
  <si>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</si>
  <si>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</si>
  <si>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</si>
  <si>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</si>
  <si>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</si>
  <si>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</si>
  <si>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</si>
  <si>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</si>
  <si>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</si>
  <si>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</si>
  <si>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</si>
  <si>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</si>
  <si>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</si>
  <si>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</si>
  <si>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</si>
  <si>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</si>
  <si>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</si>
  <si>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</si>
  <si>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</si>
  <si>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</si>
  <si>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</si>
  <si>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</si>
  <si>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</si>
  <si>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</si>
  <si>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</si>
  <si>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</si>
  <si>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</si>
  <si>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</si>
  <si>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</si>
  <si>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</si>
  <si>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</si>
  <si>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</si>
  <si>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</si>
  <si>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</si>
  <si>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</si>
  <si>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</si>
  <si>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</si>
  <si>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</si>
  <si>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</si>
  <si>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</si>
  <si>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</si>
  <si>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</si>
  <si>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</si>
  <si>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</si>
  <si>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</si>
  <si>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</si>
  <si>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</si>
  <si>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</si>
  <si>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</si>
  <si>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</si>
  <si>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</si>
  <si>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</si>
  <si>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</si>
  <si>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</si>
  <si>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</si>
  <si>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</si>
  <si>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</si>
  <si>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</si>
  <si>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</si>
  <si>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</si>
  <si>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</si>
  <si>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</si>
  <si>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</si>
  <si>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</si>
  <si>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</si>
  <si>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</si>
  <si>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</si>
  <si>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</si>
  <si>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</si>
  <si>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</si>
  <si>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</si>
  <si>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</si>
  <si>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</si>
  <si>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</si>
  <si>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</si>
  <si>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</si>
  <si>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</si>
  <si>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</si>
  <si>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</si>
  <si>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</si>
  <si>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</si>
  <si>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</si>
  <si>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</si>
  <si>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</si>
  <si>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</si>
  <si>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</si>
  <si>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</si>
  <si>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</si>
  <si>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</si>
  <si>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</si>
  <si>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</si>
  <si>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</si>
  <si>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</si>
  <si>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</si>
  <si>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</si>
  <si>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</si>
  <si>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</si>
  <si>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</si>
  <si>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</si>
  <si>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</si>
  <si>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</si>
  <si>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</si>
  <si>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</si>
  <si>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</si>
  <si>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</si>
  <si>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</si>
  <si>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</si>
  <si>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</si>
  <si>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</si>
  <si>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</si>
  <si>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</si>
  <si>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</si>
  <si>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</si>
  <si>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</si>
  <si>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</si>
  <si>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</si>
  <si>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</si>
  <si>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</si>
  <si>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</si>
  <si>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</si>
  <si>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</si>
  <si>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</si>
  <si>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</si>
  <si>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</si>
  <si>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</si>
  <si>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</si>
  <si>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</si>
  <si>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</si>
  <si>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</si>
  <si>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</si>
  <si>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</si>
  <si>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</si>
  <si>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</si>
  <si>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</si>
  <si>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</si>
  <si>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</si>
  <si>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</si>
  <si>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</si>
  <si>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</si>
  <si>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</si>
  <si>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</si>
  <si>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</si>
  <si>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</si>
  <si>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</si>
  <si>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</si>
  <si>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</si>
  <si>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</si>
  <si>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</si>
  <si>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</si>
  <si>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</si>
  <si>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</si>
  <si>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</si>
  <si>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</si>
  <si>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</si>
  <si>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</si>
  <si>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</si>
  <si>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</si>
  <si>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</si>
  <si>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</si>
  <si>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</si>
  <si>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</si>
  <si>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</si>
  <si>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</si>
  <si>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</si>
  <si>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</si>
  <si>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</si>
  <si>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</si>
  <si>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</si>
  <si>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</si>
  <si>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</si>
  <si>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</si>
  <si>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</si>
  <si>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</si>
  <si>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</si>
  <si>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</si>
  <si>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</si>
  <si>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</si>
  <si>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</si>
  <si>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</si>
  <si>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</si>
  <si>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</si>
  <si>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</si>
  <si>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</si>
  <si>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</si>
  <si>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</si>
  <si>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</si>
  <si>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</si>
  <si>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</si>
  <si>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</si>
  <si>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</si>
  <si>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</si>
  <si>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</si>
  <si>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</si>
  <si>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</si>
  <si>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</si>
  <si>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</si>
  <si>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</si>
  <si>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</si>
  <si>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</si>
  <si>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</si>
  <si>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</si>
  <si>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</si>
  <si>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</si>
  <si>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</si>
  <si>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</si>
  <si>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</si>
  <si>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</si>
  <si>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</si>
  <si>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</si>
  <si>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</si>
  <si>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</si>
  <si>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</si>
  <si>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</si>
  <si>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</si>
  <si>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</si>
  <si>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</si>
  <si>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</si>
  <si>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</si>
  <si>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</si>
  <si>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</si>
  <si>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</si>
  <si>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</si>
  <si>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</si>
  <si>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</si>
  <si>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</si>
  <si>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</si>
  <si>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</si>
  <si>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</si>
  <si>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</si>
  <si>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</si>
  <si>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</si>
  <si>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</si>
  <si>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</si>
  <si>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</si>
  <si>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</si>
  <si>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</si>
  <si>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</si>
  <si>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</si>
  <si>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</si>
  <si>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</si>
  <si>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</si>
  <si>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</si>
  <si>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</si>
  <si>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</si>
  <si>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</si>
  <si>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</si>
  <si>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</si>
  <si>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</si>
  <si>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</si>
  <si>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</si>
  <si>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</si>
  <si>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</si>
  <si>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</si>
  <si>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</si>
  <si>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</si>
  <si>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</si>
  <si>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</si>
  <si>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</si>
  <si>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</si>
  <si>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</si>
  <si>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</si>
  <si>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</si>
  <si>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</si>
  <si>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</si>
  <si>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</si>
  <si>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</si>
  <si>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</si>
  <si>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</si>
  <si>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</si>
  <si>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</si>
  <si>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</si>
  <si>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</si>
  <si>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</si>
  <si>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</si>
  <si>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</si>
  <si>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</si>
  <si>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</si>
  <si>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</si>
  <si>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</si>
  <si>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</si>
  <si>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</si>
  <si>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</si>
  <si>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</si>
  <si>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</si>
  <si>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</si>
  <si>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</si>
  <si>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</si>
  <si>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</si>
  <si>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</si>
  <si>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</si>
  <si>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</si>
  <si>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</si>
  <si>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</si>
  <si>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</si>
  <si>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</si>
  <si>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</si>
  <si>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</si>
  <si>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</si>
  <si>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</si>
  <si>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</si>
  <si>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</si>
  <si>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</si>
  <si>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</si>
  <si>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</si>
  <si>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</si>
  <si>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</si>
  <si>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</si>
  <si>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</si>
  <si>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</si>
  <si>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</si>
  <si>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</si>
  <si>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</si>
  <si>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</si>
  <si>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</si>
  <si>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</si>
  <si>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</si>
  <si>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</si>
  <si>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</si>
  <si>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</si>
  <si>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</si>
  <si>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</si>
  <si>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</si>
  <si>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</si>
  <si>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</si>
  <si>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</si>
  <si>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</si>
  <si>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</si>
  <si>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</si>
  <si>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</si>
  <si>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</si>
  <si>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</si>
  <si>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</si>
  <si>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</si>
  <si>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</si>
  <si>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</si>
  <si>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</si>
  <si>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</si>
  <si>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</si>
  <si>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</si>
  <si>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</si>
  <si>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</si>
  <si>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</si>
  <si>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</si>
  <si>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</si>
  <si>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</si>
  <si>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</si>
  <si>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</si>
  <si>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</si>
  <si>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</si>
  <si>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</si>
  <si>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</si>
  <si>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</si>
  <si>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</si>
  <si>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</si>
  <si>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</si>
  <si>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</si>
  <si>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</si>
  <si>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</si>
  <si>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</si>
  <si>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</si>
  <si>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</si>
  <si>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</si>
  <si>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</si>
  <si>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</si>
  <si>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</si>
  <si>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</si>
  <si>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</si>
  <si>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</si>
  <si>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</si>
  <si>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</si>
  <si>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</si>
  <si>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</si>
  <si>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</si>
  <si>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</si>
  <si>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</si>
  <si>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</si>
  <si>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</si>
  <si>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</si>
  <si>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</si>
  <si>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</si>
  <si>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</si>
  <si>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</si>
  <si>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</si>
  <si>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</si>
  <si>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</si>
  <si>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</si>
  <si>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</si>
  <si>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</si>
  <si>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</si>
  <si>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</si>
  <si>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</si>
  <si>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</si>
  <si>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</si>
  <si>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</si>
  <si>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</si>
  <si>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</si>
  <si>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</si>
  <si>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</si>
  <si>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</si>
  <si>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</si>
  <si>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</si>
  <si>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</si>
  <si>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</si>
  <si>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</si>
  <si>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</si>
  <si>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</si>
  <si>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</si>
  <si>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</si>
  <si>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</si>
  <si>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</si>
  <si>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</si>
  <si>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</si>
  <si>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</si>
  <si>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</si>
  <si>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</si>
  <si>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</si>
  <si>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</si>
  <si>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</si>
  <si>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</si>
  <si>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</si>
  <si>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</si>
  <si>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</si>
  <si>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</si>
  <si>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</si>
  <si>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</si>
  <si>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</si>
  <si>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</si>
  <si>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</si>
  <si>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</si>
  <si>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</si>
  <si>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</si>
  <si>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</si>
  <si>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</si>
  <si>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</si>
  <si>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</si>
  <si>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</si>
  <si>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</si>
  <si>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</si>
  <si>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</si>
  <si>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</si>
  <si>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</si>
  <si>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</si>
  <si>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</si>
  <si>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</si>
  <si>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</si>
  <si>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</si>
  <si>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</si>
  <si>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</si>
  <si>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</si>
  <si>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</si>
  <si>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</si>
  <si>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</si>
  <si>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</si>
  <si>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</si>
  <si>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</si>
  <si>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</si>
  <si>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</si>
  <si>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</si>
  <si>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</si>
  <si>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</si>
  <si>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</si>
  <si>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</si>
  <si>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</si>
  <si>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</si>
  <si>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</si>
  <si>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</si>
  <si>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</si>
  <si>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</si>
  <si>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</si>
  <si>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</si>
  <si>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</si>
  <si>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</si>
  <si>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</si>
  <si>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</si>
  <si>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</si>
  <si>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</si>
  <si>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</si>
  <si>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</si>
  <si>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</si>
  <si>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</si>
  <si>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</si>
  <si>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</si>
  <si>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</si>
  <si>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</si>
  <si>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</si>
  <si>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</si>
  <si>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</si>
  <si>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</si>
  <si>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</si>
  <si>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</si>
  <si>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</si>
  <si>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</si>
  <si>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</si>
  <si>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</si>
  <si>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</si>
  <si>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</si>
  <si>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</si>
  <si>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</si>
  <si>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</si>
  <si>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</si>
  <si>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</si>
  <si>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</si>
  <si>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</si>
  <si>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</si>
  <si>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</si>
  <si>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</si>
  <si>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</si>
  <si>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</si>
  <si>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</si>
  <si>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</si>
  <si>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</si>
  <si>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</si>
  <si>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</si>
  <si>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</si>
  <si>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</si>
  <si>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</si>
  <si>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</si>
  <si>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</si>
  <si>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</si>
  <si>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</si>
  <si>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</si>
  <si>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</si>
  <si>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</si>
  <si>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</si>
  <si>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</si>
  <si>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</si>
  <si>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</si>
  <si>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</si>
  <si>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</si>
  <si>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</si>
  <si>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</si>
  <si>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</si>
  <si>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</si>
  <si>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</si>
  <si>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</si>
  <si>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</si>
  <si>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</si>
  <si>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</si>
  <si>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</si>
  <si>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</si>
  <si>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</si>
  <si>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</si>
  <si>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</si>
  <si>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</si>
  <si>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</si>
  <si>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</si>
  <si>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</si>
  <si>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</si>
  <si>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</si>
  <si>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</si>
  <si>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</si>
  <si>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</si>
  <si>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</si>
  <si>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</si>
  <si>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</si>
  <si>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</si>
  <si>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</si>
  <si>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</si>
  <si>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</si>
  <si>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</si>
  <si>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</si>
  <si>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</si>
  <si>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</si>
  <si>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</si>
  <si>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</si>
  <si>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</si>
  <si>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</si>
  <si>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</si>
  <si>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</si>
  <si>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</si>
  <si>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</si>
  <si>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</si>
  <si>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</si>
  <si>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</si>
  <si>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</si>
  <si>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</si>
  <si>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</si>
  <si>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</si>
  <si>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</si>
  <si>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</si>
  <si>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</si>
  <si>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</si>
  <si>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</si>
  <si>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</si>
  <si>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</si>
  <si>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</si>
  <si>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</si>
  <si>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</si>
  <si>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</si>
  <si>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</si>
  <si>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</si>
  <si>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</si>
  <si>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</si>
  <si>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</si>
  <si>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</si>
  <si>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</si>
  <si>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</si>
  <si>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</si>
  <si>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</si>
  <si>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</si>
  <si>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</si>
  <si>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</si>
  <si>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</si>
  <si>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</si>
  <si>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</si>
  <si>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</si>
  <si>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</si>
  <si>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</si>
  <si>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</si>
  <si>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</si>
  <si>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</si>
  <si>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</si>
  <si>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</si>
  <si>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</si>
  <si>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</si>
  <si>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</si>
  <si>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</si>
  <si>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</si>
  <si>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</si>
  <si>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</si>
  <si>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</si>
  <si>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</si>
  <si>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</si>
  <si>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</si>
  <si>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</si>
  <si>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</si>
  <si>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</si>
  <si>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</si>
  <si>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</si>
  <si>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</si>
  <si>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</si>
  <si>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</si>
  <si>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</si>
  <si>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</si>
  <si>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</si>
  <si>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</si>
  <si>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</si>
  <si>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</si>
  <si>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</si>
  <si>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</si>
  <si>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</si>
  <si>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</si>
  <si>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</si>
  <si>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</si>
  <si>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</si>
  <si>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</si>
  <si>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</si>
  <si>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</si>
  <si>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</si>
  <si>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</si>
  <si>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t>COFINACIACIÓN NACIÓN</t>
  </si>
  <si>
    <t>REGALÍAS</t>
  </si>
  <si>
    <t>Contratación de personal</t>
  </si>
  <si>
    <t>Porcentaje</t>
  </si>
  <si>
    <t>Contratación de servicios de equino, hidroterapia y musico terapia</t>
  </si>
  <si>
    <t>Pago de arriendos</t>
  </si>
  <si>
    <t>Funcionamiento y operatividad de los programas</t>
  </si>
  <si>
    <t>Pago de servicios públicos</t>
  </si>
  <si>
    <t>Dotación de bienes, elementos y enseres para operatividad del programa</t>
  </si>
  <si>
    <t>Compra de alimentos y víveres</t>
  </si>
  <si>
    <t>Realización de Eventos para inclusión social de la población con discapacidad</t>
  </si>
  <si>
    <t>SECRETARIA DE DESARROLLO E INTEGRACIÓN SOCIAL (E )</t>
  </si>
  <si>
    <t>FUENTE: BASE DATOS CERTIFICADA POR EL DNP JUNIO 2017</t>
  </si>
  <si>
    <t>Servicio de vigilancia</t>
  </si>
  <si>
    <t>LINETH MAGALY VÁSQUEZ ROCHA - SECRETARIA DE DESARROLLO E INTEGRACIÓN SOCIAL</t>
  </si>
  <si>
    <t>Valor Esperado INICIAL 2016</t>
  </si>
  <si>
    <t>Valor esperado VIGENTE 2017</t>
  </si>
  <si>
    <t>Valor esperado VIGENTE 2018</t>
  </si>
  <si>
    <t>Valor esperado VIGENTE 2019</t>
  </si>
  <si>
    <t>META 
ACUMULADA 
1-Ener_31-Dic.</t>
  </si>
  <si>
    <t>Ejecutado
1-Ener_31-Dic.</t>
  </si>
  <si>
    <t>COOPERANTE - RECURSOS GESTIONADOS</t>
  </si>
  <si>
    <t>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</si>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</sst>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3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0" fontId="28" fillId="0" borderId="0" xfId="0" applyFont="1" applyFill="1" applyBorder="1" applyAlignment="1" applyProtection="1">
      <alignment horizontal="center"/>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17" xfId="0" applyNumberFormat="1" applyFont="1" applyFill="1" applyBorder="1" applyAlignment="1" applyProtection="1">
      <alignment horizontal="center" vertical="center" textRotation="90" wrapText="1"/>
    </xf>
    <xf numFmtId="4" fontId="29" fillId="7" borderId="122"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7" xfId="0" applyFont="1" applyFill="1" applyBorder="1" applyAlignment="1" applyProtection="1">
      <alignment horizontal="left" vertical="top" wrapText="1"/>
    </xf>
    <xf numFmtId="0" fontId="28" fillId="0" borderId="129" xfId="0" applyFont="1" applyFill="1" applyBorder="1" applyAlignment="1" applyProtection="1">
      <alignment horizontal="left" vertical="top"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145"/>
  <sheetViews>
    <sheetView showGridLines="0" tabSelected="1" zoomScaleNormal="100" workbookViewId="0"/>
  </sheetViews>
  <sheetFormatPr baseColWidth="10" defaultRowHeight="14.25" x14ac:dyDescent="0.2"/>
  <cols>
    <col min="1" max="1" width="4.5703125" style="120" customWidth="1"/>
    <col min="2" max="2" width="12.7109375" style="194" customWidth="1"/>
    <col min="3" max="3" width="14.7109375" style="194" customWidth="1"/>
    <col min="4" max="4" width="19.42578125" style="120" customWidth="1"/>
    <col min="5" max="6" width="18.7109375" style="120" customWidth="1"/>
    <col min="7" max="8" width="8.7109375" style="120" customWidth="1"/>
    <col min="9" max="10" width="4.7109375" style="195" customWidth="1"/>
    <col min="11" max="11" width="8.7109375" style="195" customWidth="1"/>
    <col min="12" max="12" width="8.7109375" style="120" customWidth="1"/>
    <col min="13" max="13" width="27.7109375" style="120" customWidth="1"/>
    <col min="14" max="15" width="10.7109375" style="120" customWidth="1"/>
    <col min="16" max="17" width="11.7109375" style="120" customWidth="1"/>
    <col min="18" max="35" width="10.7109375" style="120" customWidth="1"/>
    <col min="36" max="37" width="10.7109375" style="196" customWidth="1"/>
    <col min="38" max="50" width="5.140625" style="196" customWidth="1"/>
    <col min="51" max="51" width="5.42578125" style="120" customWidth="1"/>
    <col min="52" max="52" width="4.85546875" style="120" customWidth="1"/>
    <col min="53" max="53" width="7.140625" style="120" customWidth="1"/>
    <col min="54" max="259" width="11.42578125" style="120"/>
    <col min="260" max="260" width="4.5703125" style="120" customWidth="1"/>
    <col min="261" max="261" width="15.85546875" style="120" customWidth="1"/>
    <col min="262" max="262" width="16.28515625" style="120" customWidth="1"/>
    <col min="263" max="264" width="16.7109375" style="120" customWidth="1"/>
    <col min="265" max="266" width="5.7109375" style="120" customWidth="1"/>
    <col min="267" max="268" width="3.7109375" style="120" customWidth="1"/>
    <col min="269" max="270" width="10.7109375" style="120" customWidth="1"/>
    <col min="271" max="271" width="27.7109375" style="120" customWidth="1"/>
    <col min="272" max="273" width="10.7109375" style="120" customWidth="1"/>
    <col min="274" max="275" width="11.7109375" style="120" customWidth="1"/>
    <col min="276" max="293" width="10.7109375" style="120" customWidth="1"/>
    <col min="294" max="306" width="5.140625" style="120" customWidth="1"/>
    <col min="307" max="307" width="5.42578125" style="120" customWidth="1"/>
    <col min="308" max="308" width="4.85546875" style="120" customWidth="1"/>
    <col min="309" max="309" width="7.140625" style="120" customWidth="1"/>
    <col min="310" max="515" width="11.42578125" style="120"/>
    <col min="516" max="516" width="4.5703125" style="120" customWidth="1"/>
    <col min="517" max="517" width="15.85546875" style="120" customWidth="1"/>
    <col min="518" max="518" width="16.28515625" style="120" customWidth="1"/>
    <col min="519" max="520" width="16.7109375" style="120" customWidth="1"/>
    <col min="521" max="522" width="5.7109375" style="120" customWidth="1"/>
    <col min="523" max="524" width="3.7109375" style="120" customWidth="1"/>
    <col min="525" max="526" width="10.7109375" style="120" customWidth="1"/>
    <col min="527" max="527" width="27.7109375" style="120" customWidth="1"/>
    <col min="528" max="529" width="10.7109375" style="120" customWidth="1"/>
    <col min="530" max="531" width="11.7109375" style="120" customWidth="1"/>
    <col min="532" max="549" width="10.7109375" style="120" customWidth="1"/>
    <col min="550" max="562" width="5.140625" style="120" customWidth="1"/>
    <col min="563" max="563" width="5.42578125" style="120" customWidth="1"/>
    <col min="564" max="564" width="4.85546875" style="120" customWidth="1"/>
    <col min="565" max="565" width="7.140625" style="120" customWidth="1"/>
    <col min="566" max="771" width="11.42578125" style="120"/>
    <col min="772" max="772" width="4.5703125" style="120" customWidth="1"/>
    <col min="773" max="773" width="15.85546875" style="120" customWidth="1"/>
    <col min="774" max="774" width="16.28515625" style="120" customWidth="1"/>
    <col min="775" max="776" width="16.7109375" style="120" customWidth="1"/>
    <col min="777" max="778" width="5.7109375" style="120" customWidth="1"/>
    <col min="779" max="780" width="3.7109375" style="120" customWidth="1"/>
    <col min="781" max="782" width="10.7109375" style="120" customWidth="1"/>
    <col min="783" max="783" width="27.7109375" style="120" customWidth="1"/>
    <col min="784" max="785" width="10.7109375" style="120" customWidth="1"/>
    <col min="786" max="787" width="11.7109375" style="120" customWidth="1"/>
    <col min="788" max="805" width="10.7109375" style="120" customWidth="1"/>
    <col min="806" max="818" width="5.140625" style="120" customWidth="1"/>
    <col min="819" max="819" width="5.42578125" style="120" customWidth="1"/>
    <col min="820" max="820" width="4.85546875" style="120" customWidth="1"/>
    <col min="821" max="821" width="7.140625" style="120" customWidth="1"/>
    <col min="822" max="1027" width="11.42578125" style="120"/>
    <col min="1028" max="1028" width="4.5703125" style="120" customWidth="1"/>
    <col min="1029" max="1029" width="15.85546875" style="120" customWidth="1"/>
    <col min="1030" max="1030" width="16.28515625" style="120" customWidth="1"/>
    <col min="1031" max="1032" width="16.7109375" style="120" customWidth="1"/>
    <col min="1033" max="1034" width="5.7109375" style="120" customWidth="1"/>
    <col min="1035" max="1036" width="3.7109375" style="120" customWidth="1"/>
    <col min="1037" max="1038" width="10.7109375" style="120" customWidth="1"/>
    <col min="1039" max="1039" width="27.7109375" style="120" customWidth="1"/>
    <col min="1040" max="1041" width="10.7109375" style="120" customWidth="1"/>
    <col min="1042" max="1043" width="11.7109375" style="120" customWidth="1"/>
    <col min="1044" max="1061" width="10.7109375" style="120" customWidth="1"/>
    <col min="1062" max="1074" width="5.140625" style="120" customWidth="1"/>
    <col min="1075" max="1075" width="5.42578125" style="120" customWidth="1"/>
    <col min="1076" max="1076" width="4.85546875" style="120" customWidth="1"/>
    <col min="1077" max="1077" width="7.140625" style="120" customWidth="1"/>
    <col min="1078" max="1283" width="11.42578125" style="120"/>
    <col min="1284" max="1284" width="4.5703125" style="120" customWidth="1"/>
    <col min="1285" max="1285" width="15.85546875" style="120" customWidth="1"/>
    <col min="1286" max="1286" width="16.28515625" style="120" customWidth="1"/>
    <col min="1287" max="1288" width="16.7109375" style="120" customWidth="1"/>
    <col min="1289" max="1290" width="5.7109375" style="120" customWidth="1"/>
    <col min="1291" max="1292" width="3.7109375" style="120" customWidth="1"/>
    <col min="1293" max="1294" width="10.7109375" style="120" customWidth="1"/>
    <col min="1295" max="1295" width="27.7109375" style="120" customWidth="1"/>
    <col min="1296" max="1297" width="10.7109375" style="120" customWidth="1"/>
    <col min="1298" max="1299" width="11.7109375" style="120" customWidth="1"/>
    <col min="1300" max="1317" width="10.7109375" style="120" customWidth="1"/>
    <col min="1318" max="1330" width="5.140625" style="120" customWidth="1"/>
    <col min="1331" max="1331" width="5.42578125" style="120" customWidth="1"/>
    <col min="1332" max="1332" width="4.85546875" style="120" customWidth="1"/>
    <col min="1333" max="1333" width="7.140625" style="120" customWidth="1"/>
    <col min="1334" max="1539" width="11.42578125" style="120"/>
    <col min="1540" max="1540" width="4.5703125" style="120" customWidth="1"/>
    <col min="1541" max="1541" width="15.85546875" style="120" customWidth="1"/>
    <col min="1542" max="1542" width="16.28515625" style="120" customWidth="1"/>
    <col min="1543" max="1544" width="16.7109375" style="120" customWidth="1"/>
    <col min="1545" max="1546" width="5.7109375" style="120" customWidth="1"/>
    <col min="1547" max="1548" width="3.7109375" style="120" customWidth="1"/>
    <col min="1549" max="1550" width="10.7109375" style="120" customWidth="1"/>
    <col min="1551" max="1551" width="27.7109375" style="120" customWidth="1"/>
    <col min="1552" max="1553" width="10.7109375" style="120" customWidth="1"/>
    <col min="1554" max="1555" width="11.7109375" style="120" customWidth="1"/>
    <col min="1556" max="1573" width="10.7109375" style="120" customWidth="1"/>
    <col min="1574" max="1586" width="5.140625" style="120" customWidth="1"/>
    <col min="1587" max="1587" width="5.42578125" style="120" customWidth="1"/>
    <col min="1588" max="1588" width="4.85546875" style="120" customWidth="1"/>
    <col min="1589" max="1589" width="7.140625" style="120" customWidth="1"/>
    <col min="1590" max="1795" width="11.42578125" style="120"/>
    <col min="1796" max="1796" width="4.5703125" style="120" customWidth="1"/>
    <col min="1797" max="1797" width="15.85546875" style="120" customWidth="1"/>
    <col min="1798" max="1798" width="16.28515625" style="120" customWidth="1"/>
    <col min="1799" max="1800" width="16.7109375" style="120" customWidth="1"/>
    <col min="1801" max="1802" width="5.7109375" style="120" customWidth="1"/>
    <col min="1803" max="1804" width="3.7109375" style="120" customWidth="1"/>
    <col min="1805" max="1806" width="10.7109375" style="120" customWidth="1"/>
    <col min="1807" max="1807" width="27.7109375" style="120" customWidth="1"/>
    <col min="1808" max="1809" width="10.7109375" style="120" customWidth="1"/>
    <col min="1810" max="1811" width="11.7109375" style="120" customWidth="1"/>
    <col min="1812" max="1829" width="10.7109375" style="120" customWidth="1"/>
    <col min="1830" max="1842" width="5.140625" style="120" customWidth="1"/>
    <col min="1843" max="1843" width="5.42578125" style="120" customWidth="1"/>
    <col min="1844" max="1844" width="4.85546875" style="120" customWidth="1"/>
    <col min="1845" max="1845" width="7.140625" style="120" customWidth="1"/>
    <col min="1846" max="2051" width="11.42578125" style="120"/>
    <col min="2052" max="2052" width="4.5703125" style="120" customWidth="1"/>
    <col min="2053" max="2053" width="15.85546875" style="120" customWidth="1"/>
    <col min="2054" max="2054" width="16.28515625" style="120" customWidth="1"/>
    <col min="2055" max="2056" width="16.7109375" style="120" customWidth="1"/>
    <col min="2057" max="2058" width="5.7109375" style="120" customWidth="1"/>
    <col min="2059" max="2060" width="3.7109375" style="120" customWidth="1"/>
    <col min="2061" max="2062" width="10.7109375" style="120" customWidth="1"/>
    <col min="2063" max="2063" width="27.7109375" style="120" customWidth="1"/>
    <col min="2064" max="2065" width="10.7109375" style="120" customWidth="1"/>
    <col min="2066" max="2067" width="11.7109375" style="120" customWidth="1"/>
    <col min="2068" max="2085" width="10.7109375" style="120" customWidth="1"/>
    <col min="2086" max="2098" width="5.140625" style="120" customWidth="1"/>
    <col min="2099" max="2099" width="5.42578125" style="120" customWidth="1"/>
    <col min="2100" max="2100" width="4.85546875" style="120" customWidth="1"/>
    <col min="2101" max="2101" width="7.140625" style="120" customWidth="1"/>
    <col min="2102" max="2307" width="11.42578125" style="120"/>
    <col min="2308" max="2308" width="4.5703125" style="120" customWidth="1"/>
    <col min="2309" max="2309" width="15.85546875" style="120" customWidth="1"/>
    <col min="2310" max="2310" width="16.28515625" style="120" customWidth="1"/>
    <col min="2311" max="2312" width="16.7109375" style="120" customWidth="1"/>
    <col min="2313" max="2314" width="5.7109375" style="120" customWidth="1"/>
    <col min="2315" max="2316" width="3.7109375" style="120" customWidth="1"/>
    <col min="2317" max="2318" width="10.7109375" style="120" customWidth="1"/>
    <col min="2319" max="2319" width="27.7109375" style="120" customWidth="1"/>
    <col min="2320" max="2321" width="10.7109375" style="120" customWidth="1"/>
    <col min="2322" max="2323" width="11.7109375" style="120" customWidth="1"/>
    <col min="2324" max="2341" width="10.7109375" style="120" customWidth="1"/>
    <col min="2342" max="2354" width="5.140625" style="120" customWidth="1"/>
    <col min="2355" max="2355" width="5.42578125" style="120" customWidth="1"/>
    <col min="2356" max="2356" width="4.85546875" style="120" customWidth="1"/>
    <col min="2357" max="2357" width="7.140625" style="120" customWidth="1"/>
    <col min="2358" max="2563" width="11.42578125" style="120"/>
    <col min="2564" max="2564" width="4.5703125" style="120" customWidth="1"/>
    <col min="2565" max="2565" width="15.85546875" style="120" customWidth="1"/>
    <col min="2566" max="2566" width="16.28515625" style="120" customWidth="1"/>
    <col min="2567" max="2568" width="16.7109375" style="120" customWidth="1"/>
    <col min="2569" max="2570" width="5.7109375" style="120" customWidth="1"/>
    <col min="2571" max="2572" width="3.7109375" style="120" customWidth="1"/>
    <col min="2573" max="2574" width="10.7109375" style="120" customWidth="1"/>
    <col min="2575" max="2575" width="27.7109375" style="120" customWidth="1"/>
    <col min="2576" max="2577" width="10.7109375" style="120" customWidth="1"/>
    <col min="2578" max="2579" width="11.7109375" style="120" customWidth="1"/>
    <col min="2580" max="2597" width="10.7109375" style="120" customWidth="1"/>
    <col min="2598" max="2610" width="5.140625" style="120" customWidth="1"/>
    <col min="2611" max="2611" width="5.42578125" style="120" customWidth="1"/>
    <col min="2612" max="2612" width="4.85546875" style="120" customWidth="1"/>
    <col min="2613" max="2613" width="7.140625" style="120" customWidth="1"/>
    <col min="2614" max="2819" width="11.42578125" style="120"/>
    <col min="2820" max="2820" width="4.5703125" style="120" customWidth="1"/>
    <col min="2821" max="2821" width="15.85546875" style="120" customWidth="1"/>
    <col min="2822" max="2822" width="16.28515625" style="120" customWidth="1"/>
    <col min="2823" max="2824" width="16.7109375" style="120" customWidth="1"/>
    <col min="2825" max="2826" width="5.7109375" style="120" customWidth="1"/>
    <col min="2827" max="2828" width="3.7109375" style="120" customWidth="1"/>
    <col min="2829" max="2830" width="10.7109375" style="120" customWidth="1"/>
    <col min="2831" max="2831" width="27.7109375" style="120" customWidth="1"/>
    <col min="2832" max="2833" width="10.7109375" style="120" customWidth="1"/>
    <col min="2834" max="2835" width="11.7109375" style="120" customWidth="1"/>
    <col min="2836" max="2853" width="10.7109375" style="120" customWidth="1"/>
    <col min="2854" max="2866" width="5.140625" style="120" customWidth="1"/>
    <col min="2867" max="2867" width="5.42578125" style="120" customWidth="1"/>
    <col min="2868" max="2868" width="4.85546875" style="120" customWidth="1"/>
    <col min="2869" max="2869" width="7.140625" style="120" customWidth="1"/>
    <col min="2870" max="3075" width="11.42578125" style="120"/>
    <col min="3076" max="3076" width="4.5703125" style="120" customWidth="1"/>
    <col min="3077" max="3077" width="15.85546875" style="120" customWidth="1"/>
    <col min="3078" max="3078" width="16.28515625" style="120" customWidth="1"/>
    <col min="3079" max="3080" width="16.7109375" style="120" customWidth="1"/>
    <col min="3081" max="3082" width="5.7109375" style="120" customWidth="1"/>
    <col min="3083" max="3084" width="3.7109375" style="120" customWidth="1"/>
    <col min="3085" max="3086" width="10.7109375" style="120" customWidth="1"/>
    <col min="3087" max="3087" width="27.7109375" style="120" customWidth="1"/>
    <col min="3088" max="3089" width="10.7109375" style="120" customWidth="1"/>
    <col min="3090" max="3091" width="11.7109375" style="120" customWidth="1"/>
    <col min="3092" max="3109" width="10.7109375" style="120" customWidth="1"/>
    <col min="3110" max="3122" width="5.140625" style="120" customWidth="1"/>
    <col min="3123" max="3123" width="5.42578125" style="120" customWidth="1"/>
    <col min="3124" max="3124" width="4.85546875" style="120" customWidth="1"/>
    <col min="3125" max="3125" width="7.140625" style="120" customWidth="1"/>
    <col min="3126" max="3331" width="11.42578125" style="120"/>
    <col min="3332" max="3332" width="4.5703125" style="120" customWidth="1"/>
    <col min="3333" max="3333" width="15.85546875" style="120" customWidth="1"/>
    <col min="3334" max="3334" width="16.28515625" style="120" customWidth="1"/>
    <col min="3335" max="3336" width="16.7109375" style="120" customWidth="1"/>
    <col min="3337" max="3338" width="5.7109375" style="120" customWidth="1"/>
    <col min="3339" max="3340" width="3.7109375" style="120" customWidth="1"/>
    <col min="3341" max="3342" width="10.7109375" style="120" customWidth="1"/>
    <col min="3343" max="3343" width="27.7109375" style="120" customWidth="1"/>
    <col min="3344" max="3345" width="10.7109375" style="120" customWidth="1"/>
    <col min="3346" max="3347" width="11.7109375" style="120" customWidth="1"/>
    <col min="3348" max="3365" width="10.7109375" style="120" customWidth="1"/>
    <col min="3366" max="3378" width="5.140625" style="120" customWidth="1"/>
    <col min="3379" max="3379" width="5.42578125" style="120" customWidth="1"/>
    <col min="3380" max="3380" width="4.85546875" style="120" customWidth="1"/>
    <col min="3381" max="3381" width="7.140625" style="120" customWidth="1"/>
    <col min="3382" max="3587" width="11.42578125" style="120"/>
    <col min="3588" max="3588" width="4.5703125" style="120" customWidth="1"/>
    <col min="3589" max="3589" width="15.85546875" style="120" customWidth="1"/>
    <col min="3590" max="3590" width="16.28515625" style="120" customWidth="1"/>
    <col min="3591" max="3592" width="16.7109375" style="120" customWidth="1"/>
    <col min="3593" max="3594" width="5.7109375" style="120" customWidth="1"/>
    <col min="3595" max="3596" width="3.7109375" style="120" customWidth="1"/>
    <col min="3597" max="3598" width="10.7109375" style="120" customWidth="1"/>
    <col min="3599" max="3599" width="27.7109375" style="120" customWidth="1"/>
    <col min="3600" max="3601" width="10.7109375" style="120" customWidth="1"/>
    <col min="3602" max="3603" width="11.7109375" style="120" customWidth="1"/>
    <col min="3604" max="3621" width="10.7109375" style="120" customWidth="1"/>
    <col min="3622" max="3634" width="5.140625" style="120" customWidth="1"/>
    <col min="3635" max="3635" width="5.42578125" style="120" customWidth="1"/>
    <col min="3636" max="3636" width="4.85546875" style="120" customWidth="1"/>
    <col min="3637" max="3637" width="7.140625" style="120" customWidth="1"/>
    <col min="3638" max="3843" width="11.42578125" style="120"/>
    <col min="3844" max="3844" width="4.5703125" style="120" customWidth="1"/>
    <col min="3845" max="3845" width="15.85546875" style="120" customWidth="1"/>
    <col min="3846" max="3846" width="16.28515625" style="120" customWidth="1"/>
    <col min="3847" max="3848" width="16.7109375" style="120" customWidth="1"/>
    <col min="3849" max="3850" width="5.7109375" style="120" customWidth="1"/>
    <col min="3851" max="3852" width="3.7109375" style="120" customWidth="1"/>
    <col min="3853" max="3854" width="10.7109375" style="120" customWidth="1"/>
    <col min="3855" max="3855" width="27.7109375" style="120" customWidth="1"/>
    <col min="3856" max="3857" width="10.7109375" style="120" customWidth="1"/>
    <col min="3858" max="3859" width="11.7109375" style="120" customWidth="1"/>
    <col min="3860" max="3877" width="10.7109375" style="120" customWidth="1"/>
    <col min="3878" max="3890" width="5.140625" style="120" customWidth="1"/>
    <col min="3891" max="3891" width="5.42578125" style="120" customWidth="1"/>
    <col min="3892" max="3892" width="4.85546875" style="120" customWidth="1"/>
    <col min="3893" max="3893" width="7.140625" style="120" customWidth="1"/>
    <col min="3894" max="4099" width="11.42578125" style="120"/>
    <col min="4100" max="4100" width="4.5703125" style="120" customWidth="1"/>
    <col min="4101" max="4101" width="15.85546875" style="120" customWidth="1"/>
    <col min="4102" max="4102" width="16.28515625" style="120" customWidth="1"/>
    <col min="4103" max="4104" width="16.7109375" style="120" customWidth="1"/>
    <col min="4105" max="4106" width="5.7109375" style="120" customWidth="1"/>
    <col min="4107" max="4108" width="3.7109375" style="120" customWidth="1"/>
    <col min="4109" max="4110" width="10.7109375" style="120" customWidth="1"/>
    <col min="4111" max="4111" width="27.7109375" style="120" customWidth="1"/>
    <col min="4112" max="4113" width="10.7109375" style="120" customWidth="1"/>
    <col min="4114" max="4115" width="11.7109375" style="120" customWidth="1"/>
    <col min="4116" max="4133" width="10.7109375" style="120" customWidth="1"/>
    <col min="4134" max="4146" width="5.140625" style="120" customWidth="1"/>
    <col min="4147" max="4147" width="5.42578125" style="120" customWidth="1"/>
    <col min="4148" max="4148" width="4.85546875" style="120" customWidth="1"/>
    <col min="4149" max="4149" width="7.140625" style="120" customWidth="1"/>
    <col min="4150" max="4355" width="11.42578125" style="120"/>
    <col min="4356" max="4356" width="4.5703125" style="120" customWidth="1"/>
    <col min="4357" max="4357" width="15.85546875" style="120" customWidth="1"/>
    <col min="4358" max="4358" width="16.28515625" style="120" customWidth="1"/>
    <col min="4359" max="4360" width="16.7109375" style="120" customWidth="1"/>
    <col min="4361" max="4362" width="5.7109375" style="120" customWidth="1"/>
    <col min="4363" max="4364" width="3.7109375" style="120" customWidth="1"/>
    <col min="4365" max="4366" width="10.7109375" style="120" customWidth="1"/>
    <col min="4367" max="4367" width="27.7109375" style="120" customWidth="1"/>
    <col min="4368" max="4369" width="10.7109375" style="120" customWidth="1"/>
    <col min="4370" max="4371" width="11.7109375" style="120" customWidth="1"/>
    <col min="4372" max="4389" width="10.7109375" style="120" customWidth="1"/>
    <col min="4390" max="4402" width="5.140625" style="120" customWidth="1"/>
    <col min="4403" max="4403" width="5.42578125" style="120" customWidth="1"/>
    <col min="4404" max="4404" width="4.85546875" style="120" customWidth="1"/>
    <col min="4405" max="4405" width="7.140625" style="120" customWidth="1"/>
    <col min="4406" max="4611" width="11.42578125" style="120"/>
    <col min="4612" max="4612" width="4.5703125" style="120" customWidth="1"/>
    <col min="4613" max="4613" width="15.85546875" style="120" customWidth="1"/>
    <col min="4614" max="4614" width="16.28515625" style="120" customWidth="1"/>
    <col min="4615" max="4616" width="16.7109375" style="120" customWidth="1"/>
    <col min="4617" max="4618" width="5.7109375" style="120" customWidth="1"/>
    <col min="4619" max="4620" width="3.7109375" style="120" customWidth="1"/>
    <col min="4621" max="4622" width="10.7109375" style="120" customWidth="1"/>
    <col min="4623" max="4623" width="27.7109375" style="120" customWidth="1"/>
    <col min="4624" max="4625" width="10.7109375" style="120" customWidth="1"/>
    <col min="4626" max="4627" width="11.7109375" style="120" customWidth="1"/>
    <col min="4628" max="4645" width="10.7109375" style="120" customWidth="1"/>
    <col min="4646" max="4658" width="5.140625" style="120" customWidth="1"/>
    <col min="4659" max="4659" width="5.42578125" style="120" customWidth="1"/>
    <col min="4660" max="4660" width="4.85546875" style="120" customWidth="1"/>
    <col min="4661" max="4661" width="7.140625" style="120" customWidth="1"/>
    <col min="4662" max="4867" width="11.42578125" style="120"/>
    <col min="4868" max="4868" width="4.5703125" style="120" customWidth="1"/>
    <col min="4869" max="4869" width="15.85546875" style="120" customWidth="1"/>
    <col min="4870" max="4870" width="16.28515625" style="120" customWidth="1"/>
    <col min="4871" max="4872" width="16.7109375" style="120" customWidth="1"/>
    <col min="4873" max="4874" width="5.7109375" style="120" customWidth="1"/>
    <col min="4875" max="4876" width="3.7109375" style="120" customWidth="1"/>
    <col min="4877" max="4878" width="10.7109375" style="120" customWidth="1"/>
    <col min="4879" max="4879" width="27.7109375" style="120" customWidth="1"/>
    <col min="4880" max="4881" width="10.7109375" style="120" customWidth="1"/>
    <col min="4882" max="4883" width="11.7109375" style="120" customWidth="1"/>
    <col min="4884" max="4901" width="10.7109375" style="120" customWidth="1"/>
    <col min="4902" max="4914" width="5.140625" style="120" customWidth="1"/>
    <col min="4915" max="4915" width="5.42578125" style="120" customWidth="1"/>
    <col min="4916" max="4916" width="4.85546875" style="120" customWidth="1"/>
    <col min="4917" max="4917" width="7.140625" style="120" customWidth="1"/>
    <col min="4918" max="5123" width="11.42578125" style="120"/>
    <col min="5124" max="5124" width="4.5703125" style="120" customWidth="1"/>
    <col min="5125" max="5125" width="15.85546875" style="120" customWidth="1"/>
    <col min="5126" max="5126" width="16.28515625" style="120" customWidth="1"/>
    <col min="5127" max="5128" width="16.7109375" style="120" customWidth="1"/>
    <col min="5129" max="5130" width="5.7109375" style="120" customWidth="1"/>
    <col min="5131" max="5132" width="3.7109375" style="120" customWidth="1"/>
    <col min="5133" max="5134" width="10.7109375" style="120" customWidth="1"/>
    <col min="5135" max="5135" width="27.7109375" style="120" customWidth="1"/>
    <col min="5136" max="5137" width="10.7109375" style="120" customWidth="1"/>
    <col min="5138" max="5139" width="11.7109375" style="120" customWidth="1"/>
    <col min="5140" max="5157" width="10.7109375" style="120" customWidth="1"/>
    <col min="5158" max="5170" width="5.140625" style="120" customWidth="1"/>
    <col min="5171" max="5171" width="5.42578125" style="120" customWidth="1"/>
    <col min="5172" max="5172" width="4.85546875" style="120" customWidth="1"/>
    <col min="5173" max="5173" width="7.140625" style="120" customWidth="1"/>
    <col min="5174" max="5379" width="11.42578125" style="120"/>
    <col min="5380" max="5380" width="4.5703125" style="120" customWidth="1"/>
    <col min="5381" max="5381" width="15.85546875" style="120" customWidth="1"/>
    <col min="5382" max="5382" width="16.28515625" style="120" customWidth="1"/>
    <col min="5383" max="5384" width="16.7109375" style="120" customWidth="1"/>
    <col min="5385" max="5386" width="5.7109375" style="120" customWidth="1"/>
    <col min="5387" max="5388" width="3.7109375" style="120" customWidth="1"/>
    <col min="5389" max="5390" width="10.7109375" style="120" customWidth="1"/>
    <col min="5391" max="5391" width="27.7109375" style="120" customWidth="1"/>
    <col min="5392" max="5393" width="10.7109375" style="120" customWidth="1"/>
    <col min="5394" max="5395" width="11.7109375" style="120" customWidth="1"/>
    <col min="5396" max="5413" width="10.7109375" style="120" customWidth="1"/>
    <col min="5414" max="5426" width="5.140625" style="120" customWidth="1"/>
    <col min="5427" max="5427" width="5.42578125" style="120" customWidth="1"/>
    <col min="5428" max="5428" width="4.85546875" style="120" customWidth="1"/>
    <col min="5429" max="5429" width="7.140625" style="120" customWidth="1"/>
    <col min="5430" max="5635" width="11.42578125" style="120"/>
    <col min="5636" max="5636" width="4.5703125" style="120" customWidth="1"/>
    <col min="5637" max="5637" width="15.85546875" style="120" customWidth="1"/>
    <col min="5638" max="5638" width="16.28515625" style="120" customWidth="1"/>
    <col min="5639" max="5640" width="16.7109375" style="120" customWidth="1"/>
    <col min="5641" max="5642" width="5.7109375" style="120" customWidth="1"/>
    <col min="5643" max="5644" width="3.7109375" style="120" customWidth="1"/>
    <col min="5645" max="5646" width="10.7109375" style="120" customWidth="1"/>
    <col min="5647" max="5647" width="27.7109375" style="120" customWidth="1"/>
    <col min="5648" max="5649" width="10.7109375" style="120" customWidth="1"/>
    <col min="5650" max="5651" width="11.7109375" style="120" customWidth="1"/>
    <col min="5652" max="5669" width="10.7109375" style="120" customWidth="1"/>
    <col min="5670" max="5682" width="5.140625" style="120" customWidth="1"/>
    <col min="5683" max="5683" width="5.42578125" style="120" customWidth="1"/>
    <col min="5684" max="5684" width="4.85546875" style="120" customWidth="1"/>
    <col min="5685" max="5685" width="7.140625" style="120" customWidth="1"/>
    <col min="5686" max="5891" width="11.42578125" style="120"/>
    <col min="5892" max="5892" width="4.5703125" style="120" customWidth="1"/>
    <col min="5893" max="5893" width="15.85546875" style="120" customWidth="1"/>
    <col min="5894" max="5894" width="16.28515625" style="120" customWidth="1"/>
    <col min="5895" max="5896" width="16.7109375" style="120" customWidth="1"/>
    <col min="5897" max="5898" width="5.7109375" style="120" customWidth="1"/>
    <col min="5899" max="5900" width="3.7109375" style="120" customWidth="1"/>
    <col min="5901" max="5902" width="10.7109375" style="120" customWidth="1"/>
    <col min="5903" max="5903" width="27.7109375" style="120" customWidth="1"/>
    <col min="5904" max="5905" width="10.7109375" style="120" customWidth="1"/>
    <col min="5906" max="5907" width="11.7109375" style="120" customWidth="1"/>
    <col min="5908" max="5925" width="10.7109375" style="120" customWidth="1"/>
    <col min="5926" max="5938" width="5.140625" style="120" customWidth="1"/>
    <col min="5939" max="5939" width="5.42578125" style="120" customWidth="1"/>
    <col min="5940" max="5940" width="4.85546875" style="120" customWidth="1"/>
    <col min="5941" max="5941" width="7.140625" style="120" customWidth="1"/>
    <col min="5942" max="6147" width="11.42578125" style="120"/>
    <col min="6148" max="6148" width="4.5703125" style="120" customWidth="1"/>
    <col min="6149" max="6149" width="15.85546875" style="120" customWidth="1"/>
    <col min="6150" max="6150" width="16.28515625" style="120" customWidth="1"/>
    <col min="6151" max="6152" width="16.7109375" style="120" customWidth="1"/>
    <col min="6153" max="6154" width="5.7109375" style="120" customWidth="1"/>
    <col min="6155" max="6156" width="3.7109375" style="120" customWidth="1"/>
    <col min="6157" max="6158" width="10.7109375" style="120" customWidth="1"/>
    <col min="6159" max="6159" width="27.7109375" style="120" customWidth="1"/>
    <col min="6160" max="6161" width="10.7109375" style="120" customWidth="1"/>
    <col min="6162" max="6163" width="11.7109375" style="120" customWidth="1"/>
    <col min="6164" max="6181" width="10.7109375" style="120" customWidth="1"/>
    <col min="6182" max="6194" width="5.140625" style="120" customWidth="1"/>
    <col min="6195" max="6195" width="5.42578125" style="120" customWidth="1"/>
    <col min="6196" max="6196" width="4.85546875" style="120" customWidth="1"/>
    <col min="6197" max="6197" width="7.140625" style="120" customWidth="1"/>
    <col min="6198" max="6403" width="11.42578125" style="120"/>
    <col min="6404" max="6404" width="4.5703125" style="120" customWidth="1"/>
    <col min="6405" max="6405" width="15.85546875" style="120" customWidth="1"/>
    <col min="6406" max="6406" width="16.28515625" style="120" customWidth="1"/>
    <col min="6407" max="6408" width="16.7109375" style="120" customWidth="1"/>
    <col min="6409" max="6410" width="5.7109375" style="120" customWidth="1"/>
    <col min="6411" max="6412" width="3.7109375" style="120" customWidth="1"/>
    <col min="6413" max="6414" width="10.7109375" style="120" customWidth="1"/>
    <col min="6415" max="6415" width="27.7109375" style="120" customWidth="1"/>
    <col min="6416" max="6417" width="10.7109375" style="120" customWidth="1"/>
    <col min="6418" max="6419" width="11.7109375" style="120" customWidth="1"/>
    <col min="6420" max="6437" width="10.7109375" style="120" customWidth="1"/>
    <col min="6438" max="6450" width="5.140625" style="120" customWidth="1"/>
    <col min="6451" max="6451" width="5.42578125" style="120" customWidth="1"/>
    <col min="6452" max="6452" width="4.85546875" style="120" customWidth="1"/>
    <col min="6453" max="6453" width="7.140625" style="120" customWidth="1"/>
    <col min="6454" max="6659" width="11.42578125" style="120"/>
    <col min="6660" max="6660" width="4.5703125" style="120" customWidth="1"/>
    <col min="6661" max="6661" width="15.85546875" style="120" customWidth="1"/>
    <col min="6662" max="6662" width="16.28515625" style="120" customWidth="1"/>
    <col min="6663" max="6664" width="16.7109375" style="120" customWidth="1"/>
    <col min="6665" max="6666" width="5.7109375" style="120" customWidth="1"/>
    <col min="6667" max="6668" width="3.7109375" style="120" customWidth="1"/>
    <col min="6669" max="6670" width="10.7109375" style="120" customWidth="1"/>
    <col min="6671" max="6671" width="27.7109375" style="120" customWidth="1"/>
    <col min="6672" max="6673" width="10.7109375" style="120" customWidth="1"/>
    <col min="6674" max="6675" width="11.7109375" style="120" customWidth="1"/>
    <col min="6676" max="6693" width="10.7109375" style="120" customWidth="1"/>
    <col min="6694" max="6706" width="5.140625" style="120" customWidth="1"/>
    <col min="6707" max="6707" width="5.42578125" style="120" customWidth="1"/>
    <col min="6708" max="6708" width="4.85546875" style="120" customWidth="1"/>
    <col min="6709" max="6709" width="7.140625" style="120" customWidth="1"/>
    <col min="6710" max="6915" width="11.42578125" style="120"/>
    <col min="6916" max="6916" width="4.5703125" style="120" customWidth="1"/>
    <col min="6917" max="6917" width="15.85546875" style="120" customWidth="1"/>
    <col min="6918" max="6918" width="16.28515625" style="120" customWidth="1"/>
    <col min="6919" max="6920" width="16.7109375" style="120" customWidth="1"/>
    <col min="6921" max="6922" width="5.7109375" style="120" customWidth="1"/>
    <col min="6923" max="6924" width="3.7109375" style="120" customWidth="1"/>
    <col min="6925" max="6926" width="10.7109375" style="120" customWidth="1"/>
    <col min="6927" max="6927" width="27.7109375" style="120" customWidth="1"/>
    <col min="6928" max="6929" width="10.7109375" style="120" customWidth="1"/>
    <col min="6930" max="6931" width="11.7109375" style="120" customWidth="1"/>
    <col min="6932" max="6949" width="10.7109375" style="120" customWidth="1"/>
    <col min="6950" max="6962" width="5.140625" style="120" customWidth="1"/>
    <col min="6963" max="6963" width="5.42578125" style="120" customWidth="1"/>
    <col min="6964" max="6964" width="4.85546875" style="120" customWidth="1"/>
    <col min="6965" max="6965" width="7.140625" style="120" customWidth="1"/>
    <col min="6966" max="7171" width="11.42578125" style="120"/>
    <col min="7172" max="7172" width="4.5703125" style="120" customWidth="1"/>
    <col min="7173" max="7173" width="15.85546875" style="120" customWidth="1"/>
    <col min="7174" max="7174" width="16.28515625" style="120" customWidth="1"/>
    <col min="7175" max="7176" width="16.7109375" style="120" customWidth="1"/>
    <col min="7177" max="7178" width="5.7109375" style="120" customWidth="1"/>
    <col min="7179" max="7180" width="3.7109375" style="120" customWidth="1"/>
    <col min="7181" max="7182" width="10.7109375" style="120" customWidth="1"/>
    <col min="7183" max="7183" width="27.7109375" style="120" customWidth="1"/>
    <col min="7184" max="7185" width="10.7109375" style="120" customWidth="1"/>
    <col min="7186" max="7187" width="11.7109375" style="120" customWidth="1"/>
    <col min="7188" max="7205" width="10.7109375" style="120" customWidth="1"/>
    <col min="7206" max="7218" width="5.140625" style="120" customWidth="1"/>
    <col min="7219" max="7219" width="5.42578125" style="120" customWidth="1"/>
    <col min="7220" max="7220" width="4.85546875" style="120" customWidth="1"/>
    <col min="7221" max="7221" width="7.140625" style="120" customWidth="1"/>
    <col min="7222" max="7427" width="11.42578125" style="120"/>
    <col min="7428" max="7428" width="4.5703125" style="120" customWidth="1"/>
    <col min="7429" max="7429" width="15.85546875" style="120" customWidth="1"/>
    <col min="7430" max="7430" width="16.28515625" style="120" customWidth="1"/>
    <col min="7431" max="7432" width="16.7109375" style="120" customWidth="1"/>
    <col min="7433" max="7434" width="5.7109375" style="120" customWidth="1"/>
    <col min="7435" max="7436" width="3.7109375" style="120" customWidth="1"/>
    <col min="7437" max="7438" width="10.7109375" style="120" customWidth="1"/>
    <col min="7439" max="7439" width="27.7109375" style="120" customWidth="1"/>
    <col min="7440" max="7441" width="10.7109375" style="120" customWidth="1"/>
    <col min="7442" max="7443" width="11.7109375" style="120" customWidth="1"/>
    <col min="7444" max="7461" width="10.7109375" style="120" customWidth="1"/>
    <col min="7462" max="7474" width="5.140625" style="120" customWidth="1"/>
    <col min="7475" max="7475" width="5.42578125" style="120" customWidth="1"/>
    <col min="7476" max="7476" width="4.85546875" style="120" customWidth="1"/>
    <col min="7477" max="7477" width="7.140625" style="120" customWidth="1"/>
    <col min="7478" max="7683" width="11.42578125" style="120"/>
    <col min="7684" max="7684" width="4.5703125" style="120" customWidth="1"/>
    <col min="7685" max="7685" width="15.85546875" style="120" customWidth="1"/>
    <col min="7686" max="7686" width="16.28515625" style="120" customWidth="1"/>
    <col min="7687" max="7688" width="16.7109375" style="120" customWidth="1"/>
    <col min="7689" max="7690" width="5.7109375" style="120" customWidth="1"/>
    <col min="7691" max="7692" width="3.7109375" style="120" customWidth="1"/>
    <col min="7693" max="7694" width="10.7109375" style="120" customWidth="1"/>
    <col min="7695" max="7695" width="27.7109375" style="120" customWidth="1"/>
    <col min="7696" max="7697" width="10.7109375" style="120" customWidth="1"/>
    <col min="7698" max="7699" width="11.7109375" style="120" customWidth="1"/>
    <col min="7700" max="7717" width="10.7109375" style="120" customWidth="1"/>
    <col min="7718" max="7730" width="5.140625" style="120" customWidth="1"/>
    <col min="7731" max="7731" width="5.42578125" style="120" customWidth="1"/>
    <col min="7732" max="7732" width="4.85546875" style="120" customWidth="1"/>
    <col min="7733" max="7733" width="7.140625" style="120" customWidth="1"/>
    <col min="7734" max="7939" width="11.42578125" style="120"/>
    <col min="7940" max="7940" width="4.5703125" style="120" customWidth="1"/>
    <col min="7941" max="7941" width="15.85546875" style="120" customWidth="1"/>
    <col min="7942" max="7942" width="16.28515625" style="120" customWidth="1"/>
    <col min="7943" max="7944" width="16.7109375" style="120" customWidth="1"/>
    <col min="7945" max="7946" width="5.7109375" style="120" customWidth="1"/>
    <col min="7947" max="7948" width="3.7109375" style="120" customWidth="1"/>
    <col min="7949" max="7950" width="10.7109375" style="120" customWidth="1"/>
    <col min="7951" max="7951" width="27.7109375" style="120" customWidth="1"/>
    <col min="7952" max="7953" width="10.7109375" style="120" customWidth="1"/>
    <col min="7954" max="7955" width="11.7109375" style="120" customWidth="1"/>
    <col min="7956" max="7973" width="10.7109375" style="120" customWidth="1"/>
    <col min="7974" max="7986" width="5.140625" style="120" customWidth="1"/>
    <col min="7987" max="7987" width="5.42578125" style="120" customWidth="1"/>
    <col min="7988" max="7988" width="4.85546875" style="120" customWidth="1"/>
    <col min="7989" max="7989" width="7.140625" style="120" customWidth="1"/>
    <col min="7990" max="8195" width="11.42578125" style="120"/>
    <col min="8196" max="8196" width="4.5703125" style="120" customWidth="1"/>
    <col min="8197" max="8197" width="15.85546875" style="120" customWidth="1"/>
    <col min="8198" max="8198" width="16.28515625" style="120" customWidth="1"/>
    <col min="8199" max="8200" width="16.7109375" style="120" customWidth="1"/>
    <col min="8201" max="8202" width="5.7109375" style="120" customWidth="1"/>
    <col min="8203" max="8204" width="3.7109375" style="120" customWidth="1"/>
    <col min="8205" max="8206" width="10.7109375" style="120" customWidth="1"/>
    <col min="8207" max="8207" width="27.7109375" style="120" customWidth="1"/>
    <col min="8208" max="8209" width="10.7109375" style="120" customWidth="1"/>
    <col min="8210" max="8211" width="11.7109375" style="120" customWidth="1"/>
    <col min="8212" max="8229" width="10.7109375" style="120" customWidth="1"/>
    <col min="8230" max="8242" width="5.140625" style="120" customWidth="1"/>
    <col min="8243" max="8243" width="5.42578125" style="120" customWidth="1"/>
    <col min="8244" max="8244" width="4.85546875" style="120" customWidth="1"/>
    <col min="8245" max="8245" width="7.140625" style="120" customWidth="1"/>
    <col min="8246" max="8451" width="11.42578125" style="120"/>
    <col min="8452" max="8452" width="4.5703125" style="120" customWidth="1"/>
    <col min="8453" max="8453" width="15.85546875" style="120" customWidth="1"/>
    <col min="8454" max="8454" width="16.28515625" style="120" customWidth="1"/>
    <col min="8455" max="8456" width="16.7109375" style="120" customWidth="1"/>
    <col min="8457" max="8458" width="5.7109375" style="120" customWidth="1"/>
    <col min="8459" max="8460" width="3.7109375" style="120" customWidth="1"/>
    <col min="8461" max="8462" width="10.7109375" style="120" customWidth="1"/>
    <col min="8463" max="8463" width="27.7109375" style="120" customWidth="1"/>
    <col min="8464" max="8465" width="10.7109375" style="120" customWidth="1"/>
    <col min="8466" max="8467" width="11.7109375" style="120" customWidth="1"/>
    <col min="8468" max="8485" width="10.7109375" style="120" customWidth="1"/>
    <col min="8486" max="8498" width="5.140625" style="120" customWidth="1"/>
    <col min="8499" max="8499" width="5.42578125" style="120" customWidth="1"/>
    <col min="8500" max="8500" width="4.85546875" style="120" customWidth="1"/>
    <col min="8501" max="8501" width="7.140625" style="120" customWidth="1"/>
    <col min="8502" max="8707" width="11.42578125" style="120"/>
    <col min="8708" max="8708" width="4.5703125" style="120" customWidth="1"/>
    <col min="8709" max="8709" width="15.85546875" style="120" customWidth="1"/>
    <col min="8710" max="8710" width="16.28515625" style="120" customWidth="1"/>
    <col min="8711" max="8712" width="16.7109375" style="120" customWidth="1"/>
    <col min="8713" max="8714" width="5.7109375" style="120" customWidth="1"/>
    <col min="8715" max="8716" width="3.7109375" style="120" customWidth="1"/>
    <col min="8717" max="8718" width="10.7109375" style="120" customWidth="1"/>
    <col min="8719" max="8719" width="27.7109375" style="120" customWidth="1"/>
    <col min="8720" max="8721" width="10.7109375" style="120" customWidth="1"/>
    <col min="8722" max="8723" width="11.7109375" style="120" customWidth="1"/>
    <col min="8724" max="8741" width="10.7109375" style="120" customWidth="1"/>
    <col min="8742" max="8754" width="5.140625" style="120" customWidth="1"/>
    <col min="8755" max="8755" width="5.42578125" style="120" customWidth="1"/>
    <col min="8756" max="8756" width="4.85546875" style="120" customWidth="1"/>
    <col min="8757" max="8757" width="7.140625" style="120" customWidth="1"/>
    <col min="8758" max="8963" width="11.42578125" style="120"/>
    <col min="8964" max="8964" width="4.5703125" style="120" customWidth="1"/>
    <col min="8965" max="8965" width="15.85546875" style="120" customWidth="1"/>
    <col min="8966" max="8966" width="16.28515625" style="120" customWidth="1"/>
    <col min="8967" max="8968" width="16.7109375" style="120" customWidth="1"/>
    <col min="8969" max="8970" width="5.7109375" style="120" customWidth="1"/>
    <col min="8971" max="8972" width="3.7109375" style="120" customWidth="1"/>
    <col min="8973" max="8974" width="10.7109375" style="120" customWidth="1"/>
    <col min="8975" max="8975" width="27.7109375" style="120" customWidth="1"/>
    <col min="8976" max="8977" width="10.7109375" style="120" customWidth="1"/>
    <col min="8978" max="8979" width="11.7109375" style="120" customWidth="1"/>
    <col min="8980" max="8997" width="10.7109375" style="120" customWidth="1"/>
    <col min="8998" max="9010" width="5.140625" style="120" customWidth="1"/>
    <col min="9011" max="9011" width="5.42578125" style="120" customWidth="1"/>
    <col min="9012" max="9012" width="4.85546875" style="120" customWidth="1"/>
    <col min="9013" max="9013" width="7.140625" style="120" customWidth="1"/>
    <col min="9014" max="9219" width="11.42578125" style="120"/>
    <col min="9220" max="9220" width="4.5703125" style="120" customWidth="1"/>
    <col min="9221" max="9221" width="15.85546875" style="120" customWidth="1"/>
    <col min="9222" max="9222" width="16.28515625" style="120" customWidth="1"/>
    <col min="9223" max="9224" width="16.7109375" style="120" customWidth="1"/>
    <col min="9225" max="9226" width="5.7109375" style="120" customWidth="1"/>
    <col min="9227" max="9228" width="3.7109375" style="120" customWidth="1"/>
    <col min="9229" max="9230" width="10.7109375" style="120" customWidth="1"/>
    <col min="9231" max="9231" width="27.7109375" style="120" customWidth="1"/>
    <col min="9232" max="9233" width="10.7109375" style="120" customWidth="1"/>
    <col min="9234" max="9235" width="11.7109375" style="120" customWidth="1"/>
    <col min="9236" max="9253" width="10.7109375" style="120" customWidth="1"/>
    <col min="9254" max="9266" width="5.140625" style="120" customWidth="1"/>
    <col min="9267" max="9267" width="5.42578125" style="120" customWidth="1"/>
    <col min="9268" max="9268" width="4.85546875" style="120" customWidth="1"/>
    <col min="9269" max="9269" width="7.140625" style="120" customWidth="1"/>
    <col min="9270" max="9475" width="11.42578125" style="120"/>
    <col min="9476" max="9476" width="4.5703125" style="120" customWidth="1"/>
    <col min="9477" max="9477" width="15.85546875" style="120" customWidth="1"/>
    <col min="9478" max="9478" width="16.28515625" style="120" customWidth="1"/>
    <col min="9479" max="9480" width="16.7109375" style="120" customWidth="1"/>
    <col min="9481" max="9482" width="5.7109375" style="120" customWidth="1"/>
    <col min="9483" max="9484" width="3.7109375" style="120" customWidth="1"/>
    <col min="9485" max="9486" width="10.7109375" style="120" customWidth="1"/>
    <col min="9487" max="9487" width="27.7109375" style="120" customWidth="1"/>
    <col min="9488" max="9489" width="10.7109375" style="120" customWidth="1"/>
    <col min="9490" max="9491" width="11.7109375" style="120" customWidth="1"/>
    <col min="9492" max="9509" width="10.7109375" style="120" customWidth="1"/>
    <col min="9510" max="9522" width="5.140625" style="120" customWidth="1"/>
    <col min="9523" max="9523" width="5.42578125" style="120" customWidth="1"/>
    <col min="9524" max="9524" width="4.85546875" style="120" customWidth="1"/>
    <col min="9525" max="9525" width="7.140625" style="120" customWidth="1"/>
    <col min="9526" max="9731" width="11.42578125" style="120"/>
    <col min="9732" max="9732" width="4.5703125" style="120" customWidth="1"/>
    <col min="9733" max="9733" width="15.85546875" style="120" customWidth="1"/>
    <col min="9734" max="9734" width="16.28515625" style="120" customWidth="1"/>
    <col min="9735" max="9736" width="16.7109375" style="120" customWidth="1"/>
    <col min="9737" max="9738" width="5.7109375" style="120" customWidth="1"/>
    <col min="9739" max="9740" width="3.7109375" style="120" customWidth="1"/>
    <col min="9741" max="9742" width="10.7109375" style="120" customWidth="1"/>
    <col min="9743" max="9743" width="27.7109375" style="120" customWidth="1"/>
    <col min="9744" max="9745" width="10.7109375" style="120" customWidth="1"/>
    <col min="9746" max="9747" width="11.7109375" style="120" customWidth="1"/>
    <col min="9748" max="9765" width="10.7109375" style="120" customWidth="1"/>
    <col min="9766" max="9778" width="5.140625" style="120" customWidth="1"/>
    <col min="9779" max="9779" width="5.42578125" style="120" customWidth="1"/>
    <col min="9780" max="9780" width="4.85546875" style="120" customWidth="1"/>
    <col min="9781" max="9781" width="7.140625" style="120" customWidth="1"/>
    <col min="9782" max="9987" width="11.42578125" style="120"/>
    <col min="9988" max="9988" width="4.5703125" style="120" customWidth="1"/>
    <col min="9989" max="9989" width="15.85546875" style="120" customWidth="1"/>
    <col min="9990" max="9990" width="16.28515625" style="120" customWidth="1"/>
    <col min="9991" max="9992" width="16.7109375" style="120" customWidth="1"/>
    <col min="9993" max="9994" width="5.7109375" style="120" customWidth="1"/>
    <col min="9995" max="9996" width="3.7109375" style="120" customWidth="1"/>
    <col min="9997" max="9998" width="10.7109375" style="120" customWidth="1"/>
    <col min="9999" max="9999" width="27.7109375" style="120" customWidth="1"/>
    <col min="10000" max="10001" width="10.7109375" style="120" customWidth="1"/>
    <col min="10002" max="10003" width="11.7109375" style="120" customWidth="1"/>
    <col min="10004" max="10021" width="10.7109375" style="120" customWidth="1"/>
    <col min="10022" max="10034" width="5.140625" style="120" customWidth="1"/>
    <col min="10035" max="10035" width="5.42578125" style="120" customWidth="1"/>
    <col min="10036" max="10036" width="4.85546875" style="120" customWidth="1"/>
    <col min="10037" max="10037" width="7.140625" style="120" customWidth="1"/>
    <col min="10038" max="10243" width="11.42578125" style="120"/>
    <col min="10244" max="10244" width="4.5703125" style="120" customWidth="1"/>
    <col min="10245" max="10245" width="15.85546875" style="120" customWidth="1"/>
    <col min="10246" max="10246" width="16.28515625" style="120" customWidth="1"/>
    <col min="10247" max="10248" width="16.7109375" style="120" customWidth="1"/>
    <col min="10249" max="10250" width="5.7109375" style="120" customWidth="1"/>
    <col min="10251" max="10252" width="3.7109375" style="120" customWidth="1"/>
    <col min="10253" max="10254" width="10.7109375" style="120" customWidth="1"/>
    <col min="10255" max="10255" width="27.7109375" style="120" customWidth="1"/>
    <col min="10256" max="10257" width="10.7109375" style="120" customWidth="1"/>
    <col min="10258" max="10259" width="11.7109375" style="120" customWidth="1"/>
    <col min="10260" max="10277" width="10.7109375" style="120" customWidth="1"/>
    <col min="10278" max="10290" width="5.140625" style="120" customWidth="1"/>
    <col min="10291" max="10291" width="5.42578125" style="120" customWidth="1"/>
    <col min="10292" max="10292" width="4.85546875" style="120" customWidth="1"/>
    <col min="10293" max="10293" width="7.140625" style="120" customWidth="1"/>
    <col min="10294" max="10499" width="11.42578125" style="120"/>
    <col min="10500" max="10500" width="4.5703125" style="120" customWidth="1"/>
    <col min="10501" max="10501" width="15.85546875" style="120" customWidth="1"/>
    <col min="10502" max="10502" width="16.28515625" style="120" customWidth="1"/>
    <col min="10503" max="10504" width="16.7109375" style="120" customWidth="1"/>
    <col min="10505" max="10506" width="5.7109375" style="120" customWidth="1"/>
    <col min="10507" max="10508" width="3.7109375" style="120" customWidth="1"/>
    <col min="10509" max="10510" width="10.7109375" style="120" customWidth="1"/>
    <col min="10511" max="10511" width="27.7109375" style="120" customWidth="1"/>
    <col min="10512" max="10513" width="10.7109375" style="120" customWidth="1"/>
    <col min="10514" max="10515" width="11.7109375" style="120" customWidth="1"/>
    <col min="10516" max="10533" width="10.7109375" style="120" customWidth="1"/>
    <col min="10534" max="10546" width="5.140625" style="120" customWidth="1"/>
    <col min="10547" max="10547" width="5.42578125" style="120" customWidth="1"/>
    <col min="10548" max="10548" width="4.85546875" style="120" customWidth="1"/>
    <col min="10549" max="10549" width="7.140625" style="120" customWidth="1"/>
    <col min="10550" max="10755" width="11.42578125" style="120"/>
    <col min="10756" max="10756" width="4.5703125" style="120" customWidth="1"/>
    <col min="10757" max="10757" width="15.85546875" style="120" customWidth="1"/>
    <col min="10758" max="10758" width="16.28515625" style="120" customWidth="1"/>
    <col min="10759" max="10760" width="16.7109375" style="120" customWidth="1"/>
    <col min="10761" max="10762" width="5.7109375" style="120" customWidth="1"/>
    <col min="10763" max="10764" width="3.7109375" style="120" customWidth="1"/>
    <col min="10765" max="10766" width="10.7109375" style="120" customWidth="1"/>
    <col min="10767" max="10767" width="27.7109375" style="120" customWidth="1"/>
    <col min="10768" max="10769" width="10.7109375" style="120" customWidth="1"/>
    <col min="10770" max="10771" width="11.7109375" style="120" customWidth="1"/>
    <col min="10772" max="10789" width="10.7109375" style="120" customWidth="1"/>
    <col min="10790" max="10802" width="5.140625" style="120" customWidth="1"/>
    <col min="10803" max="10803" width="5.42578125" style="120" customWidth="1"/>
    <col min="10804" max="10804" width="4.85546875" style="120" customWidth="1"/>
    <col min="10805" max="10805" width="7.140625" style="120" customWidth="1"/>
    <col min="10806" max="11011" width="11.42578125" style="120"/>
    <col min="11012" max="11012" width="4.5703125" style="120" customWidth="1"/>
    <col min="11013" max="11013" width="15.85546875" style="120" customWidth="1"/>
    <col min="11014" max="11014" width="16.28515625" style="120" customWidth="1"/>
    <col min="11015" max="11016" width="16.7109375" style="120" customWidth="1"/>
    <col min="11017" max="11018" width="5.7109375" style="120" customWidth="1"/>
    <col min="11019" max="11020" width="3.7109375" style="120" customWidth="1"/>
    <col min="11021" max="11022" width="10.7109375" style="120" customWidth="1"/>
    <col min="11023" max="11023" width="27.7109375" style="120" customWidth="1"/>
    <col min="11024" max="11025" width="10.7109375" style="120" customWidth="1"/>
    <col min="11026" max="11027" width="11.7109375" style="120" customWidth="1"/>
    <col min="11028" max="11045" width="10.7109375" style="120" customWidth="1"/>
    <col min="11046" max="11058" width="5.140625" style="120" customWidth="1"/>
    <col min="11059" max="11059" width="5.42578125" style="120" customWidth="1"/>
    <col min="11060" max="11060" width="4.85546875" style="120" customWidth="1"/>
    <col min="11061" max="11061" width="7.140625" style="120" customWidth="1"/>
    <col min="11062" max="11267" width="11.42578125" style="120"/>
    <col min="11268" max="11268" width="4.5703125" style="120" customWidth="1"/>
    <col min="11269" max="11269" width="15.85546875" style="120" customWidth="1"/>
    <col min="11270" max="11270" width="16.28515625" style="120" customWidth="1"/>
    <col min="11271" max="11272" width="16.7109375" style="120" customWidth="1"/>
    <col min="11273" max="11274" width="5.7109375" style="120" customWidth="1"/>
    <col min="11275" max="11276" width="3.7109375" style="120" customWidth="1"/>
    <col min="11277" max="11278" width="10.7109375" style="120" customWidth="1"/>
    <col min="11279" max="11279" width="27.7109375" style="120" customWidth="1"/>
    <col min="11280" max="11281" width="10.7109375" style="120" customWidth="1"/>
    <col min="11282" max="11283" width="11.7109375" style="120" customWidth="1"/>
    <col min="11284" max="11301" width="10.7109375" style="120" customWidth="1"/>
    <col min="11302" max="11314" width="5.140625" style="120" customWidth="1"/>
    <col min="11315" max="11315" width="5.42578125" style="120" customWidth="1"/>
    <col min="11316" max="11316" width="4.85546875" style="120" customWidth="1"/>
    <col min="11317" max="11317" width="7.140625" style="120" customWidth="1"/>
    <col min="11318" max="11523" width="11.42578125" style="120"/>
    <col min="11524" max="11524" width="4.5703125" style="120" customWidth="1"/>
    <col min="11525" max="11525" width="15.85546875" style="120" customWidth="1"/>
    <col min="11526" max="11526" width="16.28515625" style="120" customWidth="1"/>
    <col min="11527" max="11528" width="16.7109375" style="120" customWidth="1"/>
    <col min="11529" max="11530" width="5.7109375" style="120" customWidth="1"/>
    <col min="11531" max="11532" width="3.7109375" style="120" customWidth="1"/>
    <col min="11533" max="11534" width="10.7109375" style="120" customWidth="1"/>
    <col min="11535" max="11535" width="27.7109375" style="120" customWidth="1"/>
    <col min="11536" max="11537" width="10.7109375" style="120" customWidth="1"/>
    <col min="11538" max="11539" width="11.7109375" style="120" customWidth="1"/>
    <col min="11540" max="11557" width="10.7109375" style="120" customWidth="1"/>
    <col min="11558" max="11570" width="5.140625" style="120" customWidth="1"/>
    <col min="11571" max="11571" width="5.42578125" style="120" customWidth="1"/>
    <col min="11572" max="11572" width="4.85546875" style="120" customWidth="1"/>
    <col min="11573" max="11573" width="7.140625" style="120" customWidth="1"/>
    <col min="11574" max="11779" width="11.42578125" style="120"/>
    <col min="11780" max="11780" width="4.5703125" style="120" customWidth="1"/>
    <col min="11781" max="11781" width="15.85546875" style="120" customWidth="1"/>
    <col min="11782" max="11782" width="16.28515625" style="120" customWidth="1"/>
    <col min="11783" max="11784" width="16.7109375" style="120" customWidth="1"/>
    <col min="11785" max="11786" width="5.7109375" style="120" customWidth="1"/>
    <col min="11787" max="11788" width="3.7109375" style="120" customWidth="1"/>
    <col min="11789" max="11790" width="10.7109375" style="120" customWidth="1"/>
    <col min="11791" max="11791" width="27.7109375" style="120" customWidth="1"/>
    <col min="11792" max="11793" width="10.7109375" style="120" customWidth="1"/>
    <col min="11794" max="11795" width="11.7109375" style="120" customWidth="1"/>
    <col min="11796" max="11813" width="10.7109375" style="120" customWidth="1"/>
    <col min="11814" max="11826" width="5.140625" style="120" customWidth="1"/>
    <col min="11827" max="11827" width="5.42578125" style="120" customWidth="1"/>
    <col min="11828" max="11828" width="4.85546875" style="120" customWidth="1"/>
    <col min="11829" max="11829" width="7.140625" style="120" customWidth="1"/>
    <col min="11830" max="12035" width="11.42578125" style="120"/>
    <col min="12036" max="12036" width="4.5703125" style="120" customWidth="1"/>
    <col min="12037" max="12037" width="15.85546875" style="120" customWidth="1"/>
    <col min="12038" max="12038" width="16.28515625" style="120" customWidth="1"/>
    <col min="12039" max="12040" width="16.7109375" style="120" customWidth="1"/>
    <col min="12041" max="12042" width="5.7109375" style="120" customWidth="1"/>
    <col min="12043" max="12044" width="3.7109375" style="120" customWidth="1"/>
    <col min="12045" max="12046" width="10.7109375" style="120" customWidth="1"/>
    <col min="12047" max="12047" width="27.7109375" style="120" customWidth="1"/>
    <col min="12048" max="12049" width="10.7109375" style="120" customWidth="1"/>
    <col min="12050" max="12051" width="11.7109375" style="120" customWidth="1"/>
    <col min="12052" max="12069" width="10.7109375" style="120" customWidth="1"/>
    <col min="12070" max="12082" width="5.140625" style="120" customWidth="1"/>
    <col min="12083" max="12083" width="5.42578125" style="120" customWidth="1"/>
    <col min="12084" max="12084" width="4.85546875" style="120" customWidth="1"/>
    <col min="12085" max="12085" width="7.140625" style="120" customWidth="1"/>
    <col min="12086" max="12291" width="11.42578125" style="120"/>
    <col min="12292" max="12292" width="4.5703125" style="120" customWidth="1"/>
    <col min="12293" max="12293" width="15.85546875" style="120" customWidth="1"/>
    <col min="12294" max="12294" width="16.28515625" style="120" customWidth="1"/>
    <col min="12295" max="12296" width="16.7109375" style="120" customWidth="1"/>
    <col min="12297" max="12298" width="5.7109375" style="120" customWidth="1"/>
    <col min="12299" max="12300" width="3.7109375" style="120" customWidth="1"/>
    <col min="12301" max="12302" width="10.7109375" style="120" customWidth="1"/>
    <col min="12303" max="12303" width="27.7109375" style="120" customWidth="1"/>
    <col min="12304" max="12305" width="10.7109375" style="120" customWidth="1"/>
    <col min="12306" max="12307" width="11.7109375" style="120" customWidth="1"/>
    <col min="12308" max="12325" width="10.7109375" style="120" customWidth="1"/>
    <col min="12326" max="12338" width="5.140625" style="120" customWidth="1"/>
    <col min="12339" max="12339" width="5.42578125" style="120" customWidth="1"/>
    <col min="12340" max="12340" width="4.85546875" style="120" customWidth="1"/>
    <col min="12341" max="12341" width="7.140625" style="120" customWidth="1"/>
    <col min="12342" max="12547" width="11.42578125" style="120"/>
    <col min="12548" max="12548" width="4.5703125" style="120" customWidth="1"/>
    <col min="12549" max="12549" width="15.85546875" style="120" customWidth="1"/>
    <col min="12550" max="12550" width="16.28515625" style="120" customWidth="1"/>
    <col min="12551" max="12552" width="16.7109375" style="120" customWidth="1"/>
    <col min="12553" max="12554" width="5.7109375" style="120" customWidth="1"/>
    <col min="12555" max="12556" width="3.7109375" style="120" customWidth="1"/>
    <col min="12557" max="12558" width="10.7109375" style="120" customWidth="1"/>
    <col min="12559" max="12559" width="27.7109375" style="120" customWidth="1"/>
    <col min="12560" max="12561" width="10.7109375" style="120" customWidth="1"/>
    <col min="12562" max="12563" width="11.7109375" style="120" customWidth="1"/>
    <col min="12564" max="12581" width="10.7109375" style="120" customWidth="1"/>
    <col min="12582" max="12594" width="5.140625" style="120" customWidth="1"/>
    <col min="12595" max="12595" width="5.42578125" style="120" customWidth="1"/>
    <col min="12596" max="12596" width="4.85546875" style="120" customWidth="1"/>
    <col min="12597" max="12597" width="7.140625" style="120" customWidth="1"/>
    <col min="12598" max="12803" width="11.42578125" style="120"/>
    <col min="12804" max="12804" width="4.5703125" style="120" customWidth="1"/>
    <col min="12805" max="12805" width="15.85546875" style="120" customWidth="1"/>
    <col min="12806" max="12806" width="16.28515625" style="120" customWidth="1"/>
    <col min="12807" max="12808" width="16.7109375" style="120" customWidth="1"/>
    <col min="12809" max="12810" width="5.7109375" style="120" customWidth="1"/>
    <col min="12811" max="12812" width="3.7109375" style="120" customWidth="1"/>
    <col min="12813" max="12814" width="10.7109375" style="120" customWidth="1"/>
    <col min="12815" max="12815" width="27.7109375" style="120" customWidth="1"/>
    <col min="12816" max="12817" width="10.7109375" style="120" customWidth="1"/>
    <col min="12818" max="12819" width="11.7109375" style="120" customWidth="1"/>
    <col min="12820" max="12837" width="10.7109375" style="120" customWidth="1"/>
    <col min="12838" max="12850" width="5.140625" style="120" customWidth="1"/>
    <col min="12851" max="12851" width="5.42578125" style="120" customWidth="1"/>
    <col min="12852" max="12852" width="4.85546875" style="120" customWidth="1"/>
    <col min="12853" max="12853" width="7.140625" style="120" customWidth="1"/>
    <col min="12854" max="13059" width="11.42578125" style="120"/>
    <col min="13060" max="13060" width="4.5703125" style="120" customWidth="1"/>
    <col min="13061" max="13061" width="15.85546875" style="120" customWidth="1"/>
    <col min="13062" max="13062" width="16.28515625" style="120" customWidth="1"/>
    <col min="13063" max="13064" width="16.7109375" style="120" customWidth="1"/>
    <col min="13065" max="13066" width="5.7109375" style="120" customWidth="1"/>
    <col min="13067" max="13068" width="3.7109375" style="120" customWidth="1"/>
    <col min="13069" max="13070" width="10.7109375" style="120" customWidth="1"/>
    <col min="13071" max="13071" width="27.7109375" style="120" customWidth="1"/>
    <col min="13072" max="13073" width="10.7109375" style="120" customWidth="1"/>
    <col min="13074" max="13075" width="11.7109375" style="120" customWidth="1"/>
    <col min="13076" max="13093" width="10.7109375" style="120" customWidth="1"/>
    <col min="13094" max="13106" width="5.140625" style="120" customWidth="1"/>
    <col min="13107" max="13107" width="5.42578125" style="120" customWidth="1"/>
    <col min="13108" max="13108" width="4.85546875" style="120" customWidth="1"/>
    <col min="13109" max="13109" width="7.140625" style="120" customWidth="1"/>
    <col min="13110" max="13315" width="11.42578125" style="120"/>
    <col min="13316" max="13316" width="4.5703125" style="120" customWidth="1"/>
    <col min="13317" max="13317" width="15.85546875" style="120" customWidth="1"/>
    <col min="13318" max="13318" width="16.28515625" style="120" customWidth="1"/>
    <col min="13319" max="13320" width="16.7109375" style="120" customWidth="1"/>
    <col min="13321" max="13322" width="5.7109375" style="120" customWidth="1"/>
    <col min="13323" max="13324" width="3.7109375" style="120" customWidth="1"/>
    <col min="13325" max="13326" width="10.7109375" style="120" customWidth="1"/>
    <col min="13327" max="13327" width="27.7109375" style="120" customWidth="1"/>
    <col min="13328" max="13329" width="10.7109375" style="120" customWidth="1"/>
    <col min="13330" max="13331" width="11.7109375" style="120" customWidth="1"/>
    <col min="13332" max="13349" width="10.7109375" style="120" customWidth="1"/>
    <col min="13350" max="13362" width="5.140625" style="120" customWidth="1"/>
    <col min="13363" max="13363" width="5.42578125" style="120" customWidth="1"/>
    <col min="13364" max="13364" width="4.85546875" style="120" customWidth="1"/>
    <col min="13365" max="13365" width="7.140625" style="120" customWidth="1"/>
    <col min="13366" max="13571" width="11.42578125" style="120"/>
    <col min="13572" max="13572" width="4.5703125" style="120" customWidth="1"/>
    <col min="13573" max="13573" width="15.85546875" style="120" customWidth="1"/>
    <col min="13574" max="13574" width="16.28515625" style="120" customWidth="1"/>
    <col min="13575" max="13576" width="16.7109375" style="120" customWidth="1"/>
    <col min="13577" max="13578" width="5.7109375" style="120" customWidth="1"/>
    <col min="13579" max="13580" width="3.7109375" style="120" customWidth="1"/>
    <col min="13581" max="13582" width="10.7109375" style="120" customWidth="1"/>
    <col min="13583" max="13583" width="27.7109375" style="120" customWidth="1"/>
    <col min="13584" max="13585" width="10.7109375" style="120" customWidth="1"/>
    <col min="13586" max="13587" width="11.7109375" style="120" customWidth="1"/>
    <col min="13588" max="13605" width="10.7109375" style="120" customWidth="1"/>
    <col min="13606" max="13618" width="5.140625" style="120" customWidth="1"/>
    <col min="13619" max="13619" width="5.42578125" style="120" customWidth="1"/>
    <col min="13620" max="13620" width="4.85546875" style="120" customWidth="1"/>
    <col min="13621" max="13621" width="7.140625" style="120" customWidth="1"/>
    <col min="13622" max="13827" width="11.42578125" style="120"/>
    <col min="13828" max="13828" width="4.5703125" style="120" customWidth="1"/>
    <col min="13829" max="13829" width="15.85546875" style="120" customWidth="1"/>
    <col min="13830" max="13830" width="16.28515625" style="120" customWidth="1"/>
    <col min="13831" max="13832" width="16.7109375" style="120" customWidth="1"/>
    <col min="13833" max="13834" width="5.7109375" style="120" customWidth="1"/>
    <col min="13835" max="13836" width="3.7109375" style="120" customWidth="1"/>
    <col min="13837" max="13838" width="10.7109375" style="120" customWidth="1"/>
    <col min="13839" max="13839" width="27.7109375" style="120" customWidth="1"/>
    <col min="13840" max="13841" width="10.7109375" style="120" customWidth="1"/>
    <col min="13842" max="13843" width="11.7109375" style="120" customWidth="1"/>
    <col min="13844" max="13861" width="10.7109375" style="120" customWidth="1"/>
    <col min="13862" max="13874" width="5.140625" style="120" customWidth="1"/>
    <col min="13875" max="13875" width="5.42578125" style="120" customWidth="1"/>
    <col min="13876" max="13876" width="4.85546875" style="120" customWidth="1"/>
    <col min="13877" max="13877" width="7.140625" style="120" customWidth="1"/>
    <col min="13878" max="14083" width="11.42578125" style="120"/>
    <col min="14084" max="14084" width="4.5703125" style="120" customWidth="1"/>
    <col min="14085" max="14085" width="15.85546875" style="120" customWidth="1"/>
    <col min="14086" max="14086" width="16.28515625" style="120" customWidth="1"/>
    <col min="14087" max="14088" width="16.7109375" style="120" customWidth="1"/>
    <col min="14089" max="14090" width="5.7109375" style="120" customWidth="1"/>
    <col min="14091" max="14092" width="3.7109375" style="120" customWidth="1"/>
    <col min="14093" max="14094" width="10.7109375" style="120" customWidth="1"/>
    <col min="14095" max="14095" width="27.7109375" style="120" customWidth="1"/>
    <col min="14096" max="14097" width="10.7109375" style="120" customWidth="1"/>
    <col min="14098" max="14099" width="11.7109375" style="120" customWidth="1"/>
    <col min="14100" max="14117" width="10.7109375" style="120" customWidth="1"/>
    <col min="14118" max="14130" width="5.140625" style="120" customWidth="1"/>
    <col min="14131" max="14131" width="5.42578125" style="120" customWidth="1"/>
    <col min="14132" max="14132" width="4.85546875" style="120" customWidth="1"/>
    <col min="14133" max="14133" width="7.140625" style="120" customWidth="1"/>
    <col min="14134" max="14339" width="11.42578125" style="120"/>
    <col min="14340" max="14340" width="4.5703125" style="120" customWidth="1"/>
    <col min="14341" max="14341" width="15.85546875" style="120" customWidth="1"/>
    <col min="14342" max="14342" width="16.28515625" style="120" customWidth="1"/>
    <col min="14343" max="14344" width="16.7109375" style="120" customWidth="1"/>
    <col min="14345" max="14346" width="5.7109375" style="120" customWidth="1"/>
    <col min="14347" max="14348" width="3.7109375" style="120" customWidth="1"/>
    <col min="14349" max="14350" width="10.7109375" style="120" customWidth="1"/>
    <col min="14351" max="14351" width="27.7109375" style="120" customWidth="1"/>
    <col min="14352" max="14353" width="10.7109375" style="120" customWidth="1"/>
    <col min="14354" max="14355" width="11.7109375" style="120" customWidth="1"/>
    <col min="14356" max="14373" width="10.7109375" style="120" customWidth="1"/>
    <col min="14374" max="14386" width="5.140625" style="120" customWidth="1"/>
    <col min="14387" max="14387" width="5.42578125" style="120" customWidth="1"/>
    <col min="14388" max="14388" width="4.85546875" style="120" customWidth="1"/>
    <col min="14389" max="14389" width="7.140625" style="120" customWidth="1"/>
    <col min="14390" max="14595" width="11.42578125" style="120"/>
    <col min="14596" max="14596" width="4.5703125" style="120" customWidth="1"/>
    <col min="14597" max="14597" width="15.85546875" style="120" customWidth="1"/>
    <col min="14598" max="14598" width="16.28515625" style="120" customWidth="1"/>
    <col min="14599" max="14600" width="16.7109375" style="120" customWidth="1"/>
    <col min="14601" max="14602" width="5.7109375" style="120" customWidth="1"/>
    <col min="14603" max="14604" width="3.7109375" style="120" customWidth="1"/>
    <col min="14605" max="14606" width="10.7109375" style="120" customWidth="1"/>
    <col min="14607" max="14607" width="27.7109375" style="120" customWidth="1"/>
    <col min="14608" max="14609" width="10.7109375" style="120" customWidth="1"/>
    <col min="14610" max="14611" width="11.7109375" style="120" customWidth="1"/>
    <col min="14612" max="14629" width="10.7109375" style="120" customWidth="1"/>
    <col min="14630" max="14642" width="5.140625" style="120" customWidth="1"/>
    <col min="14643" max="14643" width="5.42578125" style="120" customWidth="1"/>
    <col min="14644" max="14644" width="4.85546875" style="120" customWidth="1"/>
    <col min="14645" max="14645" width="7.140625" style="120" customWidth="1"/>
    <col min="14646" max="14851" width="11.42578125" style="120"/>
    <col min="14852" max="14852" width="4.5703125" style="120" customWidth="1"/>
    <col min="14853" max="14853" width="15.85546875" style="120" customWidth="1"/>
    <col min="14854" max="14854" width="16.28515625" style="120" customWidth="1"/>
    <col min="14855" max="14856" width="16.7109375" style="120" customWidth="1"/>
    <col min="14857" max="14858" width="5.7109375" style="120" customWidth="1"/>
    <col min="14859" max="14860" width="3.7109375" style="120" customWidth="1"/>
    <col min="14861" max="14862" width="10.7109375" style="120" customWidth="1"/>
    <col min="14863" max="14863" width="27.7109375" style="120" customWidth="1"/>
    <col min="14864" max="14865" width="10.7109375" style="120" customWidth="1"/>
    <col min="14866" max="14867" width="11.7109375" style="120" customWidth="1"/>
    <col min="14868" max="14885" width="10.7109375" style="120" customWidth="1"/>
    <col min="14886" max="14898" width="5.140625" style="120" customWidth="1"/>
    <col min="14899" max="14899" width="5.42578125" style="120" customWidth="1"/>
    <col min="14900" max="14900" width="4.85546875" style="120" customWidth="1"/>
    <col min="14901" max="14901" width="7.140625" style="120" customWidth="1"/>
    <col min="14902" max="15107" width="11.42578125" style="120"/>
    <col min="15108" max="15108" width="4.5703125" style="120" customWidth="1"/>
    <col min="15109" max="15109" width="15.85546875" style="120" customWidth="1"/>
    <col min="15110" max="15110" width="16.28515625" style="120" customWidth="1"/>
    <col min="15111" max="15112" width="16.7109375" style="120" customWidth="1"/>
    <col min="15113" max="15114" width="5.7109375" style="120" customWidth="1"/>
    <col min="15115" max="15116" width="3.7109375" style="120" customWidth="1"/>
    <col min="15117" max="15118" width="10.7109375" style="120" customWidth="1"/>
    <col min="15119" max="15119" width="27.7109375" style="120" customWidth="1"/>
    <col min="15120" max="15121" width="10.7109375" style="120" customWidth="1"/>
    <col min="15122" max="15123" width="11.7109375" style="120" customWidth="1"/>
    <col min="15124" max="15141" width="10.7109375" style="120" customWidth="1"/>
    <col min="15142" max="15154" width="5.140625" style="120" customWidth="1"/>
    <col min="15155" max="15155" width="5.42578125" style="120" customWidth="1"/>
    <col min="15156" max="15156" width="4.85546875" style="120" customWidth="1"/>
    <col min="15157" max="15157" width="7.140625" style="120" customWidth="1"/>
    <col min="15158" max="15363" width="11.42578125" style="120"/>
    <col min="15364" max="15364" width="4.5703125" style="120" customWidth="1"/>
    <col min="15365" max="15365" width="15.85546875" style="120" customWidth="1"/>
    <col min="15366" max="15366" width="16.28515625" style="120" customWidth="1"/>
    <col min="15367" max="15368" width="16.7109375" style="120" customWidth="1"/>
    <col min="15369" max="15370" width="5.7109375" style="120" customWidth="1"/>
    <col min="15371" max="15372" width="3.7109375" style="120" customWidth="1"/>
    <col min="15373" max="15374" width="10.7109375" style="120" customWidth="1"/>
    <col min="15375" max="15375" width="27.7109375" style="120" customWidth="1"/>
    <col min="15376" max="15377" width="10.7109375" style="120" customWidth="1"/>
    <col min="15378" max="15379" width="11.7109375" style="120" customWidth="1"/>
    <col min="15380" max="15397" width="10.7109375" style="120" customWidth="1"/>
    <col min="15398" max="15410" width="5.140625" style="120" customWidth="1"/>
    <col min="15411" max="15411" width="5.42578125" style="120" customWidth="1"/>
    <col min="15412" max="15412" width="4.85546875" style="120" customWidth="1"/>
    <col min="15413" max="15413" width="7.140625" style="120" customWidth="1"/>
    <col min="15414" max="15619" width="11.42578125" style="120"/>
    <col min="15620" max="15620" width="4.5703125" style="120" customWidth="1"/>
    <col min="15621" max="15621" width="15.85546875" style="120" customWidth="1"/>
    <col min="15622" max="15622" width="16.28515625" style="120" customWidth="1"/>
    <col min="15623" max="15624" width="16.7109375" style="120" customWidth="1"/>
    <col min="15625" max="15626" width="5.7109375" style="120" customWidth="1"/>
    <col min="15627" max="15628" width="3.7109375" style="120" customWidth="1"/>
    <col min="15629" max="15630" width="10.7109375" style="120" customWidth="1"/>
    <col min="15631" max="15631" width="27.7109375" style="120" customWidth="1"/>
    <col min="15632" max="15633" width="10.7109375" style="120" customWidth="1"/>
    <col min="15634" max="15635" width="11.7109375" style="120" customWidth="1"/>
    <col min="15636" max="15653" width="10.7109375" style="120" customWidth="1"/>
    <col min="15654" max="15666" width="5.140625" style="120" customWidth="1"/>
    <col min="15667" max="15667" width="5.42578125" style="120" customWidth="1"/>
    <col min="15668" max="15668" width="4.85546875" style="120" customWidth="1"/>
    <col min="15669" max="15669" width="7.140625" style="120" customWidth="1"/>
    <col min="15670" max="15875" width="11.42578125" style="120"/>
    <col min="15876" max="15876" width="4.5703125" style="120" customWidth="1"/>
    <col min="15877" max="15877" width="15.85546875" style="120" customWidth="1"/>
    <col min="15878" max="15878" width="16.28515625" style="120" customWidth="1"/>
    <col min="15879" max="15880" width="16.7109375" style="120" customWidth="1"/>
    <col min="15881" max="15882" width="5.7109375" style="120" customWidth="1"/>
    <col min="15883" max="15884" width="3.7109375" style="120" customWidth="1"/>
    <col min="15885" max="15886" width="10.7109375" style="120" customWidth="1"/>
    <col min="15887" max="15887" width="27.7109375" style="120" customWidth="1"/>
    <col min="15888" max="15889" width="10.7109375" style="120" customWidth="1"/>
    <col min="15890" max="15891" width="11.7109375" style="120" customWidth="1"/>
    <col min="15892" max="15909" width="10.7109375" style="120" customWidth="1"/>
    <col min="15910" max="15922" width="5.140625" style="120" customWidth="1"/>
    <col min="15923" max="15923" width="5.42578125" style="120" customWidth="1"/>
    <col min="15924" max="15924" width="4.85546875" style="120" customWidth="1"/>
    <col min="15925" max="15925" width="7.140625" style="120" customWidth="1"/>
    <col min="15926" max="16131" width="11.42578125" style="120"/>
    <col min="16132" max="16132" width="4.5703125" style="120" customWidth="1"/>
    <col min="16133" max="16133" width="15.85546875" style="120" customWidth="1"/>
    <col min="16134" max="16134" width="16.28515625" style="120" customWidth="1"/>
    <col min="16135" max="16136" width="16.7109375" style="120" customWidth="1"/>
    <col min="16137" max="16138" width="5.7109375" style="120" customWidth="1"/>
    <col min="16139" max="16140" width="3.7109375" style="120" customWidth="1"/>
    <col min="16141" max="16142" width="10.7109375" style="120" customWidth="1"/>
    <col min="16143" max="16143" width="27.7109375" style="120" customWidth="1"/>
    <col min="16144" max="16145" width="10.7109375" style="120" customWidth="1"/>
    <col min="16146" max="16147" width="11.7109375" style="120" customWidth="1"/>
    <col min="16148" max="16165" width="10.7109375" style="120" customWidth="1"/>
    <col min="16166" max="16178" width="5.140625" style="120" customWidth="1"/>
    <col min="16179" max="16179" width="5.42578125" style="120" customWidth="1"/>
    <col min="16180" max="16180" width="4.85546875" style="120" customWidth="1"/>
    <col min="16181" max="16181" width="7.140625" style="120" customWidth="1"/>
    <col min="16182" max="16384" width="11.42578125" style="120"/>
  </cols>
  <sheetData>
    <row r="1" spans="1:64" ht="15" thickBot="1" x14ac:dyDescent="0.25">
      <c r="B1" s="121"/>
      <c r="C1" s="121"/>
      <c r="D1" s="122"/>
      <c r="E1" s="122"/>
      <c r="F1" s="122"/>
      <c r="G1" s="122"/>
      <c r="H1" s="122"/>
      <c r="I1" s="123"/>
      <c r="J1" s="123"/>
      <c r="K1" s="123"/>
      <c r="L1" s="122"/>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row>
    <row r="2" spans="1:64" ht="18.75" thickTop="1" x14ac:dyDescent="0.2">
      <c r="B2" s="964" t="s">
        <v>2</v>
      </c>
      <c r="C2" s="965"/>
      <c r="D2" s="965"/>
      <c r="E2" s="965"/>
      <c r="F2" s="965"/>
      <c r="G2" s="965"/>
      <c r="H2" s="965"/>
      <c r="I2" s="965"/>
      <c r="J2" s="965"/>
      <c r="K2" s="965"/>
      <c r="L2" s="965"/>
      <c r="M2" s="965"/>
      <c r="N2" s="965"/>
      <c r="O2" s="965"/>
      <c r="P2" s="965"/>
      <c r="Q2" s="965"/>
      <c r="R2" s="965"/>
      <c r="S2" s="965"/>
      <c r="T2" s="965"/>
      <c r="U2" s="965"/>
      <c r="V2" s="965"/>
      <c r="W2" s="965"/>
      <c r="X2" s="965"/>
      <c r="Y2" s="965"/>
      <c r="Z2" s="965"/>
      <c r="AA2" s="965"/>
      <c r="AB2" s="965"/>
      <c r="AC2" s="965"/>
      <c r="AD2" s="965"/>
      <c r="AE2" s="965"/>
      <c r="AF2" s="965"/>
      <c r="AG2" s="965"/>
      <c r="AH2" s="965"/>
      <c r="AI2" s="965"/>
      <c r="AJ2" s="965"/>
      <c r="AK2" s="965"/>
      <c r="AL2" s="965"/>
      <c r="AM2" s="965"/>
      <c r="AN2" s="965"/>
      <c r="AO2" s="965"/>
      <c r="AP2" s="965"/>
      <c r="AQ2" s="965"/>
      <c r="AR2" s="965"/>
      <c r="AS2" s="965"/>
      <c r="AT2" s="965"/>
      <c r="AU2" s="965"/>
      <c r="AV2" s="965"/>
      <c r="AW2" s="965"/>
      <c r="AX2" s="965"/>
      <c r="AY2" s="965"/>
      <c r="AZ2" s="965"/>
      <c r="BA2" s="965"/>
      <c r="BB2" s="965"/>
      <c r="BC2" s="966"/>
      <c r="BE2" s="886"/>
      <c r="BF2" s="888" t="s">
        <v>1669</v>
      </c>
      <c r="BG2" s="889"/>
      <c r="BH2" s="889"/>
      <c r="BI2" s="889"/>
      <c r="BJ2" s="889"/>
      <c r="BK2" s="889"/>
      <c r="BL2" s="889"/>
    </row>
    <row r="3" spans="1:64" ht="15.75" x14ac:dyDescent="0.2">
      <c r="B3" s="967" t="s">
        <v>1670</v>
      </c>
      <c r="C3" s="968"/>
      <c r="D3" s="968"/>
      <c r="E3" s="968"/>
      <c r="F3" s="968"/>
      <c r="G3" s="968"/>
      <c r="H3" s="968"/>
      <c r="I3" s="968"/>
      <c r="J3" s="968"/>
      <c r="K3" s="968"/>
      <c r="L3" s="968"/>
      <c r="M3" s="968"/>
      <c r="N3" s="969">
        <v>2018</v>
      </c>
      <c r="O3" s="969"/>
      <c r="P3" s="969"/>
      <c r="Q3" s="124" t="e">
        <f>VLOOKUP(N3,#REF!,2,0)</f>
        <v>#REF!</v>
      </c>
      <c r="R3" s="124">
        <f>VLOOKUP(N3,$N$141:$O$145,2,0)</f>
        <v>8</v>
      </c>
      <c r="S3" s="125"/>
      <c r="T3" s="125"/>
      <c r="U3" s="125"/>
      <c r="V3" s="125"/>
      <c r="W3" s="125"/>
      <c r="X3" s="125"/>
      <c r="Y3" s="125"/>
      <c r="Z3" s="125"/>
      <c r="AA3" s="125"/>
      <c r="AB3" s="125"/>
      <c r="AC3" s="125"/>
      <c r="AD3" s="125"/>
      <c r="AE3" s="125"/>
      <c r="AF3" s="125"/>
      <c r="AG3" s="125"/>
      <c r="AH3" s="125"/>
      <c r="AI3" s="125"/>
      <c r="AJ3" s="125"/>
      <c r="AK3" s="125"/>
      <c r="AL3" s="125"/>
      <c r="AM3" s="125"/>
      <c r="AN3" s="125"/>
      <c r="AO3" s="125"/>
      <c r="AP3" s="125"/>
      <c r="AQ3" s="125"/>
      <c r="AR3" s="125"/>
      <c r="AS3" s="125"/>
      <c r="AT3" s="125"/>
      <c r="AU3" s="125"/>
      <c r="AV3" s="125"/>
      <c r="AW3" s="125"/>
      <c r="AX3" s="125"/>
      <c r="AY3" s="125"/>
      <c r="AZ3" s="125"/>
      <c r="BA3" s="125"/>
      <c r="BB3" s="125"/>
      <c r="BC3" s="126"/>
      <c r="BE3" s="887"/>
      <c r="BF3" s="888"/>
      <c r="BG3" s="889"/>
      <c r="BH3" s="889"/>
      <c r="BI3" s="889"/>
      <c r="BJ3" s="889"/>
      <c r="BK3" s="889"/>
      <c r="BL3" s="889"/>
    </row>
    <row r="4" spans="1:64" s="127" customFormat="1" ht="6" customHeight="1" thickBot="1" x14ac:dyDescent="0.25">
      <c r="B4" s="128"/>
      <c r="C4" s="128"/>
      <c r="D4" s="128"/>
      <c r="E4" s="128"/>
      <c r="F4" s="128"/>
      <c r="G4" s="128"/>
      <c r="H4" s="128"/>
      <c r="I4" s="128"/>
      <c r="J4" s="128"/>
      <c r="K4" s="128"/>
      <c r="L4" s="128"/>
      <c r="M4" s="128"/>
      <c r="N4" s="129"/>
      <c r="O4" s="129"/>
      <c r="P4" s="129"/>
      <c r="Q4" s="129"/>
      <c r="R4" s="129"/>
      <c r="S4" s="129"/>
      <c r="T4" s="129"/>
      <c r="U4" s="129"/>
      <c r="V4" s="129"/>
      <c r="W4" s="129"/>
      <c r="X4" s="129"/>
      <c r="Y4" s="129"/>
      <c r="Z4" s="129"/>
      <c r="AA4" s="129"/>
      <c r="AB4" s="129"/>
      <c r="AC4" s="129"/>
      <c r="AD4" s="129"/>
      <c r="AE4" s="129"/>
      <c r="AF4" s="129"/>
      <c r="AG4" s="129"/>
      <c r="AH4" s="129"/>
      <c r="AI4" s="129"/>
      <c r="AJ4" s="129"/>
      <c r="AK4" s="129"/>
      <c r="AL4" s="129"/>
      <c r="AM4" s="129"/>
      <c r="AN4" s="129"/>
      <c r="AO4" s="129"/>
      <c r="AP4" s="129"/>
      <c r="AQ4" s="129"/>
      <c r="AR4" s="129"/>
      <c r="AS4" s="129"/>
      <c r="AT4" s="129"/>
      <c r="AU4" s="129"/>
      <c r="AV4" s="129"/>
      <c r="AW4" s="129"/>
      <c r="AX4" s="129"/>
      <c r="AY4" s="129"/>
      <c r="AZ4" s="129"/>
      <c r="BA4" s="129"/>
      <c r="BB4" s="129"/>
    </row>
    <row r="5" spans="1:64" ht="16.5" customHeight="1" thickBot="1" x14ac:dyDescent="0.25">
      <c r="B5" s="130" t="s">
        <v>1671</v>
      </c>
      <c r="C5" s="954" t="str">
        <f>VLOOKUP($D$9,'CONSOLIDADO PLAN DESARROLLO'!$DT$9:$DZ$62,3,0)</f>
        <v xml:space="preserve">E1. - SOCIAL:  Desarrollo Social con alta competitividad y proyección </v>
      </c>
      <c r="D5" s="954"/>
      <c r="E5" s="954"/>
      <c r="F5" s="954"/>
      <c r="G5" s="954"/>
      <c r="H5" s="954"/>
      <c r="I5" s="955"/>
      <c r="J5" s="956" t="s">
        <v>1672</v>
      </c>
      <c r="K5" s="957"/>
      <c r="L5" s="958" t="str">
        <f>VLOOKUP($D$9,'CONSOLIDADO PLAN DESARROLLO'!$DT$9:$DZ$62,5,0)</f>
        <v>Atención a grupos vulnerables - promoción social</v>
      </c>
      <c r="M5" s="958"/>
      <c r="N5" s="958"/>
      <c r="O5" s="958"/>
      <c r="P5" s="958"/>
      <c r="Q5" s="958"/>
      <c r="R5" s="958"/>
      <c r="S5" s="958"/>
      <c r="T5" s="958"/>
      <c r="U5" s="959"/>
      <c r="V5" s="960" t="s">
        <v>1783</v>
      </c>
      <c r="W5" s="961"/>
      <c r="X5" s="961"/>
      <c r="Y5" s="962"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62"/>
      <c r="AA5" s="962"/>
      <c r="AB5" s="962"/>
      <c r="AC5" s="962"/>
      <c r="AD5" s="962"/>
      <c r="AE5" s="962"/>
      <c r="AF5" s="962"/>
      <c r="AG5" s="962"/>
      <c r="AH5" s="962"/>
      <c r="AI5" s="962"/>
      <c r="AJ5" s="962"/>
      <c r="AK5" s="962"/>
      <c r="AL5" s="962"/>
      <c r="AM5" s="962"/>
      <c r="AN5" s="962"/>
      <c r="AO5" s="962"/>
      <c r="AP5" s="962"/>
      <c r="AQ5" s="962"/>
      <c r="AR5" s="962"/>
      <c r="AS5" s="962"/>
      <c r="AT5" s="962"/>
      <c r="AU5" s="962"/>
      <c r="AV5" s="962"/>
      <c r="AW5" s="962"/>
      <c r="AX5" s="962"/>
      <c r="AY5" s="962"/>
      <c r="AZ5" s="962"/>
      <c r="BA5" s="962"/>
      <c r="BB5" s="962"/>
      <c r="BC5" s="963"/>
    </row>
    <row r="6" spans="1:64" ht="15" customHeight="1" thickBot="1" x14ac:dyDescent="0.25">
      <c r="B6" s="131" t="s">
        <v>1673</v>
      </c>
      <c r="C6" s="962" t="str">
        <f>VLOOKUP($D$9,'CONSOLIDADO PLAN DESARROLLO'!$DT$9:$DZ$62,6,0)</f>
        <v>E1.P_J - CAPACIDADES DIFERENCIALES</v>
      </c>
      <c r="D6" s="962"/>
      <c r="E6" s="962"/>
      <c r="F6" s="970"/>
      <c r="G6" s="890" t="s">
        <v>1785</v>
      </c>
      <c r="H6" s="891"/>
      <c r="I6" s="891"/>
      <c r="J6" s="891"/>
      <c r="K6" s="892" t="str">
        <f>VLOOKUP($D$9,'CONSOLIDADO PLAN DESARROLLO'!$DT$9:$DZ$62,7,0)</f>
        <v>Brindar acceso a servicios sociales a la población con capacidades diferenciales y/o necesidades educativas especiales, que les incluya socialmente y mejorar su calidad de vida.</v>
      </c>
      <c r="L6" s="892"/>
      <c r="M6" s="892"/>
      <c r="N6" s="892"/>
      <c r="O6" s="892"/>
      <c r="P6" s="892"/>
      <c r="Q6" s="893"/>
      <c r="R6" s="971" t="s">
        <v>1953</v>
      </c>
      <c r="S6" s="972"/>
      <c r="T6" s="972"/>
      <c r="U6" s="972"/>
      <c r="V6" s="973"/>
      <c r="W6" s="973"/>
      <c r="X6" s="973"/>
      <c r="Y6" s="973"/>
      <c r="Z6" s="973"/>
      <c r="AA6" s="973"/>
      <c r="AB6" s="973"/>
      <c r="AC6" s="973"/>
      <c r="AD6" s="973"/>
      <c r="AE6" s="973"/>
      <c r="AF6" s="973"/>
      <c r="AG6" s="973"/>
      <c r="AH6" s="973"/>
      <c r="AI6" s="973"/>
      <c r="AJ6" s="973"/>
      <c r="AK6" s="974"/>
      <c r="AL6" s="975" t="s">
        <v>1674</v>
      </c>
      <c r="AM6" s="976"/>
      <c r="AN6" s="976"/>
      <c r="AO6" s="976"/>
      <c r="AP6" s="976"/>
      <c r="AQ6" s="976"/>
      <c r="AR6" s="976"/>
      <c r="AS6" s="976"/>
      <c r="AT6" s="976"/>
      <c r="AU6" s="976"/>
      <c r="AV6" s="976"/>
      <c r="AW6" s="976"/>
      <c r="AX6" s="976"/>
      <c r="AY6" s="976"/>
      <c r="AZ6" s="976"/>
      <c r="BA6" s="976"/>
      <c r="BB6" s="976"/>
      <c r="BC6" s="977"/>
    </row>
    <row r="7" spans="1:64" ht="36" customHeight="1" x14ac:dyDescent="0.2">
      <c r="B7" s="897" t="s">
        <v>1675</v>
      </c>
      <c r="C7" s="898"/>
      <c r="D7" s="978" t="s">
        <v>1676</v>
      </c>
      <c r="E7" s="901" t="s">
        <v>1677</v>
      </c>
      <c r="F7" s="980" t="s">
        <v>1678</v>
      </c>
      <c r="G7" s="982" t="s">
        <v>1679</v>
      </c>
      <c r="H7" s="944" t="s">
        <v>1786</v>
      </c>
      <c r="I7" s="946" t="s">
        <v>1908</v>
      </c>
      <c r="J7" s="948">
        <f>+$N$3</f>
        <v>2018</v>
      </c>
      <c r="K7" s="950" t="s">
        <v>1681</v>
      </c>
      <c r="L7" s="952" t="s">
        <v>1945</v>
      </c>
      <c r="M7" s="132"/>
      <c r="N7" s="132"/>
      <c r="O7" s="132"/>
      <c r="P7" s="132"/>
      <c r="Q7" s="132"/>
      <c r="R7" s="991" t="s">
        <v>1910</v>
      </c>
      <c r="S7" s="992"/>
      <c r="T7" s="942" t="s">
        <v>1926</v>
      </c>
      <c r="U7" s="942"/>
      <c r="V7" s="942" t="s">
        <v>1911</v>
      </c>
      <c r="W7" s="942"/>
      <c r="X7" s="942" t="s">
        <v>1912</v>
      </c>
      <c r="Y7" s="942"/>
      <c r="Z7" s="943" t="s">
        <v>1909</v>
      </c>
      <c r="AA7" s="943"/>
      <c r="AB7" s="942" t="s">
        <v>36</v>
      </c>
      <c r="AC7" s="942"/>
      <c r="AD7" s="942" t="s">
        <v>1927</v>
      </c>
      <c r="AE7" s="942"/>
      <c r="AF7" s="942" t="s">
        <v>1913</v>
      </c>
      <c r="AG7" s="942"/>
      <c r="AH7" s="942" t="s">
        <v>1948</v>
      </c>
      <c r="AI7" s="942"/>
      <c r="AJ7" s="987" t="s">
        <v>1923</v>
      </c>
      <c r="AK7" s="988"/>
      <c r="AL7" s="989" t="s">
        <v>1682</v>
      </c>
      <c r="AM7" s="990"/>
      <c r="AN7" s="990"/>
      <c r="AO7" s="990"/>
      <c r="AP7" s="990"/>
      <c r="AQ7" s="990"/>
      <c r="AR7" s="990"/>
      <c r="AS7" s="990" t="s">
        <v>1683</v>
      </c>
      <c r="AT7" s="990"/>
      <c r="AU7" s="990"/>
      <c r="AV7" s="990" t="s">
        <v>1684</v>
      </c>
      <c r="AW7" s="990"/>
      <c r="AX7" s="990"/>
      <c r="AY7" s="990"/>
      <c r="AZ7" s="990"/>
      <c r="BA7" s="986" t="s">
        <v>1685</v>
      </c>
      <c r="BB7" s="984" t="s">
        <v>1947</v>
      </c>
      <c r="BC7" s="985" t="s">
        <v>1686</v>
      </c>
    </row>
    <row r="8" spans="1:64" ht="57" customHeight="1" x14ac:dyDescent="0.2">
      <c r="B8" s="899"/>
      <c r="C8" s="900"/>
      <c r="D8" s="979"/>
      <c r="E8" s="902"/>
      <c r="F8" s="981"/>
      <c r="G8" s="983"/>
      <c r="H8" s="945"/>
      <c r="I8" s="947"/>
      <c r="J8" s="949"/>
      <c r="K8" s="951"/>
      <c r="L8" s="953"/>
      <c r="M8" s="132"/>
      <c r="N8" s="132"/>
      <c r="O8" s="132"/>
      <c r="P8" s="132"/>
      <c r="Q8" s="132"/>
      <c r="R8" s="27" t="s">
        <v>1949</v>
      </c>
      <c r="S8" s="28" t="s">
        <v>1950</v>
      </c>
      <c r="T8" s="29" t="s">
        <v>1949</v>
      </c>
      <c r="U8" s="28" t="s">
        <v>1950</v>
      </c>
      <c r="V8" s="29" t="s">
        <v>1949</v>
      </c>
      <c r="W8" s="28" t="s">
        <v>1950</v>
      </c>
      <c r="X8" s="29" t="s">
        <v>1949</v>
      </c>
      <c r="Y8" s="28" t="s">
        <v>1950</v>
      </c>
      <c r="Z8" s="29" t="s">
        <v>1949</v>
      </c>
      <c r="AA8" s="28" t="s">
        <v>1950</v>
      </c>
      <c r="AB8" s="29" t="s">
        <v>1949</v>
      </c>
      <c r="AC8" s="28" t="s">
        <v>1950</v>
      </c>
      <c r="AD8" s="29" t="s">
        <v>1949</v>
      </c>
      <c r="AE8" s="28" t="s">
        <v>1950</v>
      </c>
      <c r="AF8" s="29" t="s">
        <v>1949</v>
      </c>
      <c r="AG8" s="28" t="s">
        <v>1950</v>
      </c>
      <c r="AH8" s="29" t="s">
        <v>1949</v>
      </c>
      <c r="AI8" s="28" t="s">
        <v>1950</v>
      </c>
      <c r="AJ8" s="30" t="s">
        <v>1951</v>
      </c>
      <c r="AK8" s="31" t="s">
        <v>1952</v>
      </c>
      <c r="AL8" s="32" t="s">
        <v>1687</v>
      </c>
      <c r="AM8" s="33" t="s">
        <v>1688</v>
      </c>
      <c r="AN8" s="33" t="s">
        <v>1689</v>
      </c>
      <c r="AO8" s="33" t="s">
        <v>1690</v>
      </c>
      <c r="AP8" s="33" t="s">
        <v>1691</v>
      </c>
      <c r="AQ8" s="33" t="s">
        <v>1692</v>
      </c>
      <c r="AR8" s="34" t="s">
        <v>1693</v>
      </c>
      <c r="AS8" s="35" t="s">
        <v>1694</v>
      </c>
      <c r="AT8" s="33" t="s">
        <v>1695</v>
      </c>
      <c r="AU8" s="34" t="s">
        <v>1924</v>
      </c>
      <c r="AV8" s="35" t="s">
        <v>1697</v>
      </c>
      <c r="AW8" s="33" t="s">
        <v>1918</v>
      </c>
      <c r="AX8" s="33" t="s">
        <v>1699</v>
      </c>
      <c r="AY8" s="33" t="s">
        <v>1700</v>
      </c>
      <c r="AZ8" s="36" t="s">
        <v>1701</v>
      </c>
      <c r="BA8" s="986"/>
      <c r="BB8" s="984"/>
      <c r="BC8" s="985"/>
    </row>
    <row r="9" spans="1:64" ht="78" customHeight="1" x14ac:dyDescent="0.2">
      <c r="B9" s="903" t="s">
        <v>1940</v>
      </c>
      <c r="C9" s="904"/>
      <c r="D9" s="102" t="s">
        <v>260</v>
      </c>
      <c r="E9" s="101" t="str">
        <f>VLOOKUP($D$9,'CONSOLIDADO PLAN DESARROLLO'!$EB$9:$EF$62,2,0)</f>
        <v>Ampliar a 70% la cobertura en la atención de la Población en Condición de Discapacidad y/o Necesidades Educativas Especiales, identificadas en el Censo Municipal de Discapacidad. (LB. 444)</v>
      </c>
      <c r="F9" s="37" t="str">
        <f>VLOOKUP($D$9,'CONSOLIDADO PLAN DESARROLLO'!$EB$9:$EF$62,3,0)</f>
        <v>Cobertura ampliada</v>
      </c>
      <c r="G9" s="97">
        <f>VLOOKUP($D$9,'CONSOLIDADO PLAN DESARROLLO'!$EB$9:$EF$62,4,0)</f>
        <v>260</v>
      </c>
      <c r="H9" s="97">
        <f>VLOOKUP($D$9,'CONSOLIDADO PLAN DESARROLLO'!$EB$9:$EF$62,5,0)</f>
        <v>318</v>
      </c>
      <c r="I9" s="934"/>
      <c r="J9" s="935"/>
      <c r="K9" s="867"/>
      <c r="L9" s="866"/>
      <c r="M9" s="132"/>
      <c r="N9" s="132"/>
      <c r="O9" s="132"/>
      <c r="P9" s="132"/>
      <c r="Q9" s="132"/>
      <c r="R9" s="133">
        <f>+R12+R21</f>
        <v>0</v>
      </c>
      <c r="S9" s="134">
        <f t="shared" ref="S9:AG9" si="0">+S12+S21</f>
        <v>0</v>
      </c>
      <c r="T9" s="135">
        <f t="shared" si="0"/>
        <v>0</v>
      </c>
      <c r="U9" s="134">
        <f t="shared" si="0"/>
        <v>0</v>
      </c>
      <c r="V9" s="135">
        <f t="shared" si="0"/>
        <v>0</v>
      </c>
      <c r="W9" s="134">
        <f t="shared" si="0"/>
        <v>0</v>
      </c>
      <c r="X9" s="135">
        <f t="shared" si="0"/>
        <v>0</v>
      </c>
      <c r="Y9" s="134">
        <f t="shared" si="0"/>
        <v>0</v>
      </c>
      <c r="Z9" s="135">
        <f t="shared" si="0"/>
        <v>220814800</v>
      </c>
      <c r="AA9" s="134">
        <f t="shared" si="0"/>
        <v>0</v>
      </c>
      <c r="AB9" s="135">
        <f t="shared" si="0"/>
        <v>0</v>
      </c>
      <c r="AC9" s="134">
        <f t="shared" si="0"/>
        <v>0</v>
      </c>
      <c r="AD9" s="135">
        <f t="shared" si="0"/>
        <v>0</v>
      </c>
      <c r="AE9" s="134">
        <f t="shared" si="0"/>
        <v>0</v>
      </c>
      <c r="AF9" s="135">
        <f t="shared" si="0"/>
        <v>0</v>
      </c>
      <c r="AG9" s="134">
        <f t="shared" si="0"/>
        <v>0</v>
      </c>
      <c r="AH9" s="135">
        <f t="shared" ref="AH9:AI9" si="1">+AH12+AH21</f>
        <v>0</v>
      </c>
      <c r="AI9" s="134">
        <f t="shared" si="1"/>
        <v>0</v>
      </c>
      <c r="AJ9" s="136">
        <f>+AJ12+AJ21</f>
        <v>220814800</v>
      </c>
      <c r="AK9" s="137">
        <f>+AK12+AK21</f>
        <v>0</v>
      </c>
      <c r="AL9" s="138">
        <f t="shared" ref="AL9:AZ9" si="2">+AL12+AL21</f>
        <v>0</v>
      </c>
      <c r="AM9" s="139">
        <f t="shared" si="2"/>
        <v>0</v>
      </c>
      <c r="AN9" s="139">
        <f t="shared" si="2"/>
        <v>0</v>
      </c>
      <c r="AO9" s="139">
        <f t="shared" si="2"/>
        <v>0</v>
      </c>
      <c r="AP9" s="139">
        <f t="shared" si="2"/>
        <v>0</v>
      </c>
      <c r="AQ9" s="139">
        <f t="shared" si="2"/>
        <v>0</v>
      </c>
      <c r="AR9" s="140">
        <f t="shared" si="2"/>
        <v>0</v>
      </c>
      <c r="AS9" s="141">
        <f t="shared" si="2"/>
        <v>0</v>
      </c>
      <c r="AT9" s="139">
        <f t="shared" si="2"/>
        <v>0</v>
      </c>
      <c r="AU9" s="140">
        <f t="shared" si="2"/>
        <v>0</v>
      </c>
      <c r="AV9" s="142">
        <f t="shared" si="2"/>
        <v>0</v>
      </c>
      <c r="AW9" s="143">
        <f t="shared" si="2"/>
        <v>0</v>
      </c>
      <c r="AX9" s="143">
        <f t="shared" si="2"/>
        <v>0</v>
      </c>
      <c r="AY9" s="143">
        <f t="shared" si="2"/>
        <v>0</v>
      </c>
      <c r="AZ9" s="140">
        <f t="shared" si="2"/>
        <v>0</v>
      </c>
      <c r="BA9" s="144"/>
      <c r="BB9" s="144"/>
      <c r="BC9" s="145"/>
    </row>
    <row r="10" spans="1:64" ht="78" hidden="1" customHeight="1" x14ac:dyDescent="0.2">
      <c r="B10" s="146" t="s">
        <v>1702</v>
      </c>
      <c r="C10" s="147" t="s">
        <v>1703</v>
      </c>
      <c r="D10" s="936" t="e">
        <f>VLOOKUP($D$9,#REF!,2,0)</f>
        <v>#REF!</v>
      </c>
      <c r="E10" s="937"/>
      <c r="F10" s="937"/>
      <c r="G10" s="937"/>
      <c r="H10" s="937"/>
      <c r="I10" s="937"/>
      <c r="J10" s="938"/>
      <c r="K10" s="38" t="e">
        <f>VLOOKUP($D$9,#REF!,3,0)</f>
        <v>#REF!</v>
      </c>
      <c r="L10" s="39" t="e">
        <f>VLOOKUP($D$9,#REF!,4,0)</f>
        <v>#REF!</v>
      </c>
      <c r="M10" s="40" t="e">
        <f>VLOOKUP($D$9,#REF!,5,0)</f>
        <v>#REF!</v>
      </c>
      <c r="N10" s="939" t="e">
        <f>VLOOKUP($D$9,#REF!,Q3,0)</f>
        <v>#REF!</v>
      </c>
      <c r="O10" s="940"/>
      <c r="P10" s="40"/>
      <c r="Q10" s="148">
        <v>5555</v>
      </c>
      <c r="R10" s="149"/>
      <c r="S10" s="150"/>
      <c r="T10" s="150"/>
      <c r="U10" s="150"/>
      <c r="V10" s="150"/>
      <c r="W10" s="150"/>
      <c r="X10" s="150"/>
      <c r="Y10" s="150"/>
      <c r="Z10" s="150"/>
      <c r="AA10" s="150"/>
      <c r="AB10" s="150"/>
      <c r="AC10" s="150"/>
      <c r="AD10" s="150"/>
      <c r="AE10" s="150"/>
      <c r="AF10" s="150"/>
      <c r="AG10" s="150"/>
      <c r="AH10" s="150"/>
      <c r="AI10" s="150"/>
      <c r="AJ10" s="151"/>
      <c r="AK10" s="151"/>
      <c r="AL10" s="152"/>
      <c r="AM10" s="152"/>
      <c r="AN10" s="152"/>
      <c r="AO10" s="152"/>
      <c r="AP10" s="152"/>
      <c r="AQ10" s="152"/>
      <c r="AR10" s="153"/>
      <c r="AS10" s="152"/>
      <c r="AT10" s="152"/>
      <c r="AU10" s="153"/>
      <c r="AV10" s="153"/>
      <c r="AW10" s="153"/>
      <c r="AX10" s="153"/>
      <c r="AY10" s="153"/>
      <c r="AZ10" s="153"/>
      <c r="BA10" s="153"/>
      <c r="BB10" s="153"/>
      <c r="BC10" s="154"/>
    </row>
    <row r="11" spans="1:64" ht="6" customHeight="1" x14ac:dyDescent="0.2">
      <c r="A11" s="155"/>
      <c r="B11" s="156"/>
      <c r="C11" s="156"/>
      <c r="D11" s="156"/>
      <c r="E11" s="156"/>
      <c r="F11" s="156"/>
      <c r="G11" s="156"/>
      <c r="H11" s="156"/>
      <c r="I11" s="156"/>
      <c r="J11" s="156"/>
      <c r="K11" s="156"/>
      <c r="L11" s="156"/>
      <c r="M11" s="156"/>
      <c r="N11" s="941"/>
      <c r="O11" s="941"/>
      <c r="P11" s="156"/>
      <c r="Q11" s="156"/>
      <c r="R11" s="157"/>
      <c r="S11" s="157"/>
      <c r="T11" s="157"/>
      <c r="U11" s="157"/>
      <c r="V11" s="157"/>
      <c r="W11" s="157"/>
      <c r="X11" s="157"/>
      <c r="Y11" s="157"/>
      <c r="Z11" s="157"/>
      <c r="AA11" s="157"/>
      <c r="AB11" s="157"/>
      <c r="AC11" s="157"/>
      <c r="AD11" s="157"/>
      <c r="AE11" s="157"/>
      <c r="AF11" s="157"/>
      <c r="AG11" s="157"/>
      <c r="AH11" s="157"/>
      <c r="AI11" s="157"/>
      <c r="AJ11" s="157"/>
      <c r="AK11" s="158"/>
      <c r="AL11" s="158"/>
      <c r="AM11" s="158"/>
      <c r="AN11" s="158"/>
      <c r="AO11" s="158"/>
      <c r="AP11" s="158"/>
      <c r="AQ11" s="159"/>
      <c r="AR11" s="158"/>
      <c r="AS11" s="158"/>
      <c r="AT11" s="158"/>
      <c r="AU11" s="158"/>
      <c r="AV11" s="158"/>
      <c r="AW11" s="158"/>
      <c r="AX11" s="158"/>
      <c r="AY11" s="158"/>
      <c r="AZ11" s="158"/>
      <c r="BA11" s="158"/>
      <c r="BB11" s="158"/>
      <c r="BC11" s="155"/>
    </row>
    <row r="12" spans="1:64" ht="72" customHeight="1" x14ac:dyDescent="0.2">
      <c r="A12" s="928">
        <v>1</v>
      </c>
      <c r="B12" s="160" t="s">
        <v>1704</v>
      </c>
      <c r="C12" s="161" t="s">
        <v>1705</v>
      </c>
      <c r="D12" s="162" t="s">
        <v>21</v>
      </c>
      <c r="E12" s="162" t="s">
        <v>1892</v>
      </c>
      <c r="F12" s="161" t="s">
        <v>1706</v>
      </c>
      <c r="G12" s="163" t="s">
        <v>1679</v>
      </c>
      <c r="H12" s="163" t="s">
        <v>1680</v>
      </c>
      <c r="I12" s="164" t="s">
        <v>1908</v>
      </c>
      <c r="J12" s="165">
        <f>+$N$3</f>
        <v>2018</v>
      </c>
      <c r="K12" s="163" t="s">
        <v>1925</v>
      </c>
      <c r="L12" s="164" t="s">
        <v>1945</v>
      </c>
      <c r="M12" s="161" t="s">
        <v>1707</v>
      </c>
      <c r="N12" s="161" t="s">
        <v>1708</v>
      </c>
      <c r="O12" s="161" t="s">
        <v>1709</v>
      </c>
      <c r="P12" s="161" t="s">
        <v>1710</v>
      </c>
      <c r="Q12" s="161" t="s">
        <v>1946</v>
      </c>
      <c r="R12" s="166">
        <f t="shared" ref="R12:AZ12" si="3">SUM(R13:R19)</f>
        <v>0</v>
      </c>
      <c r="S12" s="167">
        <f t="shared" si="3"/>
        <v>0</v>
      </c>
      <c r="T12" s="168">
        <f t="shared" si="3"/>
        <v>0</v>
      </c>
      <c r="U12" s="169">
        <f t="shared" si="3"/>
        <v>0</v>
      </c>
      <c r="V12" s="168">
        <f t="shared" si="3"/>
        <v>0</v>
      </c>
      <c r="W12" s="169">
        <f t="shared" si="3"/>
        <v>0</v>
      </c>
      <c r="X12" s="168">
        <f t="shared" si="3"/>
        <v>0</v>
      </c>
      <c r="Y12" s="169">
        <f t="shared" si="3"/>
        <v>0</v>
      </c>
      <c r="Z12" s="168">
        <f t="shared" si="3"/>
        <v>75814800</v>
      </c>
      <c r="AA12" s="169">
        <f t="shared" si="3"/>
        <v>0</v>
      </c>
      <c r="AB12" s="168">
        <f t="shared" si="3"/>
        <v>0</v>
      </c>
      <c r="AC12" s="169">
        <f t="shared" si="3"/>
        <v>0</v>
      </c>
      <c r="AD12" s="168">
        <f t="shared" si="3"/>
        <v>0</v>
      </c>
      <c r="AE12" s="169">
        <f t="shared" si="3"/>
        <v>0</v>
      </c>
      <c r="AF12" s="168">
        <f t="shared" si="3"/>
        <v>0</v>
      </c>
      <c r="AG12" s="170">
        <f t="shared" si="3"/>
        <v>0</v>
      </c>
      <c r="AH12" s="168">
        <f t="shared" ref="AH12:AI12" si="4">SUM(AH13:AH19)</f>
        <v>0</v>
      </c>
      <c r="AI12" s="169">
        <f t="shared" si="4"/>
        <v>0</v>
      </c>
      <c r="AJ12" s="171">
        <f t="shared" si="3"/>
        <v>75814800</v>
      </c>
      <c r="AK12" s="172">
        <f t="shared" si="3"/>
        <v>0</v>
      </c>
      <c r="AL12" s="41">
        <f t="shared" si="3"/>
        <v>0</v>
      </c>
      <c r="AM12" s="42">
        <f t="shared" si="3"/>
        <v>0</v>
      </c>
      <c r="AN12" s="42">
        <f t="shared" si="3"/>
        <v>0</v>
      </c>
      <c r="AO12" s="42">
        <f t="shared" si="3"/>
        <v>0</v>
      </c>
      <c r="AP12" s="42">
        <f t="shared" si="3"/>
        <v>0</v>
      </c>
      <c r="AQ12" s="42">
        <f t="shared" si="3"/>
        <v>0</v>
      </c>
      <c r="AR12" s="43">
        <f t="shared" si="3"/>
        <v>0</v>
      </c>
      <c r="AS12" s="104">
        <f t="shared" si="3"/>
        <v>0</v>
      </c>
      <c r="AT12" s="42">
        <f t="shared" si="3"/>
        <v>0</v>
      </c>
      <c r="AU12" s="43">
        <f t="shared" si="3"/>
        <v>0</v>
      </c>
      <c r="AV12" s="104">
        <f t="shared" si="3"/>
        <v>0</v>
      </c>
      <c r="AW12" s="42">
        <f t="shared" si="3"/>
        <v>0</v>
      </c>
      <c r="AX12" s="42">
        <f t="shared" si="3"/>
        <v>0</v>
      </c>
      <c r="AY12" s="42">
        <f t="shared" si="3"/>
        <v>0</v>
      </c>
      <c r="AZ12" s="105">
        <f t="shared" si="3"/>
        <v>0</v>
      </c>
      <c r="BA12" s="44" t="s">
        <v>1685</v>
      </c>
      <c r="BB12" s="44" t="s">
        <v>1947</v>
      </c>
      <c r="BC12" s="45" t="s">
        <v>1686</v>
      </c>
    </row>
    <row r="13" spans="1:64" ht="17.25" customHeight="1" x14ac:dyDescent="0.2">
      <c r="A13" s="929"/>
      <c r="B13" s="914" t="str">
        <f>VLOOKUP($D$9,'PROYECTOS REGISTRADOS'!$A$2:$D$82,4,0)</f>
        <v>Ampliación en la atención a la población con discapacidad y/o necesidades educativas especiales residente en el Municipio de Tocancipá, Cundinamarca, Centro Oriente</v>
      </c>
      <c r="C13" s="917" t="str">
        <f>VLOOKUP($D$9,'PROYECTOS REGISTRADOS'!$A$2:$D$82,3,0)</f>
        <v>2016-25817-0027</v>
      </c>
      <c r="D13" s="931" t="s">
        <v>821</v>
      </c>
      <c r="E13" s="894" t="str">
        <f>IF(D13=0,"0-0",(VLOOKUP(D13,'CONSOLIDADO PLAN DESARROLLO'!$EL$9:$ET$304,2,0)))</f>
        <v>Implementar el Programa Centro Competitivo de Desarrollo Social para la Población en condición de Discapacidad y/o necesidades educativas especiales</v>
      </c>
      <c r="F13" s="905" t="str">
        <f>IF(D13=0,"0-0",(VLOOKUP(D13,'CONSOLIDADO PLAN DESARROLLO'!$EL$9:$ET$304,3,0)))</f>
        <v>Programa implementado</v>
      </c>
      <c r="G13" s="908">
        <f>IF(D13=0,"0-0",(VLOOKUP(D13,'CONSOLIDADO PLAN DESARROLLO'!$EL$9:$ET$304,4,0)))</f>
        <v>0</v>
      </c>
      <c r="H13" s="911">
        <f>IF(D13=0,"0-0",(VLOOKUP(D13,'CONSOLIDADO PLAN DESARROLLO'!$EL$9:$ET$304,5,0)))</f>
        <v>1</v>
      </c>
      <c r="I13" s="880">
        <f>IF(D13=0,"0-0",(VLOOKUP(D13,'CONSOLIDADO PLAN DESARROLLO'!$EL$9:$ET$304,$R$3,0)))</f>
        <v>0.25</v>
      </c>
      <c r="J13" s="881"/>
      <c r="K13" s="920"/>
      <c r="L13" s="925"/>
      <c r="M13" s="816" t="s">
        <v>1928</v>
      </c>
      <c r="N13" s="815" t="s">
        <v>1929</v>
      </c>
      <c r="O13" s="818">
        <v>0.4</v>
      </c>
      <c r="P13" s="868"/>
      <c r="Q13" s="46"/>
      <c r="R13" s="877">
        <f>VLOOKUP($D13,'[5]Tablero Logro Metas 2018'!$N$7:$AJ$302,15,0)</f>
        <v>0</v>
      </c>
      <c r="S13" s="47"/>
      <c r="T13" s="870">
        <f>VLOOKUP($D13,'[5]Tablero Logro Metas 2018'!$N$7:$AJ$302,16,0)</f>
        <v>0</v>
      </c>
      <c r="U13" s="48"/>
      <c r="V13" s="870">
        <f>VLOOKUP($D13,'[5]Tablero Logro Metas 2018'!$N$7:$AJ$302,17,0)</f>
        <v>0</v>
      </c>
      <c r="W13" s="48"/>
      <c r="X13" s="870">
        <f>VLOOKUP($D13,'[5]Tablero Logro Metas 2018'!$N$7:$AJ$302,18,0)</f>
        <v>0</v>
      </c>
      <c r="Y13" s="48"/>
      <c r="Z13" s="870">
        <f>VLOOKUP($D13,'[5]Tablero Logro Metas 2018'!$N$7:$AJ$302,19,0)</f>
        <v>75814800</v>
      </c>
      <c r="AA13" s="48"/>
      <c r="AB13" s="870">
        <f>VLOOKUP($D13,'[5]Tablero Logro Metas 2018'!$N$7:$AJ$302,20,0)</f>
        <v>0</v>
      </c>
      <c r="AC13" s="48"/>
      <c r="AD13" s="870">
        <f>VLOOKUP($D13,'[5]Tablero Logro Metas 2018'!$N$7:$AJ$302,21,0)</f>
        <v>0</v>
      </c>
      <c r="AE13" s="48"/>
      <c r="AF13" s="870">
        <f>VLOOKUP($D13,'[5]Tablero Logro Metas 2018'!$N$7:$AJ$302,22,0)</f>
        <v>0</v>
      </c>
      <c r="AG13" s="49"/>
      <c r="AH13" s="870">
        <f>VLOOKUP($D13,'[5]Tablero Logro Metas 2018'!$N$7:$AJ$302,23,0)</f>
        <v>0</v>
      </c>
      <c r="AI13" s="48"/>
      <c r="AJ13" s="873">
        <f>+R13+T13+V13+X13+Z13+AB13+AD13+AF13+AH13</f>
        <v>75814800</v>
      </c>
      <c r="AK13" s="103">
        <f t="shared" ref="AK13:AK18" si="5">AC13+AE13+AG13+S13+U13+W13+Y13+AA13+AI13</f>
        <v>0</v>
      </c>
      <c r="AL13" s="50"/>
      <c r="AM13" s="51"/>
      <c r="AN13" s="51"/>
      <c r="AO13" s="51"/>
      <c r="AP13" s="51"/>
      <c r="AQ13" s="51"/>
      <c r="AR13" s="52">
        <f t="shared" ref="AR13:AR18" si="6">SUM(AL13:AQ13)</f>
        <v>0</v>
      </c>
      <c r="AS13" s="53"/>
      <c r="AT13" s="51"/>
      <c r="AU13" s="52">
        <f t="shared" ref="AU13:AU17" si="7">SUM(AS13:AT13)</f>
        <v>0</v>
      </c>
      <c r="AV13" s="53"/>
      <c r="AW13" s="51"/>
      <c r="AX13" s="51"/>
      <c r="AY13" s="51"/>
      <c r="AZ13" s="54"/>
      <c r="BA13" s="55"/>
      <c r="BB13" s="55"/>
      <c r="BC13" s="56"/>
    </row>
    <row r="14" spans="1:64" ht="22.5" x14ac:dyDescent="0.2">
      <c r="A14" s="929"/>
      <c r="B14" s="914"/>
      <c r="C14" s="917"/>
      <c r="D14" s="931"/>
      <c r="E14" s="895"/>
      <c r="F14" s="905"/>
      <c r="G14" s="908"/>
      <c r="H14" s="911"/>
      <c r="I14" s="882"/>
      <c r="J14" s="883"/>
      <c r="K14" s="920"/>
      <c r="L14" s="926"/>
      <c r="M14" s="816" t="s">
        <v>1930</v>
      </c>
      <c r="N14" s="815" t="s">
        <v>1929</v>
      </c>
      <c r="O14" s="818">
        <v>0.3</v>
      </c>
      <c r="P14" s="868"/>
      <c r="Q14" s="46"/>
      <c r="R14" s="878"/>
      <c r="S14" s="47"/>
      <c r="T14" s="871"/>
      <c r="U14" s="48"/>
      <c r="V14" s="871"/>
      <c r="W14" s="48"/>
      <c r="X14" s="871"/>
      <c r="Y14" s="48"/>
      <c r="Z14" s="871"/>
      <c r="AA14" s="48"/>
      <c r="AB14" s="871"/>
      <c r="AC14" s="48"/>
      <c r="AD14" s="871"/>
      <c r="AE14" s="48"/>
      <c r="AF14" s="871"/>
      <c r="AG14" s="49"/>
      <c r="AH14" s="871"/>
      <c r="AI14" s="48"/>
      <c r="AJ14" s="874"/>
      <c r="AK14" s="103">
        <f t="shared" si="5"/>
        <v>0</v>
      </c>
      <c r="AL14" s="50"/>
      <c r="AM14" s="51"/>
      <c r="AN14" s="51"/>
      <c r="AO14" s="51"/>
      <c r="AP14" s="51"/>
      <c r="AQ14" s="51"/>
      <c r="AR14" s="52">
        <f t="shared" si="6"/>
        <v>0</v>
      </c>
      <c r="AS14" s="53"/>
      <c r="AT14" s="51"/>
      <c r="AU14" s="52">
        <f t="shared" si="7"/>
        <v>0</v>
      </c>
      <c r="AV14" s="53"/>
      <c r="AW14" s="51"/>
      <c r="AX14" s="51"/>
      <c r="AY14" s="51"/>
      <c r="AZ14" s="54"/>
      <c r="BA14" s="55"/>
      <c r="BB14" s="55"/>
      <c r="BC14" s="56"/>
    </row>
    <row r="15" spans="1:64" ht="17.25" customHeight="1" x14ac:dyDescent="0.2">
      <c r="A15" s="929"/>
      <c r="B15" s="914"/>
      <c r="C15" s="917"/>
      <c r="D15" s="931"/>
      <c r="E15" s="895"/>
      <c r="F15" s="905"/>
      <c r="G15" s="908"/>
      <c r="H15" s="911"/>
      <c r="I15" s="882"/>
      <c r="J15" s="883"/>
      <c r="K15" s="920"/>
      <c r="L15" s="926"/>
      <c r="M15" s="816" t="s">
        <v>1931</v>
      </c>
      <c r="N15" s="815" t="s">
        <v>1929</v>
      </c>
      <c r="O15" s="818">
        <v>0.30000000000000004</v>
      </c>
      <c r="P15" s="868"/>
      <c r="Q15" s="46"/>
      <c r="R15" s="878"/>
      <c r="S15" s="47"/>
      <c r="T15" s="871"/>
      <c r="U15" s="48"/>
      <c r="V15" s="871"/>
      <c r="W15" s="48"/>
      <c r="X15" s="871"/>
      <c r="Y15" s="48"/>
      <c r="Z15" s="871"/>
      <c r="AA15" s="48"/>
      <c r="AB15" s="871"/>
      <c r="AC15" s="48"/>
      <c r="AD15" s="871"/>
      <c r="AE15" s="48"/>
      <c r="AF15" s="871"/>
      <c r="AG15" s="49"/>
      <c r="AH15" s="871"/>
      <c r="AI15" s="48"/>
      <c r="AJ15" s="874"/>
      <c r="AK15" s="103">
        <f t="shared" si="5"/>
        <v>0</v>
      </c>
      <c r="AL15" s="50"/>
      <c r="AM15" s="51"/>
      <c r="AN15" s="51"/>
      <c r="AO15" s="51"/>
      <c r="AP15" s="51"/>
      <c r="AQ15" s="51"/>
      <c r="AR15" s="52">
        <f t="shared" si="6"/>
        <v>0</v>
      </c>
      <c r="AS15" s="53"/>
      <c r="AT15" s="51"/>
      <c r="AU15" s="52">
        <f t="shared" si="7"/>
        <v>0</v>
      </c>
      <c r="AV15" s="53"/>
      <c r="AW15" s="51"/>
      <c r="AX15" s="51"/>
      <c r="AY15" s="51"/>
      <c r="AZ15" s="54"/>
      <c r="BA15" s="55"/>
      <c r="BB15" s="55"/>
      <c r="BC15" s="56"/>
    </row>
    <row r="16" spans="1:64" ht="33" customHeight="1" x14ac:dyDescent="0.2">
      <c r="A16" s="929"/>
      <c r="B16" s="914"/>
      <c r="C16" s="917"/>
      <c r="D16" s="931"/>
      <c r="E16" s="895"/>
      <c r="F16" s="905"/>
      <c r="G16" s="908"/>
      <c r="H16" s="911"/>
      <c r="I16" s="882"/>
      <c r="J16" s="883"/>
      <c r="K16" s="920"/>
      <c r="L16" s="926"/>
      <c r="M16" s="817" t="s">
        <v>1932</v>
      </c>
      <c r="N16" s="815"/>
      <c r="O16" s="175"/>
      <c r="P16" s="868"/>
      <c r="Q16" s="46"/>
      <c r="R16" s="878"/>
      <c r="S16" s="47"/>
      <c r="T16" s="871"/>
      <c r="U16" s="48"/>
      <c r="V16" s="871"/>
      <c r="W16" s="48"/>
      <c r="X16" s="871"/>
      <c r="Y16" s="48"/>
      <c r="Z16" s="871"/>
      <c r="AA16" s="48"/>
      <c r="AB16" s="871"/>
      <c r="AC16" s="48"/>
      <c r="AD16" s="871"/>
      <c r="AE16" s="48"/>
      <c r="AF16" s="871"/>
      <c r="AG16" s="49"/>
      <c r="AH16" s="871"/>
      <c r="AI16" s="48"/>
      <c r="AJ16" s="874"/>
      <c r="AK16" s="103">
        <f t="shared" si="5"/>
        <v>0</v>
      </c>
      <c r="AL16" s="50"/>
      <c r="AM16" s="51"/>
      <c r="AN16" s="51"/>
      <c r="AO16" s="51"/>
      <c r="AP16" s="51"/>
      <c r="AQ16" s="51"/>
      <c r="AR16" s="52">
        <f t="shared" si="6"/>
        <v>0</v>
      </c>
      <c r="AS16" s="53"/>
      <c r="AT16" s="51"/>
      <c r="AU16" s="52">
        <f t="shared" si="7"/>
        <v>0</v>
      </c>
      <c r="AV16" s="53"/>
      <c r="AW16" s="51"/>
      <c r="AX16" s="51"/>
      <c r="AY16" s="51"/>
      <c r="AZ16" s="54"/>
      <c r="BA16" s="55"/>
      <c r="BB16" s="55"/>
      <c r="BC16" s="56"/>
    </row>
    <row r="17" spans="1:55" ht="17.25" customHeight="1" x14ac:dyDescent="0.2">
      <c r="A17" s="929"/>
      <c r="B17" s="914"/>
      <c r="C17" s="917"/>
      <c r="D17" s="931"/>
      <c r="E17" s="895"/>
      <c r="F17" s="905"/>
      <c r="G17" s="908"/>
      <c r="H17" s="911"/>
      <c r="I17" s="882"/>
      <c r="J17" s="883"/>
      <c r="K17" s="920"/>
      <c r="L17" s="926"/>
      <c r="M17" s="173"/>
      <c r="N17" s="174"/>
      <c r="O17" s="175"/>
      <c r="P17" s="868"/>
      <c r="Q17" s="46"/>
      <c r="R17" s="878"/>
      <c r="S17" s="47"/>
      <c r="T17" s="871"/>
      <c r="U17" s="48"/>
      <c r="V17" s="871"/>
      <c r="W17" s="48"/>
      <c r="X17" s="871"/>
      <c r="Y17" s="48"/>
      <c r="Z17" s="871"/>
      <c r="AA17" s="48"/>
      <c r="AB17" s="871"/>
      <c r="AC17" s="48"/>
      <c r="AD17" s="871"/>
      <c r="AE17" s="48"/>
      <c r="AF17" s="871"/>
      <c r="AG17" s="49"/>
      <c r="AH17" s="871"/>
      <c r="AI17" s="48"/>
      <c r="AJ17" s="874"/>
      <c r="AK17" s="103">
        <f t="shared" si="5"/>
        <v>0</v>
      </c>
      <c r="AL17" s="50"/>
      <c r="AM17" s="51"/>
      <c r="AN17" s="51"/>
      <c r="AO17" s="51"/>
      <c r="AP17" s="51"/>
      <c r="AQ17" s="51"/>
      <c r="AR17" s="52">
        <f t="shared" si="6"/>
        <v>0</v>
      </c>
      <c r="AS17" s="53"/>
      <c r="AT17" s="51"/>
      <c r="AU17" s="52">
        <f t="shared" si="7"/>
        <v>0</v>
      </c>
      <c r="AV17" s="53"/>
      <c r="AW17" s="51"/>
      <c r="AX17" s="51"/>
      <c r="AY17" s="51"/>
      <c r="AZ17" s="54"/>
      <c r="BA17" s="55"/>
      <c r="BB17" s="55"/>
      <c r="BC17" s="56"/>
    </row>
    <row r="18" spans="1:55" ht="17.25" customHeight="1" x14ac:dyDescent="0.2">
      <c r="A18" s="929"/>
      <c r="B18" s="915"/>
      <c r="C18" s="918"/>
      <c r="D18" s="932"/>
      <c r="E18" s="895"/>
      <c r="F18" s="906"/>
      <c r="G18" s="909"/>
      <c r="H18" s="912"/>
      <c r="I18" s="882"/>
      <c r="J18" s="883"/>
      <c r="K18" s="921"/>
      <c r="L18" s="926"/>
      <c r="M18" s="176"/>
      <c r="N18" s="177"/>
      <c r="O18" s="178"/>
      <c r="P18" s="869"/>
      <c r="Q18" s="106"/>
      <c r="R18" s="878"/>
      <c r="S18" s="107"/>
      <c r="T18" s="871"/>
      <c r="U18" s="108"/>
      <c r="V18" s="871"/>
      <c r="W18" s="108"/>
      <c r="X18" s="871"/>
      <c r="Y18" s="108"/>
      <c r="Z18" s="871"/>
      <c r="AA18" s="108"/>
      <c r="AB18" s="871"/>
      <c r="AC18" s="108"/>
      <c r="AD18" s="871"/>
      <c r="AE18" s="108"/>
      <c r="AF18" s="871"/>
      <c r="AG18" s="109"/>
      <c r="AH18" s="871"/>
      <c r="AI18" s="108"/>
      <c r="AJ18" s="875"/>
      <c r="AK18" s="103">
        <f t="shared" si="5"/>
        <v>0</v>
      </c>
      <c r="AL18" s="110"/>
      <c r="AM18" s="111"/>
      <c r="AN18" s="111"/>
      <c r="AO18" s="111"/>
      <c r="AP18" s="111"/>
      <c r="AQ18" s="111"/>
      <c r="AR18" s="52">
        <f t="shared" si="6"/>
        <v>0</v>
      </c>
      <c r="AS18" s="112"/>
      <c r="AT18" s="111"/>
      <c r="AU18" s="52">
        <f>SUM(AS18:AT18)</f>
        <v>0</v>
      </c>
      <c r="AV18" s="112"/>
      <c r="AW18" s="111"/>
      <c r="AX18" s="111"/>
      <c r="AY18" s="111"/>
      <c r="AZ18" s="113"/>
      <c r="BA18" s="114"/>
      <c r="BB18" s="114"/>
      <c r="BC18" s="115"/>
    </row>
    <row r="19" spans="1:55" ht="9.9499999999999993" customHeight="1" thickBot="1" x14ac:dyDescent="0.25">
      <c r="A19" s="930"/>
      <c r="B19" s="916"/>
      <c r="C19" s="919"/>
      <c r="D19" s="933"/>
      <c r="E19" s="896"/>
      <c r="F19" s="907"/>
      <c r="G19" s="910"/>
      <c r="H19" s="913"/>
      <c r="I19" s="884"/>
      <c r="J19" s="885"/>
      <c r="K19" s="922"/>
      <c r="L19" s="927"/>
      <c r="M19" s="179"/>
      <c r="N19" s="180"/>
      <c r="O19" s="181"/>
      <c r="P19" s="116"/>
      <c r="Q19" s="116"/>
      <c r="R19" s="879"/>
      <c r="S19" s="182"/>
      <c r="T19" s="872"/>
      <c r="U19" s="183"/>
      <c r="V19" s="872"/>
      <c r="W19" s="183"/>
      <c r="X19" s="872"/>
      <c r="Y19" s="183"/>
      <c r="Z19" s="872"/>
      <c r="AA19" s="183"/>
      <c r="AB19" s="872"/>
      <c r="AC19" s="183"/>
      <c r="AD19" s="872"/>
      <c r="AE19" s="183"/>
      <c r="AF19" s="872"/>
      <c r="AG19" s="184"/>
      <c r="AH19" s="872"/>
      <c r="AI19" s="183"/>
      <c r="AJ19" s="117"/>
      <c r="AK19" s="118"/>
      <c r="AL19" s="185"/>
      <c r="AM19" s="186"/>
      <c r="AN19" s="186"/>
      <c r="AO19" s="186"/>
      <c r="AP19" s="186"/>
      <c r="AQ19" s="186"/>
      <c r="AR19" s="119"/>
      <c r="AS19" s="187"/>
      <c r="AT19" s="186"/>
      <c r="AU19" s="119"/>
      <c r="AV19" s="187"/>
      <c r="AW19" s="186"/>
      <c r="AX19" s="186"/>
      <c r="AY19" s="186"/>
      <c r="AZ19" s="188"/>
      <c r="BA19" s="189"/>
      <c r="BB19" s="189"/>
      <c r="BC19" s="190"/>
    </row>
    <row r="20" spans="1:55" ht="6" customHeight="1" x14ac:dyDescent="0.2">
      <c r="A20" s="155"/>
      <c r="B20" s="191"/>
      <c r="C20" s="191"/>
      <c r="D20" s="191"/>
      <c r="E20" s="191"/>
      <c r="F20" s="191"/>
      <c r="G20" s="191"/>
      <c r="H20" s="191"/>
      <c r="I20" s="876"/>
      <c r="J20" s="876"/>
      <c r="K20" s="191"/>
      <c r="L20" s="191"/>
      <c r="M20" s="191"/>
      <c r="N20" s="191"/>
      <c r="O20" s="191"/>
      <c r="P20" s="191"/>
      <c r="Q20" s="191"/>
      <c r="R20" s="191"/>
      <c r="S20" s="191"/>
      <c r="T20" s="191"/>
      <c r="U20" s="191"/>
      <c r="V20" s="191"/>
      <c r="W20" s="191"/>
      <c r="X20" s="191"/>
      <c r="Y20" s="191"/>
      <c r="Z20" s="191"/>
      <c r="AA20" s="191"/>
      <c r="AB20" s="191"/>
      <c r="AC20" s="191"/>
      <c r="AD20" s="191"/>
      <c r="AE20" s="191"/>
      <c r="AF20" s="191"/>
      <c r="AG20" s="191"/>
      <c r="AH20" s="191"/>
      <c r="AI20" s="191"/>
      <c r="AJ20" s="191"/>
      <c r="AK20" s="192"/>
      <c r="AL20" s="192"/>
      <c r="AM20" s="192"/>
      <c r="AN20" s="192"/>
      <c r="AO20" s="192"/>
      <c r="AP20" s="192"/>
      <c r="AQ20" s="193"/>
      <c r="AR20" s="192"/>
      <c r="AS20" s="192"/>
      <c r="AT20" s="192"/>
      <c r="AU20" s="192"/>
      <c r="AV20" s="192"/>
      <c r="AW20" s="192"/>
      <c r="AX20" s="192"/>
      <c r="AY20" s="192"/>
      <c r="AZ20" s="192"/>
      <c r="BA20" s="192"/>
      <c r="BB20" s="192"/>
      <c r="BC20" s="155"/>
    </row>
    <row r="21" spans="1:55" ht="72" customHeight="1" x14ac:dyDescent="0.2">
      <c r="A21" s="928">
        <v>2</v>
      </c>
      <c r="B21" s="160" t="s">
        <v>1704</v>
      </c>
      <c r="C21" s="161" t="s">
        <v>1705</v>
      </c>
      <c r="D21" s="162" t="s">
        <v>21</v>
      </c>
      <c r="E21" s="162" t="s">
        <v>1892</v>
      </c>
      <c r="F21" s="161" t="s">
        <v>1706</v>
      </c>
      <c r="G21" s="163" t="s">
        <v>1679</v>
      </c>
      <c r="H21" s="163" t="s">
        <v>1680</v>
      </c>
      <c r="I21" s="164" t="s">
        <v>1908</v>
      </c>
      <c r="J21" s="165">
        <f>+$N$3</f>
        <v>2018</v>
      </c>
      <c r="K21" s="163" t="s">
        <v>1925</v>
      </c>
      <c r="L21" s="164" t="s">
        <v>1945</v>
      </c>
      <c r="M21" s="161" t="s">
        <v>1707</v>
      </c>
      <c r="N21" s="161" t="s">
        <v>1708</v>
      </c>
      <c r="O21" s="161" t="s">
        <v>1709</v>
      </c>
      <c r="P21" s="161" t="s">
        <v>1710</v>
      </c>
      <c r="Q21" s="161" t="s">
        <v>1946</v>
      </c>
      <c r="R21" s="166">
        <f t="shared" ref="R21" si="8">SUM(R22:R29)</f>
        <v>0</v>
      </c>
      <c r="S21" s="167">
        <f t="shared" ref="S21" si="9">SUM(S22:S29)</f>
        <v>0</v>
      </c>
      <c r="T21" s="168">
        <f t="shared" ref="T21" si="10">SUM(T22:T29)</f>
        <v>0</v>
      </c>
      <c r="U21" s="169">
        <f t="shared" ref="U21" si="11">SUM(U22:U29)</f>
        <v>0</v>
      </c>
      <c r="V21" s="168">
        <f t="shared" ref="V21" si="12">SUM(V22:V29)</f>
        <v>0</v>
      </c>
      <c r="W21" s="169">
        <f t="shared" ref="W21" si="13">SUM(W22:W29)</f>
        <v>0</v>
      </c>
      <c r="X21" s="168">
        <f t="shared" ref="X21" si="14">SUM(X22:X29)</f>
        <v>0</v>
      </c>
      <c r="Y21" s="169">
        <f t="shared" ref="Y21" si="15">SUM(Y22:Y29)</f>
        <v>0</v>
      </c>
      <c r="Z21" s="168">
        <f t="shared" ref="Z21" si="16">SUM(Z22:Z29)</f>
        <v>145000000</v>
      </c>
      <c r="AA21" s="169">
        <f t="shared" ref="AA21" si="17">SUM(AA22:AA29)</f>
        <v>0</v>
      </c>
      <c r="AB21" s="168">
        <f t="shared" ref="AB21" si="18">SUM(AB22:AB29)</f>
        <v>0</v>
      </c>
      <c r="AC21" s="169">
        <f t="shared" ref="AC21" si="19">SUM(AC22:AC29)</f>
        <v>0</v>
      </c>
      <c r="AD21" s="168">
        <f t="shared" ref="AD21" si="20">SUM(AD22:AD29)</f>
        <v>0</v>
      </c>
      <c r="AE21" s="169">
        <f t="shared" ref="AE21" si="21">SUM(AE22:AE29)</f>
        <v>0</v>
      </c>
      <c r="AF21" s="168">
        <f t="shared" ref="AF21" si="22">SUM(AF22:AF29)</f>
        <v>0</v>
      </c>
      <c r="AG21" s="170">
        <f t="shared" ref="AG21:AI21" si="23">SUM(AG22:AG29)</f>
        <v>0</v>
      </c>
      <c r="AH21" s="168">
        <f t="shared" si="23"/>
        <v>0</v>
      </c>
      <c r="AI21" s="169">
        <f t="shared" si="23"/>
        <v>0</v>
      </c>
      <c r="AJ21" s="171">
        <f t="shared" ref="AJ21" si="24">SUM(AJ22:AJ29)</f>
        <v>145000000</v>
      </c>
      <c r="AK21" s="172">
        <f t="shared" ref="AK21" si="25">SUM(AK22:AK29)</f>
        <v>0</v>
      </c>
      <c r="AL21" s="41">
        <f t="shared" ref="AL21" si="26">SUM(AL22:AL29)</f>
        <v>0</v>
      </c>
      <c r="AM21" s="42">
        <f t="shared" ref="AM21" si="27">SUM(AM22:AM29)</f>
        <v>0</v>
      </c>
      <c r="AN21" s="42">
        <f t="shared" ref="AN21" si="28">SUM(AN22:AN29)</f>
        <v>0</v>
      </c>
      <c r="AO21" s="42">
        <f t="shared" ref="AO21" si="29">SUM(AO22:AO29)</f>
        <v>0</v>
      </c>
      <c r="AP21" s="42">
        <f t="shared" ref="AP21" si="30">SUM(AP22:AP29)</f>
        <v>0</v>
      </c>
      <c r="AQ21" s="42">
        <f t="shared" ref="AQ21" si="31">SUM(AQ22:AQ29)</f>
        <v>0</v>
      </c>
      <c r="AR21" s="43">
        <f t="shared" ref="AR21" si="32">SUM(AR22:AR29)</f>
        <v>0</v>
      </c>
      <c r="AS21" s="104">
        <f t="shared" ref="AS21" si="33">SUM(AS22:AS29)</f>
        <v>0</v>
      </c>
      <c r="AT21" s="42">
        <f t="shared" ref="AT21" si="34">SUM(AT22:AT29)</f>
        <v>0</v>
      </c>
      <c r="AU21" s="43">
        <f t="shared" ref="AU21" si="35">SUM(AU22:AU29)</f>
        <v>0</v>
      </c>
      <c r="AV21" s="104">
        <f t="shared" ref="AV21" si="36">SUM(AV22:AV29)</f>
        <v>0</v>
      </c>
      <c r="AW21" s="42">
        <f t="shared" ref="AW21" si="37">SUM(AW22:AW29)</f>
        <v>0</v>
      </c>
      <c r="AX21" s="42">
        <f t="shared" ref="AX21" si="38">SUM(AX22:AX29)</f>
        <v>0</v>
      </c>
      <c r="AY21" s="42">
        <f t="shared" ref="AY21" si="39">SUM(AY22:AY29)</f>
        <v>0</v>
      </c>
      <c r="AZ21" s="105">
        <f t="shared" ref="AZ21" si="40">SUM(AZ22:AZ29)</f>
        <v>0</v>
      </c>
      <c r="BA21" s="44" t="s">
        <v>1685</v>
      </c>
      <c r="BB21" s="44" t="s">
        <v>1947</v>
      </c>
      <c r="BC21" s="45" t="s">
        <v>1686</v>
      </c>
    </row>
    <row r="22" spans="1:55" ht="17.25" customHeight="1" x14ac:dyDescent="0.2">
      <c r="A22" s="929"/>
      <c r="B22" s="914" t="str">
        <f>VLOOKUP($D$9,'PROYECTOS REGISTRADOS'!$A$2:$D$82,4,0)</f>
        <v>Ampliación en la atención a la población con discapacidad y/o necesidades educativas especiales residente en el Municipio de Tocancipá, Cundinamarca, Centro Oriente</v>
      </c>
      <c r="C22" s="917" t="str">
        <f>VLOOKUP($D$9,'PROYECTOS REGISTRADOS'!$A$2:$D$82,3,0)</f>
        <v>2016-25817-0027</v>
      </c>
      <c r="D22" s="931" t="s">
        <v>824</v>
      </c>
      <c r="E22" s="894" t="str">
        <f>IF(D22=0,"0-0",(VLOOKUP(D22,'CONSOLIDADO PLAN DESARROLLO'!$EL$9:$ET$304,2,0)))</f>
        <v>Mantener la ejecución del programa "Amigos sin fronteras"</v>
      </c>
      <c r="F22" s="905" t="str">
        <f>IF(D22=0,"0-0",(VLOOKUP(D22,'CONSOLIDADO PLAN DESARROLLO'!$EL$9:$ET$304,3,0)))</f>
        <v>Programa implementado</v>
      </c>
      <c r="G22" s="908">
        <f>IF(D22=0,"0-0",(VLOOKUP(D22,'CONSOLIDADO PLAN DESARROLLO'!$EL$9:$ET$304,4,0)))</f>
        <v>1</v>
      </c>
      <c r="H22" s="911">
        <f>IF(D22=0,"0-0",(VLOOKUP(D22,'CONSOLIDADO PLAN DESARROLLO'!$EL$9:$ET$304,5,0)))</f>
        <v>1</v>
      </c>
      <c r="I22" s="880">
        <f>IF(D22=0,"0-0",(VLOOKUP(D22,'CONSOLIDADO PLAN DESARROLLO'!$EL$9:$ET$304,$R$3,0)))</f>
        <v>1</v>
      </c>
      <c r="J22" s="881"/>
      <c r="K22" s="921"/>
      <c r="L22" s="925"/>
      <c r="M22" s="816" t="s">
        <v>1928</v>
      </c>
      <c r="N22" s="815" t="s">
        <v>1929</v>
      </c>
      <c r="O22" s="818">
        <v>0.4</v>
      </c>
      <c r="P22" s="868"/>
      <c r="Q22" s="46"/>
      <c r="R22" s="877">
        <f>VLOOKUP($D22,'[5]Tablero Logro Metas 2018'!$N$7:$AJ$302,15,0)</f>
        <v>0</v>
      </c>
      <c r="S22" s="47"/>
      <c r="T22" s="870">
        <f>VLOOKUP($D22,'[5]Tablero Logro Metas 2018'!$N$7:$AJ$302,16,0)</f>
        <v>0</v>
      </c>
      <c r="U22" s="48"/>
      <c r="V22" s="870">
        <f>VLOOKUP($D22,'[5]Tablero Logro Metas 2018'!$N$7:$AJ$302,17,0)</f>
        <v>0</v>
      </c>
      <c r="W22" s="48"/>
      <c r="X22" s="870">
        <f>VLOOKUP($D22,'[5]Tablero Logro Metas 2018'!$N$7:$AJ$302,18,0)</f>
        <v>0</v>
      </c>
      <c r="Y22" s="48"/>
      <c r="Z22" s="870">
        <f>VLOOKUP($D22,'[5]Tablero Logro Metas 2018'!$N$7:$AJ$302,19,0)</f>
        <v>145000000</v>
      </c>
      <c r="AA22" s="48"/>
      <c r="AB22" s="870">
        <f>VLOOKUP($D22,'[5]Tablero Logro Metas 2018'!$N$7:$AJ$302,20,0)</f>
        <v>0</v>
      </c>
      <c r="AC22" s="48"/>
      <c r="AD22" s="870">
        <f>VLOOKUP($D22,'[5]Tablero Logro Metas 2018'!$N$7:$AJ$302,21,0)</f>
        <v>0</v>
      </c>
      <c r="AE22" s="48"/>
      <c r="AF22" s="870">
        <f>VLOOKUP($D22,'[5]Tablero Logro Metas 2018'!$N$7:$AJ$302,22,0)</f>
        <v>0</v>
      </c>
      <c r="AG22" s="49"/>
      <c r="AH22" s="870">
        <f>VLOOKUP($D22,'[5]Tablero Logro Metas 2018'!$N$7:$AJ$302,23,0)</f>
        <v>0</v>
      </c>
      <c r="AI22" s="48"/>
      <c r="AJ22" s="873">
        <f>+R22+T22+V22+X22+Z22+AB22+AD22+AF22+AH22</f>
        <v>145000000</v>
      </c>
      <c r="AK22" s="103">
        <f t="shared" ref="AK22:AK28" si="41">AC22+AE22+AG22+S22+U22+W22+Y22+AA22+AI22</f>
        <v>0</v>
      </c>
      <c r="AL22" s="50"/>
      <c r="AM22" s="51"/>
      <c r="AN22" s="51"/>
      <c r="AO22" s="51"/>
      <c r="AP22" s="51"/>
      <c r="AQ22" s="51"/>
      <c r="AR22" s="52">
        <f t="shared" ref="AR22:AR28" si="42">SUM(AL22:AQ22)</f>
        <v>0</v>
      </c>
      <c r="AS22" s="53"/>
      <c r="AT22" s="51"/>
      <c r="AU22" s="52">
        <f t="shared" ref="AU22:AU26" si="43">SUM(AS22:AT22)</f>
        <v>0</v>
      </c>
      <c r="AV22" s="53"/>
      <c r="AW22" s="51"/>
      <c r="AX22" s="51"/>
      <c r="AY22" s="51"/>
      <c r="AZ22" s="54"/>
      <c r="BA22" s="55"/>
      <c r="BB22" s="55"/>
      <c r="BC22" s="56"/>
    </row>
    <row r="23" spans="1:55" ht="17.25" customHeight="1" x14ac:dyDescent="0.2">
      <c r="A23" s="929"/>
      <c r="B23" s="914"/>
      <c r="C23" s="917"/>
      <c r="D23" s="931"/>
      <c r="E23" s="895"/>
      <c r="F23" s="905"/>
      <c r="G23" s="908"/>
      <c r="H23" s="911"/>
      <c r="I23" s="882"/>
      <c r="J23" s="883"/>
      <c r="K23" s="923"/>
      <c r="L23" s="926"/>
      <c r="M23" s="816" t="s">
        <v>1933</v>
      </c>
      <c r="N23" s="815" t="s">
        <v>1929</v>
      </c>
      <c r="O23" s="818">
        <v>0.12000000000000001</v>
      </c>
      <c r="P23" s="868"/>
      <c r="Q23" s="46"/>
      <c r="R23" s="878"/>
      <c r="S23" s="47"/>
      <c r="T23" s="871"/>
      <c r="U23" s="48"/>
      <c r="V23" s="871"/>
      <c r="W23" s="48"/>
      <c r="X23" s="871"/>
      <c r="Y23" s="48"/>
      <c r="Z23" s="871"/>
      <c r="AA23" s="48"/>
      <c r="AB23" s="871"/>
      <c r="AC23" s="48"/>
      <c r="AD23" s="871"/>
      <c r="AE23" s="48"/>
      <c r="AF23" s="871"/>
      <c r="AG23" s="49"/>
      <c r="AH23" s="871"/>
      <c r="AI23" s="48"/>
      <c r="AJ23" s="874"/>
      <c r="AK23" s="103">
        <f t="shared" si="41"/>
        <v>0</v>
      </c>
      <c r="AL23" s="50"/>
      <c r="AM23" s="51"/>
      <c r="AN23" s="51"/>
      <c r="AO23" s="51"/>
      <c r="AP23" s="51"/>
      <c r="AQ23" s="51"/>
      <c r="AR23" s="52">
        <f t="shared" si="42"/>
        <v>0</v>
      </c>
      <c r="AS23" s="53"/>
      <c r="AT23" s="51"/>
      <c r="AU23" s="52">
        <f t="shared" si="43"/>
        <v>0</v>
      </c>
      <c r="AV23" s="53"/>
      <c r="AW23" s="51"/>
      <c r="AX23" s="51"/>
      <c r="AY23" s="51"/>
      <c r="AZ23" s="54"/>
      <c r="BA23" s="55"/>
      <c r="BB23" s="55"/>
      <c r="BC23" s="56"/>
    </row>
    <row r="24" spans="1:55" ht="33.75" x14ac:dyDescent="0.2">
      <c r="A24" s="929"/>
      <c r="B24" s="914"/>
      <c r="C24" s="917"/>
      <c r="D24" s="931"/>
      <c r="E24" s="895"/>
      <c r="F24" s="905"/>
      <c r="G24" s="908"/>
      <c r="H24" s="911"/>
      <c r="I24" s="882"/>
      <c r="J24" s="883"/>
      <c r="K24" s="923"/>
      <c r="L24" s="926"/>
      <c r="M24" s="816" t="s">
        <v>1934</v>
      </c>
      <c r="N24" s="815" t="s">
        <v>1929</v>
      </c>
      <c r="O24" s="818">
        <v>0.16</v>
      </c>
      <c r="P24" s="868"/>
      <c r="Q24" s="46"/>
      <c r="R24" s="878"/>
      <c r="S24" s="47"/>
      <c r="T24" s="871"/>
      <c r="U24" s="48"/>
      <c r="V24" s="871"/>
      <c r="W24" s="48"/>
      <c r="X24" s="871"/>
      <c r="Y24" s="48"/>
      <c r="Z24" s="871"/>
      <c r="AA24" s="48"/>
      <c r="AB24" s="871"/>
      <c r="AC24" s="48"/>
      <c r="AD24" s="871"/>
      <c r="AE24" s="48"/>
      <c r="AF24" s="871"/>
      <c r="AG24" s="49"/>
      <c r="AH24" s="871"/>
      <c r="AI24" s="48"/>
      <c r="AJ24" s="874"/>
      <c r="AK24" s="103">
        <f t="shared" si="41"/>
        <v>0</v>
      </c>
      <c r="AL24" s="50"/>
      <c r="AM24" s="51"/>
      <c r="AN24" s="51"/>
      <c r="AO24" s="51"/>
      <c r="AP24" s="51"/>
      <c r="AQ24" s="51"/>
      <c r="AR24" s="52">
        <f t="shared" si="42"/>
        <v>0</v>
      </c>
      <c r="AS24" s="53"/>
      <c r="AT24" s="51"/>
      <c r="AU24" s="52">
        <f t="shared" si="43"/>
        <v>0</v>
      </c>
      <c r="AV24" s="53"/>
      <c r="AW24" s="51"/>
      <c r="AX24" s="51"/>
      <c r="AY24" s="51"/>
      <c r="AZ24" s="54"/>
      <c r="BA24" s="55"/>
      <c r="BB24" s="55"/>
      <c r="BC24" s="56"/>
    </row>
    <row r="25" spans="1:55" ht="17.25" customHeight="1" x14ac:dyDescent="0.2">
      <c r="A25" s="929"/>
      <c r="B25" s="914"/>
      <c r="C25" s="917"/>
      <c r="D25" s="931"/>
      <c r="E25" s="895"/>
      <c r="F25" s="905"/>
      <c r="G25" s="908"/>
      <c r="H25" s="911"/>
      <c r="I25" s="882"/>
      <c r="J25" s="883"/>
      <c r="K25" s="923"/>
      <c r="L25" s="926"/>
      <c r="M25" s="816" t="s">
        <v>1935</v>
      </c>
      <c r="N25" s="815" t="s">
        <v>1929</v>
      </c>
      <c r="O25" s="818">
        <v>0.16</v>
      </c>
      <c r="P25" s="868"/>
      <c r="Q25" s="46"/>
      <c r="R25" s="878"/>
      <c r="S25" s="47"/>
      <c r="T25" s="871"/>
      <c r="U25" s="48"/>
      <c r="V25" s="871"/>
      <c r="W25" s="48"/>
      <c r="X25" s="871"/>
      <c r="Y25" s="48"/>
      <c r="Z25" s="871"/>
      <c r="AA25" s="48"/>
      <c r="AB25" s="871"/>
      <c r="AC25" s="48"/>
      <c r="AD25" s="871"/>
      <c r="AE25" s="48"/>
      <c r="AF25" s="871"/>
      <c r="AG25" s="49"/>
      <c r="AH25" s="871"/>
      <c r="AI25" s="48"/>
      <c r="AJ25" s="874"/>
      <c r="AK25" s="103">
        <f t="shared" si="41"/>
        <v>0</v>
      </c>
      <c r="AL25" s="50"/>
      <c r="AM25" s="51"/>
      <c r="AN25" s="51"/>
      <c r="AO25" s="51"/>
      <c r="AP25" s="51"/>
      <c r="AQ25" s="51"/>
      <c r="AR25" s="52">
        <f t="shared" si="42"/>
        <v>0</v>
      </c>
      <c r="AS25" s="53"/>
      <c r="AT25" s="51"/>
      <c r="AU25" s="52">
        <f t="shared" si="43"/>
        <v>0</v>
      </c>
      <c r="AV25" s="53"/>
      <c r="AW25" s="51"/>
      <c r="AX25" s="51"/>
      <c r="AY25" s="51"/>
      <c r="AZ25" s="54"/>
      <c r="BA25" s="55"/>
      <c r="BB25" s="55"/>
      <c r="BC25" s="56"/>
    </row>
    <row r="26" spans="1:55" ht="33.75" x14ac:dyDescent="0.2">
      <c r="A26" s="929"/>
      <c r="B26" s="914"/>
      <c r="C26" s="917"/>
      <c r="D26" s="931"/>
      <c r="E26" s="895"/>
      <c r="F26" s="905"/>
      <c r="G26" s="908"/>
      <c r="H26" s="911"/>
      <c r="I26" s="882"/>
      <c r="J26" s="883"/>
      <c r="K26" s="923"/>
      <c r="L26" s="926"/>
      <c r="M26" s="816" t="s">
        <v>1936</v>
      </c>
      <c r="N26" s="815" t="s">
        <v>1929</v>
      </c>
      <c r="O26" s="818">
        <v>0.16</v>
      </c>
      <c r="P26" s="868"/>
      <c r="Q26" s="46"/>
      <c r="R26" s="878"/>
      <c r="S26" s="47"/>
      <c r="T26" s="871"/>
      <c r="U26" s="48"/>
      <c r="V26" s="871"/>
      <c r="W26" s="48"/>
      <c r="X26" s="871"/>
      <c r="Y26" s="48"/>
      <c r="Z26" s="871"/>
      <c r="AA26" s="48"/>
      <c r="AB26" s="871"/>
      <c r="AC26" s="48"/>
      <c r="AD26" s="871"/>
      <c r="AE26" s="48"/>
      <c r="AF26" s="871"/>
      <c r="AG26" s="49"/>
      <c r="AH26" s="871"/>
      <c r="AI26" s="48"/>
      <c r="AJ26" s="874"/>
      <c r="AK26" s="103">
        <f t="shared" si="41"/>
        <v>0</v>
      </c>
      <c r="AL26" s="50"/>
      <c r="AM26" s="51"/>
      <c r="AN26" s="51"/>
      <c r="AO26" s="51"/>
      <c r="AP26" s="51"/>
      <c r="AQ26" s="51"/>
      <c r="AR26" s="52">
        <f t="shared" si="42"/>
        <v>0</v>
      </c>
      <c r="AS26" s="53"/>
      <c r="AT26" s="51"/>
      <c r="AU26" s="52">
        <f t="shared" si="43"/>
        <v>0</v>
      </c>
      <c r="AV26" s="53"/>
      <c r="AW26" s="51"/>
      <c r="AX26" s="51"/>
      <c r="AY26" s="51"/>
      <c r="AZ26" s="54"/>
      <c r="BA26" s="55"/>
      <c r="BB26" s="55"/>
      <c r="BC26" s="56"/>
    </row>
    <row r="27" spans="1:55" ht="30" customHeight="1" x14ac:dyDescent="0.2">
      <c r="A27" s="929"/>
      <c r="B27" s="915"/>
      <c r="C27" s="918"/>
      <c r="D27" s="932"/>
      <c r="E27" s="895"/>
      <c r="F27" s="906"/>
      <c r="G27" s="909"/>
      <c r="H27" s="912"/>
      <c r="I27" s="882"/>
      <c r="J27" s="883"/>
      <c r="K27" s="923"/>
      <c r="L27" s="926"/>
      <c r="M27" s="176" t="s">
        <v>1932</v>
      </c>
      <c r="N27" s="177"/>
      <c r="O27" s="178"/>
      <c r="P27" s="869"/>
      <c r="Q27" s="106"/>
      <c r="R27" s="878"/>
      <c r="S27" s="107"/>
      <c r="T27" s="871"/>
      <c r="U27" s="108"/>
      <c r="V27" s="871"/>
      <c r="W27" s="108"/>
      <c r="X27" s="871"/>
      <c r="Y27" s="108"/>
      <c r="Z27" s="871"/>
      <c r="AA27" s="108"/>
      <c r="AB27" s="871"/>
      <c r="AC27" s="108"/>
      <c r="AD27" s="871"/>
      <c r="AE27" s="108"/>
      <c r="AF27" s="871"/>
      <c r="AG27" s="109"/>
      <c r="AH27" s="871"/>
      <c r="AI27" s="108"/>
      <c r="AJ27" s="874"/>
      <c r="AK27" s="103">
        <f t="shared" si="41"/>
        <v>0</v>
      </c>
      <c r="AL27" s="110"/>
      <c r="AM27" s="111"/>
      <c r="AN27" s="111"/>
      <c r="AO27" s="111"/>
      <c r="AP27" s="111"/>
      <c r="AQ27" s="111"/>
      <c r="AR27" s="52">
        <f t="shared" ref="AR27" si="44">SUM(AL27:AQ27)</f>
        <v>0</v>
      </c>
      <c r="AS27" s="112"/>
      <c r="AT27" s="111"/>
      <c r="AU27" s="52">
        <f>SUM(AS27:AT27)</f>
        <v>0</v>
      </c>
      <c r="AV27" s="112"/>
      <c r="AW27" s="111"/>
      <c r="AX27" s="111"/>
      <c r="AY27" s="111"/>
      <c r="AZ27" s="113"/>
      <c r="BA27" s="114"/>
      <c r="BB27" s="114"/>
      <c r="BC27" s="115"/>
    </row>
    <row r="28" spans="1:55" ht="30" customHeight="1" x14ac:dyDescent="0.2">
      <c r="A28" s="929"/>
      <c r="B28" s="915"/>
      <c r="C28" s="918"/>
      <c r="D28" s="932"/>
      <c r="E28" s="895"/>
      <c r="F28" s="906"/>
      <c r="G28" s="909"/>
      <c r="H28" s="912"/>
      <c r="I28" s="882"/>
      <c r="J28" s="883"/>
      <c r="K28" s="923"/>
      <c r="L28" s="926"/>
      <c r="M28" s="176" t="s">
        <v>1939</v>
      </c>
      <c r="N28" s="177"/>
      <c r="O28" s="178"/>
      <c r="P28" s="868"/>
      <c r="Q28" s="46"/>
      <c r="R28" s="878"/>
      <c r="S28" s="47"/>
      <c r="T28" s="871"/>
      <c r="U28" s="48"/>
      <c r="V28" s="871"/>
      <c r="W28" s="48"/>
      <c r="X28" s="871"/>
      <c r="Y28" s="48"/>
      <c r="Z28" s="871"/>
      <c r="AA28" s="48"/>
      <c r="AB28" s="871"/>
      <c r="AC28" s="48"/>
      <c r="AD28" s="871"/>
      <c r="AE28" s="48"/>
      <c r="AF28" s="871"/>
      <c r="AG28" s="49"/>
      <c r="AH28" s="871"/>
      <c r="AI28" s="48"/>
      <c r="AJ28" s="875"/>
      <c r="AK28" s="103">
        <f t="shared" si="41"/>
        <v>0</v>
      </c>
      <c r="AL28" s="110"/>
      <c r="AM28" s="111"/>
      <c r="AN28" s="111"/>
      <c r="AO28" s="111"/>
      <c r="AP28" s="111"/>
      <c r="AQ28" s="111"/>
      <c r="AR28" s="52">
        <f t="shared" si="42"/>
        <v>0</v>
      </c>
      <c r="AS28" s="112"/>
      <c r="AT28" s="111"/>
      <c r="AU28" s="52">
        <f>SUM(AS28:AT28)</f>
        <v>0</v>
      </c>
      <c r="AV28" s="112"/>
      <c r="AW28" s="111"/>
      <c r="AX28" s="111"/>
      <c r="AY28" s="111"/>
      <c r="AZ28" s="113"/>
      <c r="BA28" s="114"/>
      <c r="BB28" s="114"/>
      <c r="BC28" s="115"/>
    </row>
    <row r="29" spans="1:55" ht="9.9499999999999993" customHeight="1" thickBot="1" x14ac:dyDescent="0.25">
      <c r="A29" s="930"/>
      <c r="B29" s="916"/>
      <c r="C29" s="919"/>
      <c r="D29" s="933"/>
      <c r="E29" s="896"/>
      <c r="F29" s="907"/>
      <c r="G29" s="910"/>
      <c r="H29" s="913"/>
      <c r="I29" s="884"/>
      <c r="J29" s="885"/>
      <c r="K29" s="924"/>
      <c r="L29" s="927"/>
      <c r="M29" s="179"/>
      <c r="N29" s="180"/>
      <c r="O29" s="181"/>
      <c r="P29" s="116"/>
      <c r="Q29" s="116"/>
      <c r="R29" s="879"/>
      <c r="S29" s="182"/>
      <c r="T29" s="872"/>
      <c r="U29" s="183"/>
      <c r="V29" s="872"/>
      <c r="W29" s="183"/>
      <c r="X29" s="872"/>
      <c r="Y29" s="183"/>
      <c r="Z29" s="872"/>
      <c r="AA29" s="183"/>
      <c r="AB29" s="872"/>
      <c r="AC29" s="183"/>
      <c r="AD29" s="872"/>
      <c r="AE29" s="183"/>
      <c r="AF29" s="872"/>
      <c r="AG29" s="184"/>
      <c r="AH29" s="872"/>
      <c r="AI29" s="183"/>
      <c r="AJ29" s="117"/>
      <c r="AK29" s="118"/>
      <c r="AL29" s="185"/>
      <c r="AM29" s="186"/>
      <c r="AN29" s="186"/>
      <c r="AO29" s="186"/>
      <c r="AP29" s="186"/>
      <c r="AQ29" s="186"/>
      <c r="AR29" s="119"/>
      <c r="AS29" s="187"/>
      <c r="AT29" s="186"/>
      <c r="AU29" s="119"/>
      <c r="AV29" s="187"/>
      <c r="AW29" s="186"/>
      <c r="AX29" s="186"/>
      <c r="AY29" s="186"/>
      <c r="AZ29" s="188"/>
      <c r="BA29" s="189"/>
      <c r="BB29" s="189"/>
      <c r="BC29" s="190"/>
    </row>
    <row r="30" spans="1:55" ht="6" customHeight="1" x14ac:dyDescent="0.2">
      <c r="A30" s="155"/>
      <c r="B30" s="191"/>
      <c r="C30" s="191"/>
      <c r="D30" s="191"/>
      <c r="E30" s="191"/>
      <c r="F30" s="191"/>
      <c r="G30" s="191"/>
      <c r="H30" s="191"/>
      <c r="I30" s="876"/>
      <c r="J30" s="876"/>
      <c r="K30" s="191"/>
      <c r="L30" s="191"/>
      <c r="M30" s="191"/>
      <c r="N30" s="191"/>
      <c r="O30" s="191"/>
      <c r="P30" s="191"/>
      <c r="Q30" s="191"/>
      <c r="R30" s="191"/>
      <c r="S30" s="191"/>
      <c r="T30" s="191"/>
      <c r="U30" s="191"/>
      <c r="V30" s="191"/>
      <c r="W30" s="191"/>
      <c r="X30" s="191"/>
      <c r="Y30" s="191"/>
      <c r="Z30" s="191"/>
      <c r="AA30" s="191"/>
      <c r="AB30" s="191"/>
      <c r="AC30" s="191"/>
      <c r="AD30" s="191"/>
      <c r="AE30" s="191"/>
      <c r="AF30" s="191"/>
      <c r="AG30" s="191"/>
      <c r="AH30" s="191"/>
      <c r="AI30" s="191"/>
      <c r="AJ30" s="191"/>
      <c r="AK30" s="192"/>
      <c r="AL30" s="192"/>
      <c r="AM30" s="192"/>
      <c r="AN30" s="192"/>
      <c r="AO30" s="192"/>
      <c r="AP30" s="192"/>
      <c r="AQ30" s="193"/>
      <c r="AR30" s="192"/>
      <c r="AS30" s="192"/>
      <c r="AT30" s="192"/>
      <c r="AU30" s="192"/>
      <c r="AV30" s="192"/>
      <c r="AW30" s="192"/>
      <c r="AX30" s="192"/>
      <c r="AY30" s="192"/>
      <c r="AZ30" s="192"/>
      <c r="BA30" s="192"/>
      <c r="BB30" s="192"/>
      <c r="BC30" s="155"/>
    </row>
    <row r="31" spans="1:55" ht="6" customHeight="1" x14ac:dyDescent="0.2">
      <c r="A31" s="155"/>
      <c r="B31" s="191"/>
      <c r="C31" s="191"/>
      <c r="D31" s="191"/>
      <c r="E31" s="191"/>
      <c r="F31" s="191"/>
      <c r="G31" s="191"/>
      <c r="H31" s="191"/>
      <c r="I31" s="876"/>
      <c r="J31" s="876"/>
      <c r="K31" s="191"/>
      <c r="L31" s="191"/>
      <c r="M31" s="191"/>
      <c r="N31" s="191"/>
      <c r="O31" s="191"/>
      <c r="P31" s="191"/>
      <c r="Q31" s="191"/>
      <c r="R31" s="191"/>
      <c r="S31" s="191"/>
      <c r="T31" s="191"/>
      <c r="U31" s="191"/>
      <c r="V31" s="191"/>
      <c r="W31" s="191"/>
      <c r="X31" s="191"/>
      <c r="Y31" s="191"/>
      <c r="Z31" s="191"/>
      <c r="AA31" s="191"/>
      <c r="AB31" s="191"/>
      <c r="AC31" s="191"/>
      <c r="AD31" s="191"/>
      <c r="AE31" s="191"/>
      <c r="AF31" s="191"/>
      <c r="AG31" s="191"/>
      <c r="AH31" s="191"/>
      <c r="AI31" s="191"/>
      <c r="AJ31" s="191"/>
      <c r="AK31" s="192"/>
      <c r="AL31" s="192"/>
      <c r="AM31" s="192"/>
      <c r="AN31" s="192"/>
      <c r="AO31" s="192"/>
      <c r="AP31" s="192"/>
      <c r="AQ31" s="193"/>
      <c r="AR31" s="192"/>
      <c r="AS31" s="192"/>
      <c r="AT31" s="192"/>
      <c r="AU31" s="192"/>
      <c r="AV31" s="192"/>
      <c r="AW31" s="192"/>
      <c r="AX31" s="192"/>
      <c r="AY31" s="192"/>
      <c r="AZ31" s="192"/>
      <c r="BA31" s="192"/>
      <c r="BB31" s="192"/>
      <c r="BC31" s="155"/>
    </row>
    <row r="33" spans="2:10" x14ac:dyDescent="0.2">
      <c r="B33" s="886"/>
      <c r="C33" s="888" t="s">
        <v>1669</v>
      </c>
      <c r="D33" s="889"/>
      <c r="E33" s="889"/>
      <c r="F33" s="889"/>
      <c r="G33" s="889"/>
      <c r="H33" s="889"/>
      <c r="I33" s="889"/>
      <c r="J33" s="889"/>
    </row>
    <row r="34" spans="2:10" x14ac:dyDescent="0.2">
      <c r="B34" s="887"/>
      <c r="C34" s="888"/>
      <c r="D34" s="889"/>
      <c r="E34" s="889"/>
      <c r="F34" s="889"/>
      <c r="G34" s="889"/>
      <c r="H34" s="889"/>
      <c r="I34" s="889"/>
      <c r="J34" s="889"/>
    </row>
    <row r="140" spans="14:15" x14ac:dyDescent="0.2">
      <c r="N140" s="120" t="s">
        <v>1906</v>
      </c>
      <c r="O140" s="120" t="s">
        <v>1907</v>
      </c>
    </row>
    <row r="141" spans="14:15" x14ac:dyDescent="0.2">
      <c r="N141" s="120">
        <v>2016</v>
      </c>
      <c r="O141" s="120">
        <v>6</v>
      </c>
    </row>
    <row r="142" spans="14:15" x14ac:dyDescent="0.2">
      <c r="N142" s="120">
        <v>2017</v>
      </c>
      <c r="O142" s="120">
        <v>7</v>
      </c>
    </row>
    <row r="143" spans="14:15" x14ac:dyDescent="0.2">
      <c r="N143" s="120">
        <v>2018</v>
      </c>
      <c r="O143" s="120">
        <v>8</v>
      </c>
    </row>
    <row r="144" spans="14:15" x14ac:dyDescent="0.2">
      <c r="N144" s="120">
        <v>2019</v>
      </c>
      <c r="O144" s="120">
        <v>9</v>
      </c>
    </row>
    <row r="145" spans="14:15" x14ac:dyDescent="0.2">
      <c r="N145" s="120">
        <v>2020</v>
      </c>
      <c r="O145" s="120">
        <v>10</v>
      </c>
    </row>
  </sheetData>
  <mergeCells count="93">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B7:BB8"/>
    <mergeCell ref="BC7:BC8"/>
    <mergeCell ref="BA7:BA8"/>
    <mergeCell ref="AJ7:AK7"/>
    <mergeCell ref="AL7:AR7"/>
    <mergeCell ref="AS7:AU7"/>
    <mergeCell ref="AV7:AZ7"/>
    <mergeCell ref="R7:S7"/>
    <mergeCell ref="AH7:AI7"/>
    <mergeCell ref="B2:BC2"/>
    <mergeCell ref="BE2:BE3"/>
    <mergeCell ref="BF2:BL3"/>
    <mergeCell ref="B3:M3"/>
    <mergeCell ref="N3:P3"/>
    <mergeCell ref="C5:I5"/>
    <mergeCell ref="J5:K5"/>
    <mergeCell ref="L5:U5"/>
    <mergeCell ref="V5:X5"/>
    <mergeCell ref="Y5:BC5"/>
    <mergeCell ref="I9:J9"/>
    <mergeCell ref="D10:J10"/>
    <mergeCell ref="N10:O10"/>
    <mergeCell ref="N11:O11"/>
    <mergeCell ref="AF7:AG7"/>
    <mergeCell ref="T7:U7"/>
    <mergeCell ref="V7:W7"/>
    <mergeCell ref="X7:Y7"/>
    <mergeCell ref="Z7:AA7"/>
    <mergeCell ref="AB7:AC7"/>
    <mergeCell ref="AD7:AE7"/>
    <mergeCell ref="H7:H8"/>
    <mergeCell ref="I7:I8"/>
    <mergeCell ref="J7:J8"/>
    <mergeCell ref="K7:K8"/>
    <mergeCell ref="L7:L8"/>
    <mergeCell ref="K13:K19"/>
    <mergeCell ref="K22:K29"/>
    <mergeCell ref="L13:L19"/>
    <mergeCell ref="I20:J20"/>
    <mergeCell ref="A12:A19"/>
    <mergeCell ref="B13:B19"/>
    <mergeCell ref="C13:C19"/>
    <mergeCell ref="D13:D19"/>
    <mergeCell ref="F13:F19"/>
    <mergeCell ref="G13:G19"/>
    <mergeCell ref="L22:L29"/>
    <mergeCell ref="A21:A29"/>
    <mergeCell ref="D22:D29"/>
    <mergeCell ref="E22:E29"/>
    <mergeCell ref="B33:B34"/>
    <mergeCell ref="C33:J34"/>
    <mergeCell ref="G6:J6"/>
    <mergeCell ref="K6:Q6"/>
    <mergeCell ref="E13:E19"/>
    <mergeCell ref="B7:C8"/>
    <mergeCell ref="E7:E8"/>
    <mergeCell ref="B9:C9"/>
    <mergeCell ref="I31:J31"/>
    <mergeCell ref="F22:F29"/>
    <mergeCell ref="G22:G29"/>
    <mergeCell ref="H22:H29"/>
    <mergeCell ref="H13:H19"/>
    <mergeCell ref="I13:J19"/>
    <mergeCell ref="B22:B29"/>
    <mergeCell ref="C22:C29"/>
    <mergeCell ref="AF22:AF29"/>
    <mergeCell ref="AJ22:AJ28"/>
    <mergeCell ref="I30:J30"/>
    <mergeCell ref="R22:R29"/>
    <mergeCell ref="T22:T29"/>
    <mergeCell ref="V22:V29"/>
    <mergeCell ref="X22:X29"/>
    <mergeCell ref="Z22:Z29"/>
    <mergeCell ref="AB22:AB29"/>
    <mergeCell ref="AD22:AD29"/>
    <mergeCell ref="I22:J29"/>
    <mergeCell ref="AH22:AH29"/>
  </mergeCells>
  <dataValidations count="4">
    <dataValidation type="list" allowBlank="1" showInputMessage="1" showErrorMessage="1" sqref="WVM982989 WLQ982989 WBU982989 VRY982989 VIC982989 UYG982989 UOK982989 UEO982989 TUS982989 TKW982989 TBA982989 SRE982989 SHI982989 RXM982989 RNQ982989 RDU982989 QTY982989 QKC982989 QAG982989 PQK982989 PGO982989 OWS982989 OMW982989 ODA982989 NTE982989 NJI982989 MZM982989 MPQ982989 MFU982989 LVY982989 LMC982989 LCG982989 KSK982989 KIO982989 JYS982989 JOW982989 JFA982989 IVE982989 ILI982989 IBM982989 HRQ982989 HHU982989 GXY982989 GOC982989 GEG982989 FUK982989 FKO982989 FAS982989 EQW982989 EHA982989 DXE982989 DNI982989 DDM982989 CTQ982989 CJU982989 BZY982989 BQC982989 BGG982989 AWK982989 AMO982989 ACS982989 SW982989 JA982989 B982989 WVM917453 WLQ917453 WBU917453 VRY917453 VIC917453 UYG917453 UOK917453 UEO917453 TUS917453 TKW917453 TBA917453 SRE917453 SHI917453 RXM917453 RNQ917453 RDU917453 QTY917453 QKC917453 QAG917453 PQK917453 PGO917453 OWS917453 OMW917453 ODA917453 NTE917453 NJI917453 MZM917453 MPQ917453 MFU917453 LVY917453 LMC917453 LCG917453 KSK917453 KIO917453 JYS917453 JOW917453 JFA917453 IVE917453 ILI917453 IBM917453 HRQ917453 HHU917453 GXY917453 GOC917453 GEG917453 FUK917453 FKO917453 FAS917453 EQW917453 EHA917453 DXE917453 DNI917453 DDM917453 CTQ917453 CJU917453 BZY917453 BQC917453 BGG917453 AWK917453 AMO917453 ACS917453 SW917453 JA917453 B917453 WVM851917 WLQ851917 WBU851917 VRY851917 VIC851917 UYG851917 UOK851917 UEO851917 TUS851917 TKW851917 TBA851917 SRE851917 SHI851917 RXM851917 RNQ851917 RDU851917 QTY851917 QKC851917 QAG851917 PQK851917 PGO851917 OWS851917 OMW851917 ODA851917 NTE851917 NJI851917 MZM851917 MPQ851917 MFU851917 LVY851917 LMC851917 LCG851917 KSK851917 KIO851917 JYS851917 JOW851917 JFA851917 IVE851917 ILI851917 IBM851917 HRQ851917 HHU851917 GXY851917 GOC851917 GEG851917 FUK851917 FKO851917 FAS851917 EQW851917 EHA851917 DXE851917 DNI851917 DDM851917 CTQ851917 CJU851917 BZY851917 BQC851917 BGG851917 AWK851917 AMO851917 ACS851917 SW851917 JA851917 B851917 WVM786381 WLQ786381 WBU786381 VRY786381 VIC786381 UYG786381 UOK786381 UEO786381 TUS786381 TKW786381 TBA786381 SRE786381 SHI786381 RXM786381 RNQ786381 RDU786381 QTY786381 QKC786381 QAG786381 PQK786381 PGO786381 OWS786381 OMW786381 ODA786381 NTE786381 NJI786381 MZM786381 MPQ786381 MFU786381 LVY786381 LMC786381 LCG786381 KSK786381 KIO786381 JYS786381 JOW786381 JFA786381 IVE786381 ILI786381 IBM786381 HRQ786381 HHU786381 GXY786381 GOC786381 GEG786381 FUK786381 FKO786381 FAS786381 EQW786381 EHA786381 DXE786381 DNI786381 DDM786381 CTQ786381 CJU786381 BZY786381 BQC786381 BGG786381 AWK786381 AMO786381 ACS786381 SW786381 JA786381 B786381 WVM720845 WLQ720845 WBU720845 VRY720845 VIC720845 UYG720845 UOK720845 UEO720845 TUS720845 TKW720845 TBA720845 SRE720845 SHI720845 RXM720845 RNQ720845 RDU720845 QTY720845 QKC720845 QAG720845 PQK720845 PGO720845 OWS720845 OMW720845 ODA720845 NTE720845 NJI720845 MZM720845 MPQ720845 MFU720845 LVY720845 LMC720845 LCG720845 KSK720845 KIO720845 JYS720845 JOW720845 JFA720845 IVE720845 ILI720845 IBM720845 HRQ720845 HHU720845 GXY720845 GOC720845 GEG720845 FUK720845 FKO720845 FAS720845 EQW720845 EHA720845 DXE720845 DNI720845 DDM720845 CTQ720845 CJU720845 BZY720845 BQC720845 BGG720845 AWK720845 AMO720845 ACS720845 SW720845 JA720845 B720845 WVM655309 WLQ655309 WBU655309 VRY655309 VIC655309 UYG655309 UOK655309 UEO655309 TUS655309 TKW655309 TBA655309 SRE655309 SHI655309 RXM655309 RNQ655309 RDU655309 QTY655309 QKC655309 QAG655309 PQK655309 PGO655309 OWS655309 OMW655309 ODA655309 NTE655309 NJI655309 MZM655309 MPQ655309 MFU655309 LVY655309 LMC655309 LCG655309 KSK655309 KIO655309 JYS655309 JOW655309 JFA655309 IVE655309 ILI655309 IBM655309 HRQ655309 HHU655309 GXY655309 GOC655309 GEG655309 FUK655309 FKO655309 FAS655309 EQW655309 EHA655309 DXE655309 DNI655309 DDM655309 CTQ655309 CJU655309 BZY655309 BQC655309 BGG655309 AWK655309 AMO655309 ACS655309 SW655309 JA655309 B655309 WVM589773 WLQ589773 WBU589773 VRY589773 VIC589773 UYG589773 UOK589773 UEO589773 TUS589773 TKW589773 TBA589773 SRE589773 SHI589773 RXM589773 RNQ589773 RDU589773 QTY589773 QKC589773 QAG589773 PQK589773 PGO589773 OWS589773 OMW589773 ODA589773 NTE589773 NJI589773 MZM589773 MPQ589773 MFU589773 LVY589773 LMC589773 LCG589773 KSK589773 KIO589773 JYS589773 JOW589773 JFA589773 IVE589773 ILI589773 IBM589773 HRQ589773 HHU589773 GXY589773 GOC589773 GEG589773 FUK589773 FKO589773 FAS589773 EQW589773 EHA589773 DXE589773 DNI589773 DDM589773 CTQ589773 CJU589773 BZY589773 BQC589773 BGG589773 AWK589773 AMO589773 ACS589773 SW589773 JA589773 B589773 WVM524237 WLQ524237 WBU524237 VRY524237 VIC524237 UYG524237 UOK524237 UEO524237 TUS524237 TKW524237 TBA524237 SRE524237 SHI524237 RXM524237 RNQ524237 RDU524237 QTY524237 QKC524237 QAG524237 PQK524237 PGO524237 OWS524237 OMW524237 ODA524237 NTE524237 NJI524237 MZM524237 MPQ524237 MFU524237 LVY524237 LMC524237 LCG524237 KSK524237 KIO524237 JYS524237 JOW524237 JFA524237 IVE524237 ILI524237 IBM524237 HRQ524237 HHU524237 GXY524237 GOC524237 GEG524237 FUK524237 FKO524237 FAS524237 EQW524237 EHA524237 DXE524237 DNI524237 DDM524237 CTQ524237 CJU524237 BZY524237 BQC524237 BGG524237 AWK524237 AMO524237 ACS524237 SW524237 JA524237 B524237 WVM458701 WLQ458701 WBU458701 VRY458701 VIC458701 UYG458701 UOK458701 UEO458701 TUS458701 TKW458701 TBA458701 SRE458701 SHI458701 RXM458701 RNQ458701 RDU458701 QTY458701 QKC458701 QAG458701 PQK458701 PGO458701 OWS458701 OMW458701 ODA458701 NTE458701 NJI458701 MZM458701 MPQ458701 MFU458701 LVY458701 LMC458701 LCG458701 KSK458701 KIO458701 JYS458701 JOW458701 JFA458701 IVE458701 ILI458701 IBM458701 HRQ458701 HHU458701 GXY458701 GOC458701 GEG458701 FUK458701 FKO458701 FAS458701 EQW458701 EHA458701 DXE458701 DNI458701 DDM458701 CTQ458701 CJU458701 BZY458701 BQC458701 BGG458701 AWK458701 AMO458701 ACS458701 SW458701 JA458701 B458701 WVM393165 WLQ393165 WBU393165 VRY393165 VIC393165 UYG393165 UOK393165 UEO393165 TUS393165 TKW393165 TBA393165 SRE393165 SHI393165 RXM393165 RNQ393165 RDU393165 QTY393165 QKC393165 QAG393165 PQK393165 PGO393165 OWS393165 OMW393165 ODA393165 NTE393165 NJI393165 MZM393165 MPQ393165 MFU393165 LVY393165 LMC393165 LCG393165 KSK393165 KIO393165 JYS393165 JOW393165 JFA393165 IVE393165 ILI393165 IBM393165 HRQ393165 HHU393165 GXY393165 GOC393165 GEG393165 FUK393165 FKO393165 FAS393165 EQW393165 EHA393165 DXE393165 DNI393165 DDM393165 CTQ393165 CJU393165 BZY393165 BQC393165 BGG393165 AWK393165 AMO393165 ACS393165 SW393165 JA393165 B393165 WVM327629 WLQ327629 WBU327629 VRY327629 VIC327629 UYG327629 UOK327629 UEO327629 TUS327629 TKW327629 TBA327629 SRE327629 SHI327629 RXM327629 RNQ327629 RDU327629 QTY327629 QKC327629 QAG327629 PQK327629 PGO327629 OWS327629 OMW327629 ODA327629 NTE327629 NJI327629 MZM327629 MPQ327629 MFU327629 LVY327629 LMC327629 LCG327629 KSK327629 KIO327629 JYS327629 JOW327629 JFA327629 IVE327629 ILI327629 IBM327629 HRQ327629 HHU327629 GXY327629 GOC327629 GEG327629 FUK327629 FKO327629 FAS327629 EQW327629 EHA327629 DXE327629 DNI327629 DDM327629 CTQ327629 CJU327629 BZY327629 BQC327629 BGG327629 AWK327629 AMO327629 ACS327629 SW327629 JA327629 B327629 WVM262093 WLQ262093 WBU262093 VRY262093 VIC262093 UYG262093 UOK262093 UEO262093 TUS262093 TKW262093 TBA262093 SRE262093 SHI262093 RXM262093 RNQ262093 RDU262093 QTY262093 QKC262093 QAG262093 PQK262093 PGO262093 OWS262093 OMW262093 ODA262093 NTE262093 NJI262093 MZM262093 MPQ262093 MFU262093 LVY262093 LMC262093 LCG262093 KSK262093 KIO262093 JYS262093 JOW262093 JFA262093 IVE262093 ILI262093 IBM262093 HRQ262093 HHU262093 GXY262093 GOC262093 GEG262093 FUK262093 FKO262093 FAS262093 EQW262093 EHA262093 DXE262093 DNI262093 DDM262093 CTQ262093 CJU262093 BZY262093 BQC262093 BGG262093 AWK262093 AMO262093 ACS262093 SW262093 JA262093 B262093 WVM196557 WLQ196557 WBU196557 VRY196557 VIC196557 UYG196557 UOK196557 UEO196557 TUS196557 TKW196557 TBA196557 SRE196557 SHI196557 RXM196557 RNQ196557 RDU196557 QTY196557 QKC196557 QAG196557 PQK196557 PGO196557 OWS196557 OMW196557 ODA196557 NTE196557 NJI196557 MZM196557 MPQ196557 MFU196557 LVY196557 LMC196557 LCG196557 KSK196557 KIO196557 JYS196557 JOW196557 JFA196557 IVE196557 ILI196557 IBM196557 HRQ196557 HHU196557 GXY196557 GOC196557 GEG196557 FUK196557 FKO196557 FAS196557 EQW196557 EHA196557 DXE196557 DNI196557 DDM196557 CTQ196557 CJU196557 BZY196557 BQC196557 BGG196557 AWK196557 AMO196557 ACS196557 SW196557 JA196557 B196557 WVM131021 WLQ131021 WBU131021 VRY131021 VIC131021 UYG131021 UOK131021 UEO131021 TUS131021 TKW131021 TBA131021 SRE131021 SHI131021 RXM131021 RNQ131021 RDU131021 QTY131021 QKC131021 QAG131021 PQK131021 PGO131021 OWS131021 OMW131021 ODA131021 NTE131021 NJI131021 MZM131021 MPQ131021 MFU131021 LVY131021 LMC131021 LCG131021 KSK131021 KIO131021 JYS131021 JOW131021 JFA131021 IVE131021 ILI131021 IBM131021 HRQ131021 HHU131021 GXY131021 GOC131021 GEG131021 FUK131021 FKO131021 FAS131021 EQW131021 EHA131021 DXE131021 DNI131021 DDM131021 CTQ131021 CJU131021 BZY131021 BQC131021 BGG131021 AWK131021 AMO131021 ACS131021 SW131021 JA131021 B131021 WVM65485 WLQ65485 WBU65485 VRY65485 VIC65485 UYG65485 UOK65485 UEO65485 TUS65485 TKW65485 TBA65485 SRE65485 SHI65485 RXM65485 RNQ65485 RDU65485 QTY65485 QKC65485 QAG65485 PQK65485 PGO65485 OWS65485 OMW65485 ODA65485 NTE65485 NJI65485 MZM65485 MPQ65485 MFU65485 LVY65485 LMC65485 LCG65485 KSK65485 KIO65485 JYS65485 JOW65485 JFA65485 IVE65485 ILI65485 IBM65485 HRQ65485 HHU65485 GXY65485 GOC65485 GEG65485 FUK65485 FKO65485 FAS65485 EQW65485 EHA65485 DXE65485 DNI65485 DDM65485 CTQ65485 CJU65485 BZY65485 BQC65485 BGG65485 AWK65485 AMO65485 ACS65485 SW65485 JA65485 B65485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22:D29">
      <formula1>INDIRECT($D$9)</formula1>
    </dataValidation>
    <dataValidation type="list" allowBlank="1" showInputMessage="1" showErrorMessage="1" sqref="N3:P3">
      <formula1>$N$141:$N$145</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WVX982983:WVZ982983 WMB982983:WMD982983 WCF982983:WCH982983 VSJ982983:VSL982983 VIN982983:VIP982983 UYR982983:UYT982983 UOV982983:UOX982983 UEZ982983:UFB982983 TVD982983:TVF982983 TLH982983:TLJ982983 TBL982983:TBN982983 SRP982983:SRR982983 SHT982983:SHV982983 RXX982983:RXZ982983 ROB982983:ROD982983 REF982983:REH982983 QUJ982983:QUL982983 QKN982983:QKP982983 QAR982983:QAT982983 PQV982983:PQX982983 PGZ982983:PHB982983 OXD982983:OXF982983 ONH982983:ONJ982983 ODL982983:ODN982983 NTP982983:NTR982983 NJT982983:NJV982983 MZX982983:MZZ982983 MQB982983:MQD982983 MGF982983:MGH982983 LWJ982983:LWL982983 LMN982983:LMP982983 LCR982983:LCT982983 KSV982983:KSX982983 KIZ982983:KJB982983 JZD982983:JZF982983 JPH982983:JPJ982983 JFL982983:JFN982983 IVP982983:IVR982983 ILT982983:ILV982983 IBX982983:IBZ982983 HSB982983:HSD982983 HIF982983:HIH982983 GYJ982983:GYL982983 GON982983:GOP982983 GER982983:GET982983 FUV982983:FUX982983 FKZ982983:FLB982983 FBD982983:FBF982983 ERH982983:ERJ982983 EHL982983:EHN982983 DXP982983:DXR982983 DNT982983:DNV982983 DDX982983:DDZ982983 CUB982983:CUD982983 CKF982983:CKH982983 CAJ982983:CAL982983 BQN982983:BQP982983 BGR982983:BGT982983 AWV982983:AWX982983 AMZ982983:ANB982983 ADD982983:ADF982983 TH982983:TJ982983 JL982983:JN982983 N982983:P982983 WVX917447:WVZ917447 WMB917447:WMD917447 WCF917447:WCH917447 VSJ917447:VSL917447 VIN917447:VIP917447 UYR917447:UYT917447 UOV917447:UOX917447 UEZ917447:UFB917447 TVD917447:TVF917447 TLH917447:TLJ917447 TBL917447:TBN917447 SRP917447:SRR917447 SHT917447:SHV917447 RXX917447:RXZ917447 ROB917447:ROD917447 REF917447:REH917447 QUJ917447:QUL917447 QKN917447:QKP917447 QAR917447:QAT917447 PQV917447:PQX917447 PGZ917447:PHB917447 OXD917447:OXF917447 ONH917447:ONJ917447 ODL917447:ODN917447 NTP917447:NTR917447 NJT917447:NJV917447 MZX917447:MZZ917447 MQB917447:MQD917447 MGF917447:MGH917447 LWJ917447:LWL917447 LMN917447:LMP917447 LCR917447:LCT917447 KSV917447:KSX917447 KIZ917447:KJB917447 JZD917447:JZF917447 JPH917447:JPJ917447 JFL917447:JFN917447 IVP917447:IVR917447 ILT917447:ILV917447 IBX917447:IBZ917447 HSB917447:HSD917447 HIF917447:HIH917447 GYJ917447:GYL917447 GON917447:GOP917447 GER917447:GET917447 FUV917447:FUX917447 FKZ917447:FLB917447 FBD917447:FBF917447 ERH917447:ERJ917447 EHL917447:EHN917447 DXP917447:DXR917447 DNT917447:DNV917447 DDX917447:DDZ917447 CUB917447:CUD917447 CKF917447:CKH917447 CAJ917447:CAL917447 BQN917447:BQP917447 BGR917447:BGT917447 AWV917447:AWX917447 AMZ917447:ANB917447 ADD917447:ADF917447 TH917447:TJ917447 JL917447:JN917447 N917447:P917447 WVX851911:WVZ851911 WMB851911:WMD851911 WCF851911:WCH851911 VSJ851911:VSL851911 VIN851911:VIP851911 UYR851911:UYT851911 UOV851911:UOX851911 UEZ851911:UFB851911 TVD851911:TVF851911 TLH851911:TLJ851911 TBL851911:TBN851911 SRP851911:SRR851911 SHT851911:SHV851911 RXX851911:RXZ851911 ROB851911:ROD851911 REF851911:REH851911 QUJ851911:QUL851911 QKN851911:QKP851911 QAR851911:QAT851911 PQV851911:PQX851911 PGZ851911:PHB851911 OXD851911:OXF851911 ONH851911:ONJ851911 ODL851911:ODN851911 NTP851911:NTR851911 NJT851911:NJV851911 MZX851911:MZZ851911 MQB851911:MQD851911 MGF851911:MGH851911 LWJ851911:LWL851911 LMN851911:LMP851911 LCR851911:LCT851911 KSV851911:KSX851911 KIZ851911:KJB851911 JZD851911:JZF851911 JPH851911:JPJ851911 JFL851911:JFN851911 IVP851911:IVR851911 ILT851911:ILV851911 IBX851911:IBZ851911 HSB851911:HSD851911 HIF851911:HIH851911 GYJ851911:GYL851911 GON851911:GOP851911 GER851911:GET851911 FUV851911:FUX851911 FKZ851911:FLB851911 FBD851911:FBF851911 ERH851911:ERJ851911 EHL851911:EHN851911 DXP851911:DXR851911 DNT851911:DNV851911 DDX851911:DDZ851911 CUB851911:CUD851911 CKF851911:CKH851911 CAJ851911:CAL851911 BQN851911:BQP851911 BGR851911:BGT851911 AWV851911:AWX851911 AMZ851911:ANB851911 ADD851911:ADF851911 TH851911:TJ851911 JL851911:JN851911 N851911:P851911 WVX786375:WVZ786375 WMB786375:WMD786375 WCF786375:WCH786375 VSJ786375:VSL786375 VIN786375:VIP786375 UYR786375:UYT786375 UOV786375:UOX786375 UEZ786375:UFB786375 TVD786375:TVF786375 TLH786375:TLJ786375 TBL786375:TBN786375 SRP786375:SRR786375 SHT786375:SHV786375 RXX786375:RXZ786375 ROB786375:ROD786375 REF786375:REH786375 QUJ786375:QUL786375 QKN786375:QKP786375 QAR786375:QAT786375 PQV786375:PQX786375 PGZ786375:PHB786375 OXD786375:OXF786375 ONH786375:ONJ786375 ODL786375:ODN786375 NTP786375:NTR786375 NJT786375:NJV786375 MZX786375:MZZ786375 MQB786375:MQD786375 MGF786375:MGH786375 LWJ786375:LWL786375 LMN786375:LMP786375 LCR786375:LCT786375 KSV786375:KSX786375 KIZ786375:KJB786375 JZD786375:JZF786375 JPH786375:JPJ786375 JFL786375:JFN786375 IVP786375:IVR786375 ILT786375:ILV786375 IBX786375:IBZ786375 HSB786375:HSD786375 HIF786375:HIH786375 GYJ786375:GYL786375 GON786375:GOP786375 GER786375:GET786375 FUV786375:FUX786375 FKZ786375:FLB786375 FBD786375:FBF786375 ERH786375:ERJ786375 EHL786375:EHN786375 DXP786375:DXR786375 DNT786375:DNV786375 DDX786375:DDZ786375 CUB786375:CUD786375 CKF786375:CKH786375 CAJ786375:CAL786375 BQN786375:BQP786375 BGR786375:BGT786375 AWV786375:AWX786375 AMZ786375:ANB786375 ADD786375:ADF786375 TH786375:TJ786375 JL786375:JN786375 N786375:P786375 WVX720839:WVZ720839 WMB720839:WMD720839 WCF720839:WCH720839 VSJ720839:VSL720839 VIN720839:VIP720839 UYR720839:UYT720839 UOV720839:UOX720839 UEZ720839:UFB720839 TVD720839:TVF720839 TLH720839:TLJ720839 TBL720839:TBN720839 SRP720839:SRR720839 SHT720839:SHV720839 RXX720839:RXZ720839 ROB720839:ROD720839 REF720839:REH720839 QUJ720839:QUL720839 QKN720839:QKP720839 QAR720839:QAT720839 PQV720839:PQX720839 PGZ720839:PHB720839 OXD720839:OXF720839 ONH720839:ONJ720839 ODL720839:ODN720839 NTP720839:NTR720839 NJT720839:NJV720839 MZX720839:MZZ720839 MQB720839:MQD720839 MGF720839:MGH720839 LWJ720839:LWL720839 LMN720839:LMP720839 LCR720839:LCT720839 KSV720839:KSX720839 KIZ720839:KJB720839 JZD720839:JZF720839 JPH720839:JPJ720839 JFL720839:JFN720839 IVP720839:IVR720839 ILT720839:ILV720839 IBX720839:IBZ720839 HSB720839:HSD720839 HIF720839:HIH720839 GYJ720839:GYL720839 GON720839:GOP720839 GER720839:GET720839 FUV720839:FUX720839 FKZ720839:FLB720839 FBD720839:FBF720839 ERH720839:ERJ720839 EHL720839:EHN720839 DXP720839:DXR720839 DNT720839:DNV720839 DDX720839:DDZ720839 CUB720839:CUD720839 CKF720839:CKH720839 CAJ720839:CAL720839 BQN720839:BQP720839 BGR720839:BGT720839 AWV720839:AWX720839 AMZ720839:ANB720839 ADD720839:ADF720839 TH720839:TJ720839 JL720839:JN720839 N720839:P720839 WVX655303:WVZ655303 WMB655303:WMD655303 WCF655303:WCH655303 VSJ655303:VSL655303 VIN655303:VIP655303 UYR655303:UYT655303 UOV655303:UOX655303 UEZ655303:UFB655303 TVD655303:TVF655303 TLH655303:TLJ655303 TBL655303:TBN655303 SRP655303:SRR655303 SHT655303:SHV655303 RXX655303:RXZ655303 ROB655303:ROD655303 REF655303:REH655303 QUJ655303:QUL655303 QKN655303:QKP655303 QAR655303:QAT655303 PQV655303:PQX655303 PGZ655303:PHB655303 OXD655303:OXF655303 ONH655303:ONJ655303 ODL655303:ODN655303 NTP655303:NTR655303 NJT655303:NJV655303 MZX655303:MZZ655303 MQB655303:MQD655303 MGF655303:MGH655303 LWJ655303:LWL655303 LMN655303:LMP655303 LCR655303:LCT655303 KSV655303:KSX655303 KIZ655303:KJB655303 JZD655303:JZF655303 JPH655303:JPJ655303 JFL655303:JFN655303 IVP655303:IVR655303 ILT655303:ILV655303 IBX655303:IBZ655303 HSB655303:HSD655303 HIF655303:HIH655303 GYJ655303:GYL655303 GON655303:GOP655303 GER655303:GET655303 FUV655303:FUX655303 FKZ655303:FLB655303 FBD655303:FBF655303 ERH655303:ERJ655303 EHL655303:EHN655303 DXP655303:DXR655303 DNT655303:DNV655303 DDX655303:DDZ655303 CUB655303:CUD655303 CKF655303:CKH655303 CAJ655303:CAL655303 BQN655303:BQP655303 BGR655303:BGT655303 AWV655303:AWX655303 AMZ655303:ANB655303 ADD655303:ADF655303 TH655303:TJ655303 JL655303:JN655303 N655303:P655303 WVX589767:WVZ589767 WMB589767:WMD589767 WCF589767:WCH589767 VSJ589767:VSL589767 VIN589767:VIP589767 UYR589767:UYT589767 UOV589767:UOX589767 UEZ589767:UFB589767 TVD589767:TVF589767 TLH589767:TLJ589767 TBL589767:TBN589767 SRP589767:SRR589767 SHT589767:SHV589767 RXX589767:RXZ589767 ROB589767:ROD589767 REF589767:REH589767 QUJ589767:QUL589767 QKN589767:QKP589767 QAR589767:QAT589767 PQV589767:PQX589767 PGZ589767:PHB589767 OXD589767:OXF589767 ONH589767:ONJ589767 ODL589767:ODN589767 NTP589767:NTR589767 NJT589767:NJV589767 MZX589767:MZZ589767 MQB589767:MQD589767 MGF589767:MGH589767 LWJ589767:LWL589767 LMN589767:LMP589767 LCR589767:LCT589767 KSV589767:KSX589767 KIZ589767:KJB589767 JZD589767:JZF589767 JPH589767:JPJ589767 JFL589767:JFN589767 IVP589767:IVR589767 ILT589767:ILV589767 IBX589767:IBZ589767 HSB589767:HSD589767 HIF589767:HIH589767 GYJ589767:GYL589767 GON589767:GOP589767 GER589767:GET589767 FUV589767:FUX589767 FKZ589767:FLB589767 FBD589767:FBF589767 ERH589767:ERJ589767 EHL589767:EHN589767 DXP589767:DXR589767 DNT589767:DNV589767 DDX589767:DDZ589767 CUB589767:CUD589767 CKF589767:CKH589767 CAJ589767:CAL589767 BQN589767:BQP589767 BGR589767:BGT589767 AWV589767:AWX589767 AMZ589767:ANB589767 ADD589767:ADF589767 TH589767:TJ589767 JL589767:JN589767 N589767:P589767 WVX524231:WVZ524231 WMB524231:WMD524231 WCF524231:WCH524231 VSJ524231:VSL524231 VIN524231:VIP524231 UYR524231:UYT524231 UOV524231:UOX524231 UEZ524231:UFB524231 TVD524231:TVF524231 TLH524231:TLJ524231 TBL524231:TBN524231 SRP524231:SRR524231 SHT524231:SHV524231 RXX524231:RXZ524231 ROB524231:ROD524231 REF524231:REH524231 QUJ524231:QUL524231 QKN524231:QKP524231 QAR524231:QAT524231 PQV524231:PQX524231 PGZ524231:PHB524231 OXD524231:OXF524231 ONH524231:ONJ524231 ODL524231:ODN524231 NTP524231:NTR524231 NJT524231:NJV524231 MZX524231:MZZ524231 MQB524231:MQD524231 MGF524231:MGH524231 LWJ524231:LWL524231 LMN524231:LMP524231 LCR524231:LCT524231 KSV524231:KSX524231 KIZ524231:KJB524231 JZD524231:JZF524231 JPH524231:JPJ524231 JFL524231:JFN524231 IVP524231:IVR524231 ILT524231:ILV524231 IBX524231:IBZ524231 HSB524231:HSD524231 HIF524231:HIH524231 GYJ524231:GYL524231 GON524231:GOP524231 GER524231:GET524231 FUV524231:FUX524231 FKZ524231:FLB524231 FBD524231:FBF524231 ERH524231:ERJ524231 EHL524231:EHN524231 DXP524231:DXR524231 DNT524231:DNV524231 DDX524231:DDZ524231 CUB524231:CUD524231 CKF524231:CKH524231 CAJ524231:CAL524231 BQN524231:BQP524231 BGR524231:BGT524231 AWV524231:AWX524231 AMZ524231:ANB524231 ADD524231:ADF524231 TH524231:TJ524231 JL524231:JN524231 N524231:P524231 WVX458695:WVZ458695 WMB458695:WMD458695 WCF458695:WCH458695 VSJ458695:VSL458695 VIN458695:VIP458695 UYR458695:UYT458695 UOV458695:UOX458695 UEZ458695:UFB458695 TVD458695:TVF458695 TLH458695:TLJ458695 TBL458695:TBN458695 SRP458695:SRR458695 SHT458695:SHV458695 RXX458695:RXZ458695 ROB458695:ROD458695 REF458695:REH458695 QUJ458695:QUL458695 QKN458695:QKP458695 QAR458695:QAT458695 PQV458695:PQX458695 PGZ458695:PHB458695 OXD458695:OXF458695 ONH458695:ONJ458695 ODL458695:ODN458695 NTP458695:NTR458695 NJT458695:NJV458695 MZX458695:MZZ458695 MQB458695:MQD458695 MGF458695:MGH458695 LWJ458695:LWL458695 LMN458695:LMP458695 LCR458695:LCT458695 KSV458695:KSX458695 KIZ458695:KJB458695 JZD458695:JZF458695 JPH458695:JPJ458695 JFL458695:JFN458695 IVP458695:IVR458695 ILT458695:ILV458695 IBX458695:IBZ458695 HSB458695:HSD458695 HIF458695:HIH458695 GYJ458695:GYL458695 GON458695:GOP458695 GER458695:GET458695 FUV458695:FUX458695 FKZ458695:FLB458695 FBD458695:FBF458695 ERH458695:ERJ458695 EHL458695:EHN458695 DXP458695:DXR458695 DNT458695:DNV458695 DDX458695:DDZ458695 CUB458695:CUD458695 CKF458695:CKH458695 CAJ458695:CAL458695 BQN458695:BQP458695 BGR458695:BGT458695 AWV458695:AWX458695 AMZ458695:ANB458695 ADD458695:ADF458695 TH458695:TJ458695 JL458695:JN458695 N458695:P458695 WVX393159:WVZ393159 WMB393159:WMD393159 WCF393159:WCH393159 VSJ393159:VSL393159 VIN393159:VIP393159 UYR393159:UYT393159 UOV393159:UOX393159 UEZ393159:UFB393159 TVD393159:TVF393159 TLH393159:TLJ393159 TBL393159:TBN393159 SRP393159:SRR393159 SHT393159:SHV393159 RXX393159:RXZ393159 ROB393159:ROD393159 REF393159:REH393159 QUJ393159:QUL393159 QKN393159:QKP393159 QAR393159:QAT393159 PQV393159:PQX393159 PGZ393159:PHB393159 OXD393159:OXF393159 ONH393159:ONJ393159 ODL393159:ODN393159 NTP393159:NTR393159 NJT393159:NJV393159 MZX393159:MZZ393159 MQB393159:MQD393159 MGF393159:MGH393159 LWJ393159:LWL393159 LMN393159:LMP393159 LCR393159:LCT393159 KSV393159:KSX393159 KIZ393159:KJB393159 JZD393159:JZF393159 JPH393159:JPJ393159 JFL393159:JFN393159 IVP393159:IVR393159 ILT393159:ILV393159 IBX393159:IBZ393159 HSB393159:HSD393159 HIF393159:HIH393159 GYJ393159:GYL393159 GON393159:GOP393159 GER393159:GET393159 FUV393159:FUX393159 FKZ393159:FLB393159 FBD393159:FBF393159 ERH393159:ERJ393159 EHL393159:EHN393159 DXP393159:DXR393159 DNT393159:DNV393159 DDX393159:DDZ393159 CUB393159:CUD393159 CKF393159:CKH393159 CAJ393159:CAL393159 BQN393159:BQP393159 BGR393159:BGT393159 AWV393159:AWX393159 AMZ393159:ANB393159 ADD393159:ADF393159 TH393159:TJ393159 JL393159:JN393159 N393159:P393159 WVX327623:WVZ327623 WMB327623:WMD327623 WCF327623:WCH327623 VSJ327623:VSL327623 VIN327623:VIP327623 UYR327623:UYT327623 UOV327623:UOX327623 UEZ327623:UFB327623 TVD327623:TVF327623 TLH327623:TLJ327623 TBL327623:TBN327623 SRP327623:SRR327623 SHT327623:SHV327623 RXX327623:RXZ327623 ROB327623:ROD327623 REF327623:REH327623 QUJ327623:QUL327623 QKN327623:QKP327623 QAR327623:QAT327623 PQV327623:PQX327623 PGZ327623:PHB327623 OXD327623:OXF327623 ONH327623:ONJ327623 ODL327623:ODN327623 NTP327623:NTR327623 NJT327623:NJV327623 MZX327623:MZZ327623 MQB327623:MQD327623 MGF327623:MGH327623 LWJ327623:LWL327623 LMN327623:LMP327623 LCR327623:LCT327623 KSV327623:KSX327623 KIZ327623:KJB327623 JZD327623:JZF327623 JPH327623:JPJ327623 JFL327623:JFN327623 IVP327623:IVR327623 ILT327623:ILV327623 IBX327623:IBZ327623 HSB327623:HSD327623 HIF327623:HIH327623 GYJ327623:GYL327623 GON327623:GOP327623 GER327623:GET327623 FUV327623:FUX327623 FKZ327623:FLB327623 FBD327623:FBF327623 ERH327623:ERJ327623 EHL327623:EHN327623 DXP327623:DXR327623 DNT327623:DNV327623 DDX327623:DDZ327623 CUB327623:CUD327623 CKF327623:CKH327623 CAJ327623:CAL327623 BQN327623:BQP327623 BGR327623:BGT327623 AWV327623:AWX327623 AMZ327623:ANB327623 ADD327623:ADF327623 TH327623:TJ327623 JL327623:JN327623 N327623:P327623 WVX262087:WVZ262087 WMB262087:WMD262087 WCF262087:WCH262087 VSJ262087:VSL262087 VIN262087:VIP262087 UYR262087:UYT262087 UOV262087:UOX262087 UEZ262087:UFB262087 TVD262087:TVF262087 TLH262087:TLJ262087 TBL262087:TBN262087 SRP262087:SRR262087 SHT262087:SHV262087 RXX262087:RXZ262087 ROB262087:ROD262087 REF262087:REH262087 QUJ262087:QUL262087 QKN262087:QKP262087 QAR262087:QAT262087 PQV262087:PQX262087 PGZ262087:PHB262087 OXD262087:OXF262087 ONH262087:ONJ262087 ODL262087:ODN262087 NTP262087:NTR262087 NJT262087:NJV262087 MZX262087:MZZ262087 MQB262087:MQD262087 MGF262087:MGH262087 LWJ262087:LWL262087 LMN262087:LMP262087 LCR262087:LCT262087 KSV262087:KSX262087 KIZ262087:KJB262087 JZD262087:JZF262087 JPH262087:JPJ262087 JFL262087:JFN262087 IVP262087:IVR262087 ILT262087:ILV262087 IBX262087:IBZ262087 HSB262087:HSD262087 HIF262087:HIH262087 GYJ262087:GYL262087 GON262087:GOP262087 GER262087:GET262087 FUV262087:FUX262087 FKZ262087:FLB262087 FBD262087:FBF262087 ERH262087:ERJ262087 EHL262087:EHN262087 DXP262087:DXR262087 DNT262087:DNV262087 DDX262087:DDZ262087 CUB262087:CUD262087 CKF262087:CKH262087 CAJ262087:CAL262087 BQN262087:BQP262087 BGR262087:BGT262087 AWV262087:AWX262087 AMZ262087:ANB262087 ADD262087:ADF262087 TH262087:TJ262087 JL262087:JN262087 N262087:P262087 WVX196551:WVZ196551 WMB196551:WMD196551 WCF196551:WCH196551 VSJ196551:VSL196551 VIN196551:VIP196551 UYR196551:UYT196551 UOV196551:UOX196551 UEZ196551:UFB196551 TVD196551:TVF196551 TLH196551:TLJ196551 TBL196551:TBN196551 SRP196551:SRR196551 SHT196551:SHV196551 RXX196551:RXZ196551 ROB196551:ROD196551 REF196551:REH196551 QUJ196551:QUL196551 QKN196551:QKP196551 QAR196551:QAT196551 PQV196551:PQX196551 PGZ196551:PHB196551 OXD196551:OXF196551 ONH196551:ONJ196551 ODL196551:ODN196551 NTP196551:NTR196551 NJT196551:NJV196551 MZX196551:MZZ196551 MQB196551:MQD196551 MGF196551:MGH196551 LWJ196551:LWL196551 LMN196551:LMP196551 LCR196551:LCT196551 KSV196551:KSX196551 KIZ196551:KJB196551 JZD196551:JZF196551 JPH196551:JPJ196551 JFL196551:JFN196551 IVP196551:IVR196551 ILT196551:ILV196551 IBX196551:IBZ196551 HSB196551:HSD196551 HIF196551:HIH196551 GYJ196551:GYL196551 GON196551:GOP196551 GER196551:GET196551 FUV196551:FUX196551 FKZ196551:FLB196551 FBD196551:FBF196551 ERH196551:ERJ196551 EHL196551:EHN196551 DXP196551:DXR196551 DNT196551:DNV196551 DDX196551:DDZ196551 CUB196551:CUD196551 CKF196551:CKH196551 CAJ196551:CAL196551 BQN196551:BQP196551 BGR196551:BGT196551 AWV196551:AWX196551 AMZ196551:ANB196551 ADD196551:ADF196551 TH196551:TJ196551 JL196551:JN196551 N196551:P196551 WVX131015:WVZ131015 WMB131015:WMD131015 WCF131015:WCH131015 VSJ131015:VSL131015 VIN131015:VIP131015 UYR131015:UYT131015 UOV131015:UOX131015 UEZ131015:UFB131015 TVD131015:TVF131015 TLH131015:TLJ131015 TBL131015:TBN131015 SRP131015:SRR131015 SHT131015:SHV131015 RXX131015:RXZ131015 ROB131015:ROD131015 REF131015:REH131015 QUJ131015:QUL131015 QKN131015:QKP131015 QAR131015:QAT131015 PQV131015:PQX131015 PGZ131015:PHB131015 OXD131015:OXF131015 ONH131015:ONJ131015 ODL131015:ODN131015 NTP131015:NTR131015 NJT131015:NJV131015 MZX131015:MZZ131015 MQB131015:MQD131015 MGF131015:MGH131015 LWJ131015:LWL131015 LMN131015:LMP131015 LCR131015:LCT131015 KSV131015:KSX131015 KIZ131015:KJB131015 JZD131015:JZF131015 JPH131015:JPJ131015 JFL131015:JFN131015 IVP131015:IVR131015 ILT131015:ILV131015 IBX131015:IBZ131015 HSB131015:HSD131015 HIF131015:HIH131015 GYJ131015:GYL131015 GON131015:GOP131015 GER131015:GET131015 FUV131015:FUX131015 FKZ131015:FLB131015 FBD131015:FBF131015 ERH131015:ERJ131015 EHL131015:EHN131015 DXP131015:DXR131015 DNT131015:DNV131015 DDX131015:DDZ131015 CUB131015:CUD131015 CKF131015:CKH131015 CAJ131015:CAL131015 BQN131015:BQP131015 BGR131015:BGT131015 AWV131015:AWX131015 AMZ131015:ANB131015 ADD131015:ADF131015 TH131015:TJ131015 JL131015:JN131015 N131015:P131015 WVX65479:WVZ65479 WMB65479:WMD65479 WCF65479:WCH65479 VSJ65479:VSL65479 VIN65479:VIP65479 UYR65479:UYT65479 UOV65479:UOX65479 UEZ65479:UFB65479 TVD65479:TVF65479 TLH65479:TLJ65479 TBL65479:TBN65479 SRP65479:SRR65479 SHT65479:SHV65479 RXX65479:RXZ65479 ROB65479:ROD65479 REF65479:REH65479 QUJ65479:QUL65479 QKN65479:QKP65479 QAR65479:QAT65479 PQV65479:PQX65479 PGZ65479:PHB65479 OXD65479:OXF65479 ONH65479:ONJ65479 ODL65479:ODN65479 NTP65479:NTR65479 NJT65479:NJV65479 MZX65479:MZZ65479 MQB65479:MQD65479 MGF65479:MGH65479 LWJ65479:LWL65479 LMN65479:LMP65479 LCR65479:LCT65479 KSV65479:KSX65479 KIZ65479:KJB65479 JZD65479:JZF65479 JPH65479:JPJ65479 JFL65479:JFN65479 IVP65479:IVR65479 ILT65479:ILV65479 IBX65479:IBZ65479 HSB65479:HSD65479 HIF65479:HIH65479 GYJ65479:GYL65479 GON65479:GOP65479 GER65479:GET65479 FUV65479:FUX65479 FKZ65479:FLB65479 FBD65479:FBF65479 ERH65479:ERJ65479 EHL65479:EHN65479 DXP65479:DXR65479 DNT65479:DNV65479 DDX65479:DDZ65479 CUB65479:CUD65479 CKF65479:CKH65479 CAJ65479:CAL65479 BQN65479:BQP65479 BGR65479:BGT65479 AWV65479:AWX65479 AMZ65479:ANB65479 ADD65479:ADF65479 TH65479:TJ65479 JL65479:JN65479 N65479:P65479 WVX982984 WMB982984 WCF982984 VSJ982984 VIN982984 UYR982984 UOV982984 UEZ982984 TVD982984 TLH982984 TBL982984 SRP982984 SHT982984 RXX982984 ROB982984 REF982984 QUJ982984 QKN982984 QAR982984 PQV982984 PGZ982984 OXD982984 ONH982984 ODL982984 NTP982984 NJT982984 MZX982984 MQB982984 MGF982984 LWJ982984 LMN982984 LCR982984 KSV982984 KIZ982984 JZD982984 JPH982984 JFL982984 IVP982984 ILT982984 IBX982984 HSB982984 HIF982984 GYJ982984 GON982984 GER982984 FUV982984 FKZ982984 FBD982984 ERH982984 EHL982984 DXP982984 DNT982984 DDX982984 CUB982984 CKF982984 CAJ982984 BQN982984 BGR982984 AWV982984 AMZ982984 ADD982984 TH982984 JL982984 N982984 WVX917448 WMB917448 WCF917448 VSJ917448 VIN917448 UYR917448 UOV917448 UEZ917448 TVD917448 TLH917448 TBL917448 SRP917448 SHT917448 RXX917448 ROB917448 REF917448 QUJ917448 QKN917448 QAR917448 PQV917448 PGZ917448 OXD917448 ONH917448 ODL917448 NTP917448 NJT917448 MZX917448 MQB917448 MGF917448 LWJ917448 LMN917448 LCR917448 KSV917448 KIZ917448 JZD917448 JPH917448 JFL917448 IVP917448 ILT917448 IBX917448 HSB917448 HIF917448 GYJ917448 GON917448 GER917448 FUV917448 FKZ917448 FBD917448 ERH917448 EHL917448 DXP917448 DNT917448 DDX917448 CUB917448 CKF917448 CAJ917448 BQN917448 BGR917448 AWV917448 AMZ917448 ADD917448 TH917448 JL917448 N917448 WVX851912 WMB851912 WCF851912 VSJ851912 VIN851912 UYR851912 UOV851912 UEZ851912 TVD851912 TLH851912 TBL851912 SRP851912 SHT851912 RXX851912 ROB851912 REF851912 QUJ851912 QKN851912 QAR851912 PQV851912 PGZ851912 OXD851912 ONH851912 ODL851912 NTP851912 NJT851912 MZX851912 MQB851912 MGF851912 LWJ851912 LMN851912 LCR851912 KSV851912 KIZ851912 JZD851912 JPH851912 JFL851912 IVP851912 ILT851912 IBX851912 HSB851912 HIF851912 GYJ851912 GON851912 GER851912 FUV851912 FKZ851912 FBD851912 ERH851912 EHL851912 DXP851912 DNT851912 DDX851912 CUB851912 CKF851912 CAJ851912 BQN851912 BGR851912 AWV851912 AMZ851912 ADD851912 TH851912 JL851912 N851912 WVX786376 WMB786376 WCF786376 VSJ786376 VIN786376 UYR786376 UOV786376 UEZ786376 TVD786376 TLH786376 TBL786376 SRP786376 SHT786376 RXX786376 ROB786376 REF786376 QUJ786376 QKN786376 QAR786376 PQV786376 PGZ786376 OXD786376 ONH786376 ODL786376 NTP786376 NJT786376 MZX786376 MQB786376 MGF786376 LWJ786376 LMN786376 LCR786376 KSV786376 KIZ786376 JZD786376 JPH786376 JFL786376 IVP786376 ILT786376 IBX786376 HSB786376 HIF786376 GYJ786376 GON786376 GER786376 FUV786376 FKZ786376 FBD786376 ERH786376 EHL786376 DXP786376 DNT786376 DDX786376 CUB786376 CKF786376 CAJ786376 BQN786376 BGR786376 AWV786376 AMZ786376 ADD786376 TH786376 JL786376 N786376 WVX720840 WMB720840 WCF720840 VSJ720840 VIN720840 UYR720840 UOV720840 UEZ720840 TVD720840 TLH720840 TBL720840 SRP720840 SHT720840 RXX720840 ROB720840 REF720840 QUJ720840 QKN720840 QAR720840 PQV720840 PGZ720840 OXD720840 ONH720840 ODL720840 NTP720840 NJT720840 MZX720840 MQB720840 MGF720840 LWJ720840 LMN720840 LCR720840 KSV720840 KIZ720840 JZD720840 JPH720840 JFL720840 IVP720840 ILT720840 IBX720840 HSB720840 HIF720840 GYJ720840 GON720840 GER720840 FUV720840 FKZ720840 FBD720840 ERH720840 EHL720840 DXP720840 DNT720840 DDX720840 CUB720840 CKF720840 CAJ720840 BQN720840 BGR720840 AWV720840 AMZ720840 ADD720840 TH720840 JL720840 N720840 WVX655304 WMB655304 WCF655304 VSJ655304 VIN655304 UYR655304 UOV655304 UEZ655304 TVD655304 TLH655304 TBL655304 SRP655304 SHT655304 RXX655304 ROB655304 REF655304 QUJ655304 QKN655304 QAR655304 PQV655304 PGZ655304 OXD655304 ONH655304 ODL655304 NTP655304 NJT655304 MZX655304 MQB655304 MGF655304 LWJ655304 LMN655304 LCR655304 KSV655304 KIZ655304 JZD655304 JPH655304 JFL655304 IVP655304 ILT655304 IBX655304 HSB655304 HIF655304 GYJ655304 GON655304 GER655304 FUV655304 FKZ655304 FBD655304 ERH655304 EHL655304 DXP655304 DNT655304 DDX655304 CUB655304 CKF655304 CAJ655304 BQN655304 BGR655304 AWV655304 AMZ655304 ADD655304 TH655304 JL655304 N655304 WVX589768 WMB589768 WCF589768 VSJ589768 VIN589768 UYR589768 UOV589768 UEZ589768 TVD589768 TLH589768 TBL589768 SRP589768 SHT589768 RXX589768 ROB589768 REF589768 QUJ589768 QKN589768 QAR589768 PQV589768 PGZ589768 OXD589768 ONH589768 ODL589768 NTP589768 NJT589768 MZX589768 MQB589768 MGF589768 LWJ589768 LMN589768 LCR589768 KSV589768 KIZ589768 JZD589768 JPH589768 JFL589768 IVP589768 ILT589768 IBX589768 HSB589768 HIF589768 GYJ589768 GON589768 GER589768 FUV589768 FKZ589768 FBD589768 ERH589768 EHL589768 DXP589768 DNT589768 DDX589768 CUB589768 CKF589768 CAJ589768 BQN589768 BGR589768 AWV589768 AMZ589768 ADD589768 TH589768 JL589768 N589768 WVX524232 WMB524232 WCF524232 VSJ524232 VIN524232 UYR524232 UOV524232 UEZ524232 TVD524232 TLH524232 TBL524232 SRP524232 SHT524232 RXX524232 ROB524232 REF524232 QUJ524232 QKN524232 QAR524232 PQV524232 PGZ524232 OXD524232 ONH524232 ODL524232 NTP524232 NJT524232 MZX524232 MQB524232 MGF524232 LWJ524232 LMN524232 LCR524232 KSV524232 KIZ524232 JZD524232 JPH524232 JFL524232 IVP524232 ILT524232 IBX524232 HSB524232 HIF524232 GYJ524232 GON524232 GER524232 FUV524232 FKZ524232 FBD524232 ERH524232 EHL524232 DXP524232 DNT524232 DDX524232 CUB524232 CKF524232 CAJ524232 BQN524232 BGR524232 AWV524232 AMZ524232 ADD524232 TH524232 JL524232 N524232 WVX458696 WMB458696 WCF458696 VSJ458696 VIN458696 UYR458696 UOV458696 UEZ458696 TVD458696 TLH458696 TBL458696 SRP458696 SHT458696 RXX458696 ROB458696 REF458696 QUJ458696 QKN458696 QAR458696 PQV458696 PGZ458696 OXD458696 ONH458696 ODL458696 NTP458696 NJT458696 MZX458696 MQB458696 MGF458696 LWJ458696 LMN458696 LCR458696 KSV458696 KIZ458696 JZD458696 JPH458696 JFL458696 IVP458696 ILT458696 IBX458696 HSB458696 HIF458696 GYJ458696 GON458696 GER458696 FUV458696 FKZ458696 FBD458696 ERH458696 EHL458696 DXP458696 DNT458696 DDX458696 CUB458696 CKF458696 CAJ458696 BQN458696 BGR458696 AWV458696 AMZ458696 ADD458696 TH458696 JL458696 N458696 WVX393160 WMB393160 WCF393160 VSJ393160 VIN393160 UYR393160 UOV393160 UEZ393160 TVD393160 TLH393160 TBL393160 SRP393160 SHT393160 RXX393160 ROB393160 REF393160 QUJ393160 QKN393160 QAR393160 PQV393160 PGZ393160 OXD393160 ONH393160 ODL393160 NTP393160 NJT393160 MZX393160 MQB393160 MGF393160 LWJ393160 LMN393160 LCR393160 KSV393160 KIZ393160 JZD393160 JPH393160 JFL393160 IVP393160 ILT393160 IBX393160 HSB393160 HIF393160 GYJ393160 GON393160 GER393160 FUV393160 FKZ393160 FBD393160 ERH393160 EHL393160 DXP393160 DNT393160 DDX393160 CUB393160 CKF393160 CAJ393160 BQN393160 BGR393160 AWV393160 AMZ393160 ADD393160 TH393160 JL393160 N393160 WVX327624 WMB327624 WCF327624 VSJ327624 VIN327624 UYR327624 UOV327624 UEZ327624 TVD327624 TLH327624 TBL327624 SRP327624 SHT327624 RXX327624 ROB327624 REF327624 QUJ327624 QKN327624 QAR327624 PQV327624 PGZ327624 OXD327624 ONH327624 ODL327624 NTP327624 NJT327624 MZX327624 MQB327624 MGF327624 LWJ327624 LMN327624 LCR327624 KSV327624 KIZ327624 JZD327624 JPH327624 JFL327624 IVP327624 ILT327624 IBX327624 HSB327624 HIF327624 GYJ327624 GON327624 GER327624 FUV327624 FKZ327624 FBD327624 ERH327624 EHL327624 DXP327624 DNT327624 DDX327624 CUB327624 CKF327624 CAJ327624 BQN327624 BGR327624 AWV327624 AMZ327624 ADD327624 TH327624 JL327624 N327624 WVX262088 WMB262088 WCF262088 VSJ262088 VIN262088 UYR262088 UOV262088 UEZ262088 TVD262088 TLH262088 TBL262088 SRP262088 SHT262088 RXX262088 ROB262088 REF262088 QUJ262088 QKN262088 QAR262088 PQV262088 PGZ262088 OXD262088 ONH262088 ODL262088 NTP262088 NJT262088 MZX262088 MQB262088 MGF262088 LWJ262088 LMN262088 LCR262088 KSV262088 KIZ262088 JZD262088 JPH262088 JFL262088 IVP262088 ILT262088 IBX262088 HSB262088 HIF262088 GYJ262088 GON262088 GER262088 FUV262088 FKZ262088 FBD262088 ERH262088 EHL262088 DXP262088 DNT262088 DDX262088 CUB262088 CKF262088 CAJ262088 BQN262088 BGR262088 AWV262088 AMZ262088 ADD262088 TH262088 JL262088 N262088 WVX196552 WMB196552 WCF196552 VSJ196552 VIN196552 UYR196552 UOV196552 UEZ196552 TVD196552 TLH196552 TBL196552 SRP196552 SHT196552 RXX196552 ROB196552 REF196552 QUJ196552 QKN196552 QAR196552 PQV196552 PGZ196552 OXD196552 ONH196552 ODL196552 NTP196552 NJT196552 MZX196552 MQB196552 MGF196552 LWJ196552 LMN196552 LCR196552 KSV196552 KIZ196552 JZD196552 JPH196552 JFL196552 IVP196552 ILT196552 IBX196552 HSB196552 HIF196552 GYJ196552 GON196552 GER196552 FUV196552 FKZ196552 FBD196552 ERH196552 EHL196552 DXP196552 DNT196552 DDX196552 CUB196552 CKF196552 CAJ196552 BQN196552 BGR196552 AWV196552 AMZ196552 ADD196552 TH196552 JL196552 N196552 WVX131016 WMB131016 WCF131016 VSJ131016 VIN131016 UYR131016 UOV131016 UEZ131016 TVD131016 TLH131016 TBL131016 SRP131016 SHT131016 RXX131016 ROB131016 REF131016 QUJ131016 QKN131016 QAR131016 PQV131016 PGZ131016 OXD131016 ONH131016 ODL131016 NTP131016 NJT131016 MZX131016 MQB131016 MGF131016 LWJ131016 LMN131016 LCR131016 KSV131016 KIZ131016 JZD131016 JPH131016 JFL131016 IVP131016 ILT131016 IBX131016 HSB131016 HIF131016 GYJ131016 GON131016 GER131016 FUV131016 FKZ131016 FBD131016 ERH131016 EHL131016 DXP131016 DNT131016 DDX131016 CUB131016 CKF131016 CAJ131016 BQN131016 BGR131016 AWV131016 AMZ131016 ADD131016 TH131016 JL131016 N131016 WVX65480 WMB65480 WCF65480 VSJ65480 VIN65480 UYR65480 UOV65480 UEZ65480 TVD65480 TLH65480 TBL65480 SRP65480 SHT65480 RXX65480 ROB65480 REF65480 QUJ65480 QKN65480 QAR65480 PQV65480 PGZ65480 OXD65480 ONH65480 ODL65480 NTP65480 NJT65480 MZX65480 MQB65480 MGF65480 LWJ65480 LMN65480 LCR65480 KSV65480 KIZ65480 JZD65480 JPH65480 JFL65480 IVP65480 ILT65480 IBX65480 HSB65480 HIF65480 GYJ65480 GON65480 GER65480 FUV65480 FKZ65480 FBD65480 ERH65480 EHL65480 DXP65480 DNT65480 DDX65480 CUB65480 CKF65480 CAJ65480 BQN65480 BGR65480 AWV65480 AMZ65480 ADD65480 TH65480 JL65480 N65480 WVN982989:WVN982990 WLR982989:WLR982990 WBV982989:WBV982990 VRZ982989:VRZ982990 VID982989:VID982990 UYH982989:UYH982990 UOL982989:UOL982990 UEP982989:UEP982990 TUT982989:TUT982990 TKX982989:TKX982990 TBB982989:TBB982990 SRF982989:SRF982990 SHJ982989:SHJ982990 RXN982989:RXN982990 RNR982989:RNR982990 RDV982989:RDV982990 QTZ982989:QTZ982990 QKD982989:QKD982990 QAH982989:QAH982990 PQL982989:PQL982990 PGP982989:PGP982990 OWT982989:OWT982990 OMX982989:OMX982990 ODB982989:ODB982990 NTF982989:NTF982990 NJJ982989:NJJ982990 MZN982989:MZN982990 MPR982989:MPR982990 MFV982989:MFV982990 LVZ982989:LVZ982990 LMD982989:LMD982990 LCH982989:LCH982990 KSL982989:KSL982990 KIP982989:KIP982990 JYT982989:JYT982990 JOX982989:JOX982990 JFB982989:JFB982990 IVF982989:IVF982990 ILJ982989:ILJ982990 IBN982989:IBN982990 HRR982989:HRR982990 HHV982989:HHV982990 GXZ982989:GXZ982990 GOD982989:GOD982990 GEH982989:GEH982990 FUL982989:FUL982990 FKP982989:FKP982990 FAT982989:FAT982990 EQX982989:EQX982990 EHB982989:EHB982990 DXF982989:DXF982990 DNJ982989:DNJ982990 DDN982989:DDN982990 CTR982989:CTR982990 CJV982989:CJV982990 BZZ982989:BZZ982990 BQD982989:BQD982990 BGH982989:BGH982990 AWL982989:AWL982990 AMP982989:AMP982990 ACT982989:ACT982990 SX982989:SX982990 JB982989:JB982990 C982989:C982990 WVN917453:WVN917454 WLR917453:WLR917454 WBV917453:WBV917454 VRZ917453:VRZ917454 VID917453:VID917454 UYH917453:UYH917454 UOL917453:UOL917454 UEP917453:UEP917454 TUT917453:TUT917454 TKX917453:TKX917454 TBB917453:TBB917454 SRF917453:SRF917454 SHJ917453:SHJ917454 RXN917453:RXN917454 RNR917453:RNR917454 RDV917453:RDV917454 QTZ917453:QTZ917454 QKD917453:QKD917454 QAH917453:QAH917454 PQL917453:PQL917454 PGP917453:PGP917454 OWT917453:OWT917454 OMX917453:OMX917454 ODB917453:ODB917454 NTF917453:NTF917454 NJJ917453:NJJ917454 MZN917453:MZN917454 MPR917453:MPR917454 MFV917453:MFV917454 LVZ917453:LVZ917454 LMD917453:LMD917454 LCH917453:LCH917454 KSL917453:KSL917454 KIP917453:KIP917454 JYT917453:JYT917454 JOX917453:JOX917454 JFB917453:JFB917454 IVF917453:IVF917454 ILJ917453:ILJ917454 IBN917453:IBN917454 HRR917453:HRR917454 HHV917453:HHV917454 GXZ917453:GXZ917454 GOD917453:GOD917454 GEH917453:GEH917454 FUL917453:FUL917454 FKP917453:FKP917454 FAT917453:FAT917454 EQX917453:EQX917454 EHB917453:EHB917454 DXF917453:DXF917454 DNJ917453:DNJ917454 DDN917453:DDN917454 CTR917453:CTR917454 CJV917453:CJV917454 BZZ917453:BZZ917454 BQD917453:BQD917454 BGH917453:BGH917454 AWL917453:AWL917454 AMP917453:AMP917454 ACT917453:ACT917454 SX917453:SX917454 JB917453:JB917454 C917453:C917454 WVN851917:WVN851918 WLR851917:WLR851918 WBV851917:WBV851918 VRZ851917:VRZ851918 VID851917:VID851918 UYH851917:UYH851918 UOL851917:UOL851918 UEP851917:UEP851918 TUT851917:TUT851918 TKX851917:TKX851918 TBB851917:TBB851918 SRF851917:SRF851918 SHJ851917:SHJ851918 RXN851917:RXN851918 RNR851917:RNR851918 RDV851917:RDV851918 QTZ851917:QTZ851918 QKD851917:QKD851918 QAH851917:QAH851918 PQL851917:PQL851918 PGP851917:PGP851918 OWT851917:OWT851918 OMX851917:OMX851918 ODB851917:ODB851918 NTF851917:NTF851918 NJJ851917:NJJ851918 MZN851917:MZN851918 MPR851917:MPR851918 MFV851917:MFV851918 LVZ851917:LVZ851918 LMD851917:LMD851918 LCH851917:LCH851918 KSL851917:KSL851918 KIP851917:KIP851918 JYT851917:JYT851918 JOX851917:JOX851918 JFB851917:JFB851918 IVF851917:IVF851918 ILJ851917:ILJ851918 IBN851917:IBN851918 HRR851917:HRR851918 HHV851917:HHV851918 GXZ851917:GXZ851918 GOD851917:GOD851918 GEH851917:GEH851918 FUL851917:FUL851918 FKP851917:FKP851918 FAT851917:FAT851918 EQX851917:EQX851918 EHB851917:EHB851918 DXF851917:DXF851918 DNJ851917:DNJ851918 DDN851917:DDN851918 CTR851917:CTR851918 CJV851917:CJV851918 BZZ851917:BZZ851918 BQD851917:BQD851918 BGH851917:BGH851918 AWL851917:AWL851918 AMP851917:AMP851918 ACT851917:ACT851918 SX851917:SX851918 JB851917:JB851918 C851917:C851918 WVN786381:WVN786382 WLR786381:WLR786382 WBV786381:WBV786382 VRZ786381:VRZ786382 VID786381:VID786382 UYH786381:UYH786382 UOL786381:UOL786382 UEP786381:UEP786382 TUT786381:TUT786382 TKX786381:TKX786382 TBB786381:TBB786382 SRF786381:SRF786382 SHJ786381:SHJ786382 RXN786381:RXN786382 RNR786381:RNR786382 RDV786381:RDV786382 QTZ786381:QTZ786382 QKD786381:QKD786382 QAH786381:QAH786382 PQL786381:PQL786382 PGP786381:PGP786382 OWT786381:OWT786382 OMX786381:OMX786382 ODB786381:ODB786382 NTF786381:NTF786382 NJJ786381:NJJ786382 MZN786381:MZN786382 MPR786381:MPR786382 MFV786381:MFV786382 LVZ786381:LVZ786382 LMD786381:LMD786382 LCH786381:LCH786382 KSL786381:KSL786382 KIP786381:KIP786382 JYT786381:JYT786382 JOX786381:JOX786382 JFB786381:JFB786382 IVF786381:IVF786382 ILJ786381:ILJ786382 IBN786381:IBN786382 HRR786381:HRR786382 HHV786381:HHV786382 GXZ786381:GXZ786382 GOD786381:GOD786382 GEH786381:GEH786382 FUL786381:FUL786382 FKP786381:FKP786382 FAT786381:FAT786382 EQX786381:EQX786382 EHB786381:EHB786382 DXF786381:DXF786382 DNJ786381:DNJ786382 DDN786381:DDN786382 CTR786381:CTR786382 CJV786381:CJV786382 BZZ786381:BZZ786382 BQD786381:BQD786382 BGH786381:BGH786382 AWL786381:AWL786382 AMP786381:AMP786382 ACT786381:ACT786382 SX786381:SX786382 JB786381:JB786382 C786381:C786382 WVN720845:WVN720846 WLR720845:WLR720846 WBV720845:WBV720846 VRZ720845:VRZ720846 VID720845:VID720846 UYH720845:UYH720846 UOL720845:UOL720846 UEP720845:UEP720846 TUT720845:TUT720846 TKX720845:TKX720846 TBB720845:TBB720846 SRF720845:SRF720846 SHJ720845:SHJ720846 RXN720845:RXN720846 RNR720845:RNR720846 RDV720845:RDV720846 QTZ720845:QTZ720846 QKD720845:QKD720846 QAH720845:QAH720846 PQL720845:PQL720846 PGP720845:PGP720846 OWT720845:OWT720846 OMX720845:OMX720846 ODB720845:ODB720846 NTF720845:NTF720846 NJJ720845:NJJ720846 MZN720845:MZN720846 MPR720845:MPR720846 MFV720845:MFV720846 LVZ720845:LVZ720846 LMD720845:LMD720846 LCH720845:LCH720846 KSL720845:KSL720846 KIP720845:KIP720846 JYT720845:JYT720846 JOX720845:JOX720846 JFB720845:JFB720846 IVF720845:IVF720846 ILJ720845:ILJ720846 IBN720845:IBN720846 HRR720845:HRR720846 HHV720845:HHV720846 GXZ720845:GXZ720846 GOD720845:GOD720846 GEH720845:GEH720846 FUL720845:FUL720846 FKP720845:FKP720846 FAT720845:FAT720846 EQX720845:EQX720846 EHB720845:EHB720846 DXF720845:DXF720846 DNJ720845:DNJ720846 DDN720845:DDN720846 CTR720845:CTR720846 CJV720845:CJV720846 BZZ720845:BZZ720846 BQD720845:BQD720846 BGH720845:BGH720846 AWL720845:AWL720846 AMP720845:AMP720846 ACT720845:ACT720846 SX720845:SX720846 JB720845:JB720846 C720845:C720846 WVN655309:WVN655310 WLR655309:WLR655310 WBV655309:WBV655310 VRZ655309:VRZ655310 VID655309:VID655310 UYH655309:UYH655310 UOL655309:UOL655310 UEP655309:UEP655310 TUT655309:TUT655310 TKX655309:TKX655310 TBB655309:TBB655310 SRF655309:SRF655310 SHJ655309:SHJ655310 RXN655309:RXN655310 RNR655309:RNR655310 RDV655309:RDV655310 QTZ655309:QTZ655310 QKD655309:QKD655310 QAH655309:QAH655310 PQL655309:PQL655310 PGP655309:PGP655310 OWT655309:OWT655310 OMX655309:OMX655310 ODB655309:ODB655310 NTF655309:NTF655310 NJJ655309:NJJ655310 MZN655309:MZN655310 MPR655309:MPR655310 MFV655309:MFV655310 LVZ655309:LVZ655310 LMD655309:LMD655310 LCH655309:LCH655310 KSL655309:KSL655310 KIP655309:KIP655310 JYT655309:JYT655310 JOX655309:JOX655310 JFB655309:JFB655310 IVF655309:IVF655310 ILJ655309:ILJ655310 IBN655309:IBN655310 HRR655309:HRR655310 HHV655309:HHV655310 GXZ655309:GXZ655310 GOD655309:GOD655310 GEH655309:GEH655310 FUL655309:FUL655310 FKP655309:FKP655310 FAT655309:FAT655310 EQX655309:EQX655310 EHB655309:EHB655310 DXF655309:DXF655310 DNJ655309:DNJ655310 DDN655309:DDN655310 CTR655309:CTR655310 CJV655309:CJV655310 BZZ655309:BZZ655310 BQD655309:BQD655310 BGH655309:BGH655310 AWL655309:AWL655310 AMP655309:AMP655310 ACT655309:ACT655310 SX655309:SX655310 JB655309:JB655310 C655309:C655310 WVN589773:WVN589774 WLR589773:WLR589774 WBV589773:WBV589774 VRZ589773:VRZ589774 VID589773:VID589774 UYH589773:UYH589774 UOL589773:UOL589774 UEP589773:UEP589774 TUT589773:TUT589774 TKX589773:TKX589774 TBB589773:TBB589774 SRF589773:SRF589774 SHJ589773:SHJ589774 RXN589773:RXN589774 RNR589773:RNR589774 RDV589773:RDV589774 QTZ589773:QTZ589774 QKD589773:QKD589774 QAH589773:QAH589774 PQL589773:PQL589774 PGP589773:PGP589774 OWT589773:OWT589774 OMX589773:OMX589774 ODB589773:ODB589774 NTF589773:NTF589774 NJJ589773:NJJ589774 MZN589773:MZN589774 MPR589773:MPR589774 MFV589773:MFV589774 LVZ589773:LVZ589774 LMD589773:LMD589774 LCH589773:LCH589774 KSL589773:KSL589774 KIP589773:KIP589774 JYT589773:JYT589774 JOX589773:JOX589774 JFB589773:JFB589774 IVF589773:IVF589774 ILJ589773:ILJ589774 IBN589773:IBN589774 HRR589773:HRR589774 HHV589773:HHV589774 GXZ589773:GXZ589774 GOD589773:GOD589774 GEH589773:GEH589774 FUL589773:FUL589774 FKP589773:FKP589774 FAT589773:FAT589774 EQX589773:EQX589774 EHB589773:EHB589774 DXF589773:DXF589774 DNJ589773:DNJ589774 DDN589773:DDN589774 CTR589773:CTR589774 CJV589773:CJV589774 BZZ589773:BZZ589774 BQD589773:BQD589774 BGH589773:BGH589774 AWL589773:AWL589774 AMP589773:AMP589774 ACT589773:ACT589774 SX589773:SX589774 JB589773:JB589774 C589773:C589774 WVN524237:WVN524238 WLR524237:WLR524238 WBV524237:WBV524238 VRZ524237:VRZ524238 VID524237:VID524238 UYH524237:UYH524238 UOL524237:UOL524238 UEP524237:UEP524238 TUT524237:TUT524238 TKX524237:TKX524238 TBB524237:TBB524238 SRF524237:SRF524238 SHJ524237:SHJ524238 RXN524237:RXN524238 RNR524237:RNR524238 RDV524237:RDV524238 QTZ524237:QTZ524238 QKD524237:QKD524238 QAH524237:QAH524238 PQL524237:PQL524238 PGP524237:PGP524238 OWT524237:OWT524238 OMX524237:OMX524238 ODB524237:ODB524238 NTF524237:NTF524238 NJJ524237:NJJ524238 MZN524237:MZN524238 MPR524237:MPR524238 MFV524237:MFV524238 LVZ524237:LVZ524238 LMD524237:LMD524238 LCH524237:LCH524238 KSL524237:KSL524238 KIP524237:KIP524238 JYT524237:JYT524238 JOX524237:JOX524238 JFB524237:JFB524238 IVF524237:IVF524238 ILJ524237:ILJ524238 IBN524237:IBN524238 HRR524237:HRR524238 HHV524237:HHV524238 GXZ524237:GXZ524238 GOD524237:GOD524238 GEH524237:GEH524238 FUL524237:FUL524238 FKP524237:FKP524238 FAT524237:FAT524238 EQX524237:EQX524238 EHB524237:EHB524238 DXF524237:DXF524238 DNJ524237:DNJ524238 DDN524237:DDN524238 CTR524237:CTR524238 CJV524237:CJV524238 BZZ524237:BZZ524238 BQD524237:BQD524238 BGH524237:BGH524238 AWL524237:AWL524238 AMP524237:AMP524238 ACT524237:ACT524238 SX524237:SX524238 JB524237:JB524238 C524237:C524238 WVN458701:WVN458702 WLR458701:WLR458702 WBV458701:WBV458702 VRZ458701:VRZ458702 VID458701:VID458702 UYH458701:UYH458702 UOL458701:UOL458702 UEP458701:UEP458702 TUT458701:TUT458702 TKX458701:TKX458702 TBB458701:TBB458702 SRF458701:SRF458702 SHJ458701:SHJ458702 RXN458701:RXN458702 RNR458701:RNR458702 RDV458701:RDV458702 QTZ458701:QTZ458702 QKD458701:QKD458702 QAH458701:QAH458702 PQL458701:PQL458702 PGP458701:PGP458702 OWT458701:OWT458702 OMX458701:OMX458702 ODB458701:ODB458702 NTF458701:NTF458702 NJJ458701:NJJ458702 MZN458701:MZN458702 MPR458701:MPR458702 MFV458701:MFV458702 LVZ458701:LVZ458702 LMD458701:LMD458702 LCH458701:LCH458702 KSL458701:KSL458702 KIP458701:KIP458702 JYT458701:JYT458702 JOX458701:JOX458702 JFB458701:JFB458702 IVF458701:IVF458702 ILJ458701:ILJ458702 IBN458701:IBN458702 HRR458701:HRR458702 HHV458701:HHV458702 GXZ458701:GXZ458702 GOD458701:GOD458702 GEH458701:GEH458702 FUL458701:FUL458702 FKP458701:FKP458702 FAT458701:FAT458702 EQX458701:EQX458702 EHB458701:EHB458702 DXF458701:DXF458702 DNJ458701:DNJ458702 DDN458701:DDN458702 CTR458701:CTR458702 CJV458701:CJV458702 BZZ458701:BZZ458702 BQD458701:BQD458702 BGH458701:BGH458702 AWL458701:AWL458702 AMP458701:AMP458702 ACT458701:ACT458702 SX458701:SX458702 JB458701:JB458702 C458701:C458702 WVN393165:WVN393166 WLR393165:WLR393166 WBV393165:WBV393166 VRZ393165:VRZ393166 VID393165:VID393166 UYH393165:UYH393166 UOL393165:UOL393166 UEP393165:UEP393166 TUT393165:TUT393166 TKX393165:TKX393166 TBB393165:TBB393166 SRF393165:SRF393166 SHJ393165:SHJ393166 RXN393165:RXN393166 RNR393165:RNR393166 RDV393165:RDV393166 QTZ393165:QTZ393166 QKD393165:QKD393166 QAH393165:QAH393166 PQL393165:PQL393166 PGP393165:PGP393166 OWT393165:OWT393166 OMX393165:OMX393166 ODB393165:ODB393166 NTF393165:NTF393166 NJJ393165:NJJ393166 MZN393165:MZN393166 MPR393165:MPR393166 MFV393165:MFV393166 LVZ393165:LVZ393166 LMD393165:LMD393166 LCH393165:LCH393166 KSL393165:KSL393166 KIP393165:KIP393166 JYT393165:JYT393166 JOX393165:JOX393166 JFB393165:JFB393166 IVF393165:IVF393166 ILJ393165:ILJ393166 IBN393165:IBN393166 HRR393165:HRR393166 HHV393165:HHV393166 GXZ393165:GXZ393166 GOD393165:GOD393166 GEH393165:GEH393166 FUL393165:FUL393166 FKP393165:FKP393166 FAT393165:FAT393166 EQX393165:EQX393166 EHB393165:EHB393166 DXF393165:DXF393166 DNJ393165:DNJ393166 DDN393165:DDN393166 CTR393165:CTR393166 CJV393165:CJV393166 BZZ393165:BZZ393166 BQD393165:BQD393166 BGH393165:BGH393166 AWL393165:AWL393166 AMP393165:AMP393166 ACT393165:ACT393166 SX393165:SX393166 JB393165:JB393166 C393165:C393166 WVN327629:WVN327630 WLR327629:WLR327630 WBV327629:WBV327630 VRZ327629:VRZ327630 VID327629:VID327630 UYH327629:UYH327630 UOL327629:UOL327630 UEP327629:UEP327630 TUT327629:TUT327630 TKX327629:TKX327630 TBB327629:TBB327630 SRF327629:SRF327630 SHJ327629:SHJ327630 RXN327629:RXN327630 RNR327629:RNR327630 RDV327629:RDV327630 QTZ327629:QTZ327630 QKD327629:QKD327630 QAH327629:QAH327630 PQL327629:PQL327630 PGP327629:PGP327630 OWT327629:OWT327630 OMX327629:OMX327630 ODB327629:ODB327630 NTF327629:NTF327630 NJJ327629:NJJ327630 MZN327629:MZN327630 MPR327629:MPR327630 MFV327629:MFV327630 LVZ327629:LVZ327630 LMD327629:LMD327630 LCH327629:LCH327630 KSL327629:KSL327630 KIP327629:KIP327630 JYT327629:JYT327630 JOX327629:JOX327630 JFB327629:JFB327630 IVF327629:IVF327630 ILJ327629:ILJ327630 IBN327629:IBN327630 HRR327629:HRR327630 HHV327629:HHV327630 GXZ327629:GXZ327630 GOD327629:GOD327630 GEH327629:GEH327630 FUL327629:FUL327630 FKP327629:FKP327630 FAT327629:FAT327630 EQX327629:EQX327630 EHB327629:EHB327630 DXF327629:DXF327630 DNJ327629:DNJ327630 DDN327629:DDN327630 CTR327629:CTR327630 CJV327629:CJV327630 BZZ327629:BZZ327630 BQD327629:BQD327630 BGH327629:BGH327630 AWL327629:AWL327630 AMP327629:AMP327630 ACT327629:ACT327630 SX327629:SX327630 JB327629:JB327630 C327629:C327630 WVN262093:WVN262094 WLR262093:WLR262094 WBV262093:WBV262094 VRZ262093:VRZ262094 VID262093:VID262094 UYH262093:UYH262094 UOL262093:UOL262094 UEP262093:UEP262094 TUT262093:TUT262094 TKX262093:TKX262094 TBB262093:TBB262094 SRF262093:SRF262094 SHJ262093:SHJ262094 RXN262093:RXN262094 RNR262093:RNR262094 RDV262093:RDV262094 QTZ262093:QTZ262094 QKD262093:QKD262094 QAH262093:QAH262094 PQL262093:PQL262094 PGP262093:PGP262094 OWT262093:OWT262094 OMX262093:OMX262094 ODB262093:ODB262094 NTF262093:NTF262094 NJJ262093:NJJ262094 MZN262093:MZN262094 MPR262093:MPR262094 MFV262093:MFV262094 LVZ262093:LVZ262094 LMD262093:LMD262094 LCH262093:LCH262094 KSL262093:KSL262094 KIP262093:KIP262094 JYT262093:JYT262094 JOX262093:JOX262094 JFB262093:JFB262094 IVF262093:IVF262094 ILJ262093:ILJ262094 IBN262093:IBN262094 HRR262093:HRR262094 HHV262093:HHV262094 GXZ262093:GXZ262094 GOD262093:GOD262094 GEH262093:GEH262094 FUL262093:FUL262094 FKP262093:FKP262094 FAT262093:FAT262094 EQX262093:EQX262094 EHB262093:EHB262094 DXF262093:DXF262094 DNJ262093:DNJ262094 DDN262093:DDN262094 CTR262093:CTR262094 CJV262093:CJV262094 BZZ262093:BZZ262094 BQD262093:BQD262094 BGH262093:BGH262094 AWL262093:AWL262094 AMP262093:AMP262094 ACT262093:ACT262094 SX262093:SX262094 JB262093:JB262094 C262093:C262094 WVN196557:WVN196558 WLR196557:WLR196558 WBV196557:WBV196558 VRZ196557:VRZ196558 VID196557:VID196558 UYH196557:UYH196558 UOL196557:UOL196558 UEP196557:UEP196558 TUT196557:TUT196558 TKX196557:TKX196558 TBB196557:TBB196558 SRF196557:SRF196558 SHJ196557:SHJ196558 RXN196557:RXN196558 RNR196557:RNR196558 RDV196557:RDV196558 QTZ196557:QTZ196558 QKD196557:QKD196558 QAH196557:QAH196558 PQL196557:PQL196558 PGP196557:PGP196558 OWT196557:OWT196558 OMX196557:OMX196558 ODB196557:ODB196558 NTF196557:NTF196558 NJJ196557:NJJ196558 MZN196557:MZN196558 MPR196557:MPR196558 MFV196557:MFV196558 LVZ196557:LVZ196558 LMD196557:LMD196558 LCH196557:LCH196558 KSL196557:KSL196558 KIP196557:KIP196558 JYT196557:JYT196558 JOX196557:JOX196558 JFB196557:JFB196558 IVF196557:IVF196558 ILJ196557:ILJ196558 IBN196557:IBN196558 HRR196557:HRR196558 HHV196557:HHV196558 GXZ196557:GXZ196558 GOD196557:GOD196558 GEH196557:GEH196558 FUL196557:FUL196558 FKP196557:FKP196558 FAT196557:FAT196558 EQX196557:EQX196558 EHB196557:EHB196558 DXF196557:DXF196558 DNJ196557:DNJ196558 DDN196557:DDN196558 CTR196557:CTR196558 CJV196557:CJV196558 BZZ196557:BZZ196558 BQD196557:BQD196558 BGH196557:BGH196558 AWL196557:AWL196558 AMP196557:AMP196558 ACT196557:ACT196558 SX196557:SX196558 JB196557:JB196558 C196557:C196558 WVN131021:WVN131022 WLR131021:WLR131022 WBV131021:WBV131022 VRZ131021:VRZ131022 VID131021:VID131022 UYH131021:UYH131022 UOL131021:UOL131022 UEP131021:UEP131022 TUT131021:TUT131022 TKX131021:TKX131022 TBB131021:TBB131022 SRF131021:SRF131022 SHJ131021:SHJ131022 RXN131021:RXN131022 RNR131021:RNR131022 RDV131021:RDV131022 QTZ131021:QTZ131022 QKD131021:QKD131022 QAH131021:QAH131022 PQL131021:PQL131022 PGP131021:PGP131022 OWT131021:OWT131022 OMX131021:OMX131022 ODB131021:ODB131022 NTF131021:NTF131022 NJJ131021:NJJ131022 MZN131021:MZN131022 MPR131021:MPR131022 MFV131021:MFV131022 LVZ131021:LVZ131022 LMD131021:LMD131022 LCH131021:LCH131022 KSL131021:KSL131022 KIP131021:KIP131022 JYT131021:JYT131022 JOX131021:JOX131022 JFB131021:JFB131022 IVF131021:IVF131022 ILJ131021:ILJ131022 IBN131021:IBN131022 HRR131021:HRR131022 HHV131021:HHV131022 GXZ131021:GXZ131022 GOD131021:GOD131022 GEH131021:GEH131022 FUL131021:FUL131022 FKP131021:FKP131022 FAT131021:FAT131022 EQX131021:EQX131022 EHB131021:EHB131022 DXF131021:DXF131022 DNJ131021:DNJ131022 DDN131021:DDN131022 CTR131021:CTR131022 CJV131021:CJV131022 BZZ131021:BZZ131022 BQD131021:BQD131022 BGH131021:BGH131022 AWL131021:AWL131022 AMP131021:AMP131022 ACT131021:ACT131022 SX131021:SX131022 JB131021:JB131022 C131021:C131022 WVN65485:WVN65486 WLR65485:WLR65486 WBV65485:WBV65486 VRZ65485:VRZ65486 VID65485:VID65486 UYH65485:UYH65486 UOL65485:UOL65486 UEP65485:UEP65486 TUT65485:TUT65486 TKX65485:TKX65486 TBB65485:TBB65486 SRF65485:SRF65486 SHJ65485:SHJ65486 RXN65485:RXN65486 RNR65485:RNR65486 RDV65485:RDV65486 QTZ65485:QTZ65486 QKD65485:QKD65486 QAH65485:QAH65486 PQL65485:PQL65486 PGP65485:PGP65486 OWT65485:OWT65486 OMX65485:OMX65486 ODB65485:ODB65486 NTF65485:NTF65486 NJJ65485:NJJ65486 MZN65485:MZN65486 MPR65485:MPR65486 MFV65485:MFV65486 LVZ65485:LVZ65486 LMD65485:LMD65486 LCH65485:LCH65486 KSL65485:KSL65486 KIP65485:KIP65486 JYT65485:JYT65486 JOX65485:JOX65486 JFB65485:JFB65486 IVF65485:IVF65486 ILJ65485:ILJ65486 IBN65485:IBN65486 HRR65485:HRR65486 HHV65485:HHV65486 GXZ65485:GXZ65486 GOD65485:GOD65486 GEH65485:GEH65486 FUL65485:FUL65486 FKP65485:FKP65486 FAT65485:FAT65486 EQX65485:EQX65486 EHB65485:EHB65486 DXF65485:DXF65486 DNJ65485:DNJ65486 DDN65485:DDN65486 CTR65485:CTR65486 CJV65485:CJV65486 BZZ65485:BZZ65486 BQD65485:BQD65486 BGH65485:BGH65486 AWL65485:AWL65486 AMP65485:AMP65486 ACT65485:ACT65486 SX65485:SX65486 JB65485:JB65486 C65485:C65486 WVM982990 WLQ982990 WBU982990 VRY982990 VIC982990 UYG982990 UOK982990 UEO982990 TUS982990 TKW982990 TBA982990 SRE982990 SHI982990 RXM982990 RNQ982990 RDU982990 QTY982990 QKC982990 QAG982990 PQK982990 PGO982990 OWS982990 OMW982990 ODA982990 NTE982990 NJI982990 MZM982990 MPQ982990 MFU982990 LVY982990 LMC982990 LCG982990 KSK982990 KIO982990 JYS982990 JOW982990 JFA982990 IVE982990 ILI982990 IBM982990 HRQ982990 HHU982990 GXY982990 GOC982990 GEG982990 FUK982990 FKO982990 FAS982990 EQW982990 EHA982990 DXE982990 DNI982990 DDM982990 CTQ982990 CJU982990 BZY982990 BQC982990 BGG982990 AWK982990 AMO982990 ACS982990 SW982990 JA982990 B982990 WVM917454 WLQ917454 WBU917454 VRY917454 VIC917454 UYG917454 UOK917454 UEO917454 TUS917454 TKW917454 TBA917454 SRE917454 SHI917454 RXM917454 RNQ917454 RDU917454 QTY917454 QKC917454 QAG917454 PQK917454 PGO917454 OWS917454 OMW917454 ODA917454 NTE917454 NJI917454 MZM917454 MPQ917454 MFU917454 LVY917454 LMC917454 LCG917454 KSK917454 KIO917454 JYS917454 JOW917454 JFA917454 IVE917454 ILI917454 IBM917454 HRQ917454 HHU917454 GXY917454 GOC917454 GEG917454 FUK917454 FKO917454 FAS917454 EQW917454 EHA917454 DXE917454 DNI917454 DDM917454 CTQ917454 CJU917454 BZY917454 BQC917454 BGG917454 AWK917454 AMO917454 ACS917454 SW917454 JA917454 B917454 WVM851918 WLQ851918 WBU851918 VRY851918 VIC851918 UYG851918 UOK851918 UEO851918 TUS851918 TKW851918 TBA851918 SRE851918 SHI851918 RXM851918 RNQ851918 RDU851918 QTY851918 QKC851918 QAG851918 PQK851918 PGO851918 OWS851918 OMW851918 ODA851918 NTE851918 NJI851918 MZM851918 MPQ851918 MFU851918 LVY851918 LMC851918 LCG851918 KSK851918 KIO851918 JYS851918 JOW851918 JFA851918 IVE851918 ILI851918 IBM851918 HRQ851918 HHU851918 GXY851918 GOC851918 GEG851918 FUK851918 FKO851918 FAS851918 EQW851918 EHA851918 DXE851918 DNI851918 DDM851918 CTQ851918 CJU851918 BZY851918 BQC851918 BGG851918 AWK851918 AMO851918 ACS851918 SW851918 JA851918 B851918 WVM786382 WLQ786382 WBU786382 VRY786382 VIC786382 UYG786382 UOK786382 UEO786382 TUS786382 TKW786382 TBA786382 SRE786382 SHI786382 RXM786382 RNQ786382 RDU786382 QTY786382 QKC786382 QAG786382 PQK786382 PGO786382 OWS786382 OMW786382 ODA786382 NTE786382 NJI786382 MZM786382 MPQ786382 MFU786382 LVY786382 LMC786382 LCG786382 KSK786382 KIO786382 JYS786382 JOW786382 JFA786382 IVE786382 ILI786382 IBM786382 HRQ786382 HHU786382 GXY786382 GOC786382 GEG786382 FUK786382 FKO786382 FAS786382 EQW786382 EHA786382 DXE786382 DNI786382 DDM786382 CTQ786382 CJU786382 BZY786382 BQC786382 BGG786382 AWK786382 AMO786382 ACS786382 SW786382 JA786382 B786382 WVM720846 WLQ720846 WBU720846 VRY720846 VIC720846 UYG720846 UOK720846 UEO720846 TUS720846 TKW720846 TBA720846 SRE720846 SHI720846 RXM720846 RNQ720846 RDU720846 QTY720846 QKC720846 QAG720846 PQK720846 PGO720846 OWS720846 OMW720846 ODA720846 NTE720846 NJI720846 MZM720846 MPQ720846 MFU720846 LVY720846 LMC720846 LCG720846 KSK720846 KIO720846 JYS720846 JOW720846 JFA720846 IVE720846 ILI720846 IBM720846 HRQ720846 HHU720846 GXY720846 GOC720846 GEG720846 FUK720846 FKO720846 FAS720846 EQW720846 EHA720846 DXE720846 DNI720846 DDM720846 CTQ720846 CJU720846 BZY720846 BQC720846 BGG720846 AWK720846 AMO720846 ACS720846 SW720846 JA720846 B720846 WVM655310 WLQ655310 WBU655310 VRY655310 VIC655310 UYG655310 UOK655310 UEO655310 TUS655310 TKW655310 TBA655310 SRE655310 SHI655310 RXM655310 RNQ655310 RDU655310 QTY655310 QKC655310 QAG655310 PQK655310 PGO655310 OWS655310 OMW655310 ODA655310 NTE655310 NJI655310 MZM655310 MPQ655310 MFU655310 LVY655310 LMC655310 LCG655310 KSK655310 KIO655310 JYS655310 JOW655310 JFA655310 IVE655310 ILI655310 IBM655310 HRQ655310 HHU655310 GXY655310 GOC655310 GEG655310 FUK655310 FKO655310 FAS655310 EQW655310 EHA655310 DXE655310 DNI655310 DDM655310 CTQ655310 CJU655310 BZY655310 BQC655310 BGG655310 AWK655310 AMO655310 ACS655310 SW655310 JA655310 B655310 WVM589774 WLQ589774 WBU589774 VRY589774 VIC589774 UYG589774 UOK589774 UEO589774 TUS589774 TKW589774 TBA589774 SRE589774 SHI589774 RXM589774 RNQ589774 RDU589774 QTY589774 QKC589774 QAG589774 PQK589774 PGO589774 OWS589774 OMW589774 ODA589774 NTE589774 NJI589774 MZM589774 MPQ589774 MFU589774 LVY589774 LMC589774 LCG589774 KSK589774 KIO589774 JYS589774 JOW589774 JFA589774 IVE589774 ILI589774 IBM589774 HRQ589774 HHU589774 GXY589774 GOC589774 GEG589774 FUK589774 FKO589774 FAS589774 EQW589774 EHA589774 DXE589774 DNI589774 DDM589774 CTQ589774 CJU589774 BZY589774 BQC589774 BGG589774 AWK589774 AMO589774 ACS589774 SW589774 JA589774 B589774 WVM524238 WLQ524238 WBU524238 VRY524238 VIC524238 UYG524238 UOK524238 UEO524238 TUS524238 TKW524238 TBA524238 SRE524238 SHI524238 RXM524238 RNQ524238 RDU524238 QTY524238 QKC524238 QAG524238 PQK524238 PGO524238 OWS524238 OMW524238 ODA524238 NTE524238 NJI524238 MZM524238 MPQ524238 MFU524238 LVY524238 LMC524238 LCG524238 KSK524238 KIO524238 JYS524238 JOW524238 JFA524238 IVE524238 ILI524238 IBM524238 HRQ524238 HHU524238 GXY524238 GOC524238 GEG524238 FUK524238 FKO524238 FAS524238 EQW524238 EHA524238 DXE524238 DNI524238 DDM524238 CTQ524238 CJU524238 BZY524238 BQC524238 BGG524238 AWK524238 AMO524238 ACS524238 SW524238 JA524238 B524238 WVM458702 WLQ458702 WBU458702 VRY458702 VIC458702 UYG458702 UOK458702 UEO458702 TUS458702 TKW458702 TBA458702 SRE458702 SHI458702 RXM458702 RNQ458702 RDU458702 QTY458702 QKC458702 QAG458702 PQK458702 PGO458702 OWS458702 OMW458702 ODA458702 NTE458702 NJI458702 MZM458702 MPQ458702 MFU458702 LVY458702 LMC458702 LCG458702 KSK458702 KIO458702 JYS458702 JOW458702 JFA458702 IVE458702 ILI458702 IBM458702 HRQ458702 HHU458702 GXY458702 GOC458702 GEG458702 FUK458702 FKO458702 FAS458702 EQW458702 EHA458702 DXE458702 DNI458702 DDM458702 CTQ458702 CJU458702 BZY458702 BQC458702 BGG458702 AWK458702 AMO458702 ACS458702 SW458702 JA458702 B458702 WVM393166 WLQ393166 WBU393166 VRY393166 VIC393166 UYG393166 UOK393166 UEO393166 TUS393166 TKW393166 TBA393166 SRE393166 SHI393166 RXM393166 RNQ393166 RDU393166 QTY393166 QKC393166 QAG393166 PQK393166 PGO393166 OWS393166 OMW393166 ODA393166 NTE393166 NJI393166 MZM393166 MPQ393166 MFU393166 LVY393166 LMC393166 LCG393166 KSK393166 KIO393166 JYS393166 JOW393166 JFA393166 IVE393166 ILI393166 IBM393166 HRQ393166 HHU393166 GXY393166 GOC393166 GEG393166 FUK393166 FKO393166 FAS393166 EQW393166 EHA393166 DXE393166 DNI393166 DDM393166 CTQ393166 CJU393166 BZY393166 BQC393166 BGG393166 AWK393166 AMO393166 ACS393166 SW393166 JA393166 B393166 WVM327630 WLQ327630 WBU327630 VRY327630 VIC327630 UYG327630 UOK327630 UEO327630 TUS327630 TKW327630 TBA327630 SRE327630 SHI327630 RXM327630 RNQ327630 RDU327630 QTY327630 QKC327630 QAG327630 PQK327630 PGO327630 OWS327630 OMW327630 ODA327630 NTE327630 NJI327630 MZM327630 MPQ327630 MFU327630 LVY327630 LMC327630 LCG327630 KSK327630 KIO327630 JYS327630 JOW327630 JFA327630 IVE327630 ILI327630 IBM327630 HRQ327630 HHU327630 GXY327630 GOC327630 GEG327630 FUK327630 FKO327630 FAS327630 EQW327630 EHA327630 DXE327630 DNI327630 DDM327630 CTQ327630 CJU327630 BZY327630 BQC327630 BGG327630 AWK327630 AMO327630 ACS327630 SW327630 JA327630 B327630 WVM262094 WLQ262094 WBU262094 VRY262094 VIC262094 UYG262094 UOK262094 UEO262094 TUS262094 TKW262094 TBA262094 SRE262094 SHI262094 RXM262094 RNQ262094 RDU262094 QTY262094 QKC262094 QAG262094 PQK262094 PGO262094 OWS262094 OMW262094 ODA262094 NTE262094 NJI262094 MZM262094 MPQ262094 MFU262094 LVY262094 LMC262094 LCG262094 KSK262094 KIO262094 JYS262094 JOW262094 JFA262094 IVE262094 ILI262094 IBM262094 HRQ262094 HHU262094 GXY262094 GOC262094 GEG262094 FUK262094 FKO262094 FAS262094 EQW262094 EHA262094 DXE262094 DNI262094 DDM262094 CTQ262094 CJU262094 BZY262094 BQC262094 BGG262094 AWK262094 AMO262094 ACS262094 SW262094 JA262094 B262094 WVM196558 WLQ196558 WBU196558 VRY196558 VIC196558 UYG196558 UOK196558 UEO196558 TUS196558 TKW196558 TBA196558 SRE196558 SHI196558 RXM196558 RNQ196558 RDU196558 QTY196558 QKC196558 QAG196558 PQK196558 PGO196558 OWS196558 OMW196558 ODA196558 NTE196558 NJI196558 MZM196558 MPQ196558 MFU196558 LVY196558 LMC196558 LCG196558 KSK196558 KIO196558 JYS196558 JOW196558 JFA196558 IVE196558 ILI196558 IBM196558 HRQ196558 HHU196558 GXY196558 GOC196558 GEG196558 FUK196558 FKO196558 FAS196558 EQW196558 EHA196558 DXE196558 DNI196558 DDM196558 CTQ196558 CJU196558 BZY196558 BQC196558 BGG196558 AWK196558 AMO196558 ACS196558 SW196558 JA196558 B196558 WVM131022 WLQ131022 WBU131022 VRY131022 VIC131022 UYG131022 UOK131022 UEO131022 TUS131022 TKW131022 TBA131022 SRE131022 SHI131022 RXM131022 RNQ131022 RDU131022 QTY131022 QKC131022 QAG131022 PQK131022 PGO131022 OWS131022 OMW131022 ODA131022 NTE131022 NJI131022 MZM131022 MPQ131022 MFU131022 LVY131022 LMC131022 LCG131022 KSK131022 KIO131022 JYS131022 JOW131022 JFA131022 IVE131022 ILI131022 IBM131022 HRQ131022 HHU131022 GXY131022 GOC131022 GEG131022 FUK131022 FKO131022 FAS131022 EQW131022 EHA131022 DXE131022 DNI131022 DDM131022 CTQ131022 CJU131022 BZY131022 BQC131022 BGG131022 AWK131022 AMO131022 ACS131022 SW131022 JA131022 B131022 WVM65486 WLQ65486 WBU65486 VRY65486 VIC65486 UYG65486 UOK65486 UEO65486 TUS65486 TKW65486 TBA65486 SRE65486 SHI65486 RXM65486 RNQ65486 RDU65486 QTY65486 QKC65486 QAG65486 PQK65486 PGO65486 OWS65486 OMW65486 ODA65486 NTE65486 NJI65486 MZM65486 MPQ65486 MFU65486 LVY65486 LMC65486 LCG65486 KSK65486 KIO65486 JYS65486 JOW65486 JFA65486 IVE65486 ILI65486 IBM65486 HRQ65486 HHU65486 GXY65486 GOC65486 GEG65486 FUK65486 FKO65486 FAS65486 EQW65486 EHA65486 DXE65486 DNI65486 DDM65486 CTQ65486 CJU65486 BZY65486 BQC65486 BGG65486 AWK65486 AMO65486 ACS65486 SW65486 JA65486 B65486 WVO983001:WVO983006 WLS983001:WLS983006 WBW983001:WBW983006 VSA983001:VSA983006 VIE983001:VIE983006 UYI983001:UYI983006 UOM983001:UOM983006 UEQ983001:UEQ983006 TUU983001:TUU983006 TKY983001:TKY983006 TBC983001:TBC983006 SRG983001:SRG983006 SHK983001:SHK983006 RXO983001:RXO983006 RNS983001:RNS983006 RDW983001:RDW983006 QUA983001:QUA983006 QKE983001:QKE983006 QAI983001:QAI983006 PQM983001:PQM983006 PGQ983001:PGQ983006 OWU983001:OWU983006 OMY983001:OMY983006 ODC983001:ODC983006 NTG983001:NTG983006 NJK983001:NJK983006 MZO983001:MZO983006 MPS983001:MPS983006 MFW983001:MFW983006 LWA983001:LWA983006 LME983001:LME983006 LCI983001:LCI983006 KSM983001:KSM983006 KIQ983001:KIQ983006 JYU983001:JYU983006 JOY983001:JOY983006 JFC983001:JFC983006 IVG983001:IVG983006 ILK983001:ILK983006 IBO983001:IBO983006 HRS983001:HRS983006 HHW983001:HHW983006 GYA983001:GYA983006 GOE983001:GOE983006 GEI983001:GEI983006 FUM983001:FUM983006 FKQ983001:FKQ983006 FAU983001:FAU983006 EQY983001:EQY983006 EHC983001:EHC983006 DXG983001:DXG983006 DNK983001:DNK983006 DDO983001:DDO983006 CTS983001:CTS983006 CJW983001:CJW983006 CAA983001:CAA983006 BQE983001:BQE983006 BGI983001:BGI983006 AWM983001:AWM983006 AMQ983001:AMQ983006 ACU983001:ACU983006 SY983001:SY983006 JC983001:JC983006 D983001:E983006 WVO917465:WVO917470 WLS917465:WLS917470 WBW917465:WBW917470 VSA917465:VSA917470 VIE917465:VIE917470 UYI917465:UYI917470 UOM917465:UOM917470 UEQ917465:UEQ917470 TUU917465:TUU917470 TKY917465:TKY917470 TBC917465:TBC917470 SRG917465:SRG917470 SHK917465:SHK917470 RXO917465:RXO917470 RNS917465:RNS917470 RDW917465:RDW917470 QUA917465:QUA917470 QKE917465:QKE917470 QAI917465:QAI917470 PQM917465:PQM917470 PGQ917465:PGQ917470 OWU917465:OWU917470 OMY917465:OMY917470 ODC917465:ODC917470 NTG917465:NTG917470 NJK917465:NJK917470 MZO917465:MZO917470 MPS917465:MPS917470 MFW917465:MFW917470 LWA917465:LWA917470 LME917465:LME917470 LCI917465:LCI917470 KSM917465:KSM917470 KIQ917465:KIQ917470 JYU917465:JYU917470 JOY917465:JOY917470 JFC917465:JFC917470 IVG917465:IVG917470 ILK917465:ILK917470 IBO917465:IBO917470 HRS917465:HRS917470 HHW917465:HHW917470 GYA917465:GYA917470 GOE917465:GOE917470 GEI917465:GEI917470 FUM917465:FUM917470 FKQ917465:FKQ917470 FAU917465:FAU917470 EQY917465:EQY917470 EHC917465:EHC917470 DXG917465:DXG917470 DNK917465:DNK917470 DDO917465:DDO917470 CTS917465:CTS917470 CJW917465:CJW917470 CAA917465:CAA917470 BQE917465:BQE917470 BGI917465:BGI917470 AWM917465:AWM917470 AMQ917465:AMQ917470 ACU917465:ACU917470 SY917465:SY917470 JC917465:JC917470 D917465:E917470 WVO851929:WVO851934 WLS851929:WLS851934 WBW851929:WBW851934 VSA851929:VSA851934 VIE851929:VIE851934 UYI851929:UYI851934 UOM851929:UOM851934 UEQ851929:UEQ851934 TUU851929:TUU851934 TKY851929:TKY851934 TBC851929:TBC851934 SRG851929:SRG851934 SHK851929:SHK851934 RXO851929:RXO851934 RNS851929:RNS851934 RDW851929:RDW851934 QUA851929:QUA851934 QKE851929:QKE851934 QAI851929:QAI851934 PQM851929:PQM851934 PGQ851929:PGQ851934 OWU851929:OWU851934 OMY851929:OMY851934 ODC851929:ODC851934 NTG851929:NTG851934 NJK851929:NJK851934 MZO851929:MZO851934 MPS851929:MPS851934 MFW851929:MFW851934 LWA851929:LWA851934 LME851929:LME851934 LCI851929:LCI851934 KSM851929:KSM851934 KIQ851929:KIQ851934 JYU851929:JYU851934 JOY851929:JOY851934 JFC851929:JFC851934 IVG851929:IVG851934 ILK851929:ILK851934 IBO851929:IBO851934 HRS851929:HRS851934 HHW851929:HHW851934 GYA851929:GYA851934 GOE851929:GOE851934 GEI851929:GEI851934 FUM851929:FUM851934 FKQ851929:FKQ851934 FAU851929:FAU851934 EQY851929:EQY851934 EHC851929:EHC851934 DXG851929:DXG851934 DNK851929:DNK851934 DDO851929:DDO851934 CTS851929:CTS851934 CJW851929:CJW851934 CAA851929:CAA851934 BQE851929:BQE851934 BGI851929:BGI851934 AWM851929:AWM851934 AMQ851929:AMQ851934 ACU851929:ACU851934 SY851929:SY851934 JC851929:JC851934 D851929:E851934 WVO786393:WVO786398 WLS786393:WLS786398 WBW786393:WBW786398 VSA786393:VSA786398 VIE786393:VIE786398 UYI786393:UYI786398 UOM786393:UOM786398 UEQ786393:UEQ786398 TUU786393:TUU786398 TKY786393:TKY786398 TBC786393:TBC786398 SRG786393:SRG786398 SHK786393:SHK786398 RXO786393:RXO786398 RNS786393:RNS786398 RDW786393:RDW786398 QUA786393:QUA786398 QKE786393:QKE786398 QAI786393:QAI786398 PQM786393:PQM786398 PGQ786393:PGQ786398 OWU786393:OWU786398 OMY786393:OMY786398 ODC786393:ODC786398 NTG786393:NTG786398 NJK786393:NJK786398 MZO786393:MZO786398 MPS786393:MPS786398 MFW786393:MFW786398 LWA786393:LWA786398 LME786393:LME786398 LCI786393:LCI786398 KSM786393:KSM786398 KIQ786393:KIQ786398 JYU786393:JYU786398 JOY786393:JOY786398 JFC786393:JFC786398 IVG786393:IVG786398 ILK786393:ILK786398 IBO786393:IBO786398 HRS786393:HRS786398 HHW786393:HHW786398 GYA786393:GYA786398 GOE786393:GOE786398 GEI786393:GEI786398 FUM786393:FUM786398 FKQ786393:FKQ786398 FAU786393:FAU786398 EQY786393:EQY786398 EHC786393:EHC786398 DXG786393:DXG786398 DNK786393:DNK786398 DDO786393:DDO786398 CTS786393:CTS786398 CJW786393:CJW786398 CAA786393:CAA786398 BQE786393:BQE786398 BGI786393:BGI786398 AWM786393:AWM786398 AMQ786393:AMQ786398 ACU786393:ACU786398 SY786393:SY786398 JC786393:JC786398 D786393:E786398 WVO720857:WVO720862 WLS720857:WLS720862 WBW720857:WBW720862 VSA720857:VSA720862 VIE720857:VIE720862 UYI720857:UYI720862 UOM720857:UOM720862 UEQ720857:UEQ720862 TUU720857:TUU720862 TKY720857:TKY720862 TBC720857:TBC720862 SRG720857:SRG720862 SHK720857:SHK720862 RXO720857:RXO720862 RNS720857:RNS720862 RDW720857:RDW720862 QUA720857:QUA720862 QKE720857:QKE720862 QAI720857:QAI720862 PQM720857:PQM720862 PGQ720857:PGQ720862 OWU720857:OWU720862 OMY720857:OMY720862 ODC720857:ODC720862 NTG720857:NTG720862 NJK720857:NJK720862 MZO720857:MZO720862 MPS720857:MPS720862 MFW720857:MFW720862 LWA720857:LWA720862 LME720857:LME720862 LCI720857:LCI720862 KSM720857:KSM720862 KIQ720857:KIQ720862 JYU720857:JYU720862 JOY720857:JOY720862 JFC720857:JFC720862 IVG720857:IVG720862 ILK720857:ILK720862 IBO720857:IBO720862 HRS720857:HRS720862 HHW720857:HHW720862 GYA720857:GYA720862 GOE720857:GOE720862 GEI720857:GEI720862 FUM720857:FUM720862 FKQ720857:FKQ720862 FAU720857:FAU720862 EQY720857:EQY720862 EHC720857:EHC720862 DXG720857:DXG720862 DNK720857:DNK720862 DDO720857:DDO720862 CTS720857:CTS720862 CJW720857:CJW720862 CAA720857:CAA720862 BQE720857:BQE720862 BGI720857:BGI720862 AWM720857:AWM720862 AMQ720857:AMQ720862 ACU720857:ACU720862 SY720857:SY720862 JC720857:JC720862 D720857:E720862 WVO655321:WVO655326 WLS655321:WLS655326 WBW655321:WBW655326 VSA655321:VSA655326 VIE655321:VIE655326 UYI655321:UYI655326 UOM655321:UOM655326 UEQ655321:UEQ655326 TUU655321:TUU655326 TKY655321:TKY655326 TBC655321:TBC655326 SRG655321:SRG655326 SHK655321:SHK655326 RXO655321:RXO655326 RNS655321:RNS655326 RDW655321:RDW655326 QUA655321:QUA655326 QKE655321:QKE655326 QAI655321:QAI655326 PQM655321:PQM655326 PGQ655321:PGQ655326 OWU655321:OWU655326 OMY655321:OMY655326 ODC655321:ODC655326 NTG655321:NTG655326 NJK655321:NJK655326 MZO655321:MZO655326 MPS655321:MPS655326 MFW655321:MFW655326 LWA655321:LWA655326 LME655321:LME655326 LCI655321:LCI655326 KSM655321:KSM655326 KIQ655321:KIQ655326 JYU655321:JYU655326 JOY655321:JOY655326 JFC655321:JFC655326 IVG655321:IVG655326 ILK655321:ILK655326 IBO655321:IBO655326 HRS655321:HRS655326 HHW655321:HHW655326 GYA655321:GYA655326 GOE655321:GOE655326 GEI655321:GEI655326 FUM655321:FUM655326 FKQ655321:FKQ655326 FAU655321:FAU655326 EQY655321:EQY655326 EHC655321:EHC655326 DXG655321:DXG655326 DNK655321:DNK655326 DDO655321:DDO655326 CTS655321:CTS655326 CJW655321:CJW655326 CAA655321:CAA655326 BQE655321:BQE655326 BGI655321:BGI655326 AWM655321:AWM655326 AMQ655321:AMQ655326 ACU655321:ACU655326 SY655321:SY655326 JC655321:JC655326 D655321:E655326 WVO589785:WVO589790 WLS589785:WLS589790 WBW589785:WBW589790 VSA589785:VSA589790 VIE589785:VIE589790 UYI589785:UYI589790 UOM589785:UOM589790 UEQ589785:UEQ589790 TUU589785:TUU589790 TKY589785:TKY589790 TBC589785:TBC589790 SRG589785:SRG589790 SHK589785:SHK589790 RXO589785:RXO589790 RNS589785:RNS589790 RDW589785:RDW589790 QUA589785:QUA589790 QKE589785:QKE589790 QAI589785:QAI589790 PQM589785:PQM589790 PGQ589785:PGQ589790 OWU589785:OWU589790 OMY589785:OMY589790 ODC589785:ODC589790 NTG589785:NTG589790 NJK589785:NJK589790 MZO589785:MZO589790 MPS589785:MPS589790 MFW589785:MFW589790 LWA589785:LWA589790 LME589785:LME589790 LCI589785:LCI589790 KSM589785:KSM589790 KIQ589785:KIQ589790 JYU589785:JYU589790 JOY589785:JOY589790 JFC589785:JFC589790 IVG589785:IVG589790 ILK589785:ILK589790 IBO589785:IBO589790 HRS589785:HRS589790 HHW589785:HHW589790 GYA589785:GYA589790 GOE589785:GOE589790 GEI589785:GEI589790 FUM589785:FUM589790 FKQ589785:FKQ589790 FAU589785:FAU589790 EQY589785:EQY589790 EHC589785:EHC589790 DXG589785:DXG589790 DNK589785:DNK589790 DDO589785:DDO589790 CTS589785:CTS589790 CJW589785:CJW589790 CAA589785:CAA589790 BQE589785:BQE589790 BGI589785:BGI589790 AWM589785:AWM589790 AMQ589785:AMQ589790 ACU589785:ACU589790 SY589785:SY589790 JC589785:JC589790 D589785:E589790 WVO524249:WVO524254 WLS524249:WLS524254 WBW524249:WBW524254 VSA524249:VSA524254 VIE524249:VIE524254 UYI524249:UYI524254 UOM524249:UOM524254 UEQ524249:UEQ524254 TUU524249:TUU524254 TKY524249:TKY524254 TBC524249:TBC524254 SRG524249:SRG524254 SHK524249:SHK524254 RXO524249:RXO524254 RNS524249:RNS524254 RDW524249:RDW524254 QUA524249:QUA524254 QKE524249:QKE524254 QAI524249:QAI524254 PQM524249:PQM524254 PGQ524249:PGQ524254 OWU524249:OWU524254 OMY524249:OMY524254 ODC524249:ODC524254 NTG524249:NTG524254 NJK524249:NJK524254 MZO524249:MZO524254 MPS524249:MPS524254 MFW524249:MFW524254 LWA524249:LWA524254 LME524249:LME524254 LCI524249:LCI524254 KSM524249:KSM524254 KIQ524249:KIQ524254 JYU524249:JYU524254 JOY524249:JOY524254 JFC524249:JFC524254 IVG524249:IVG524254 ILK524249:ILK524254 IBO524249:IBO524254 HRS524249:HRS524254 HHW524249:HHW524254 GYA524249:GYA524254 GOE524249:GOE524254 GEI524249:GEI524254 FUM524249:FUM524254 FKQ524249:FKQ524254 FAU524249:FAU524254 EQY524249:EQY524254 EHC524249:EHC524254 DXG524249:DXG524254 DNK524249:DNK524254 DDO524249:DDO524254 CTS524249:CTS524254 CJW524249:CJW524254 CAA524249:CAA524254 BQE524249:BQE524254 BGI524249:BGI524254 AWM524249:AWM524254 AMQ524249:AMQ524254 ACU524249:ACU524254 SY524249:SY524254 JC524249:JC524254 D524249:E524254 WVO458713:WVO458718 WLS458713:WLS458718 WBW458713:WBW458718 VSA458713:VSA458718 VIE458713:VIE458718 UYI458713:UYI458718 UOM458713:UOM458718 UEQ458713:UEQ458718 TUU458713:TUU458718 TKY458713:TKY458718 TBC458713:TBC458718 SRG458713:SRG458718 SHK458713:SHK458718 RXO458713:RXO458718 RNS458713:RNS458718 RDW458713:RDW458718 QUA458713:QUA458718 QKE458713:QKE458718 QAI458713:QAI458718 PQM458713:PQM458718 PGQ458713:PGQ458718 OWU458713:OWU458718 OMY458713:OMY458718 ODC458713:ODC458718 NTG458713:NTG458718 NJK458713:NJK458718 MZO458713:MZO458718 MPS458713:MPS458718 MFW458713:MFW458718 LWA458713:LWA458718 LME458713:LME458718 LCI458713:LCI458718 KSM458713:KSM458718 KIQ458713:KIQ458718 JYU458713:JYU458718 JOY458713:JOY458718 JFC458713:JFC458718 IVG458713:IVG458718 ILK458713:ILK458718 IBO458713:IBO458718 HRS458713:HRS458718 HHW458713:HHW458718 GYA458713:GYA458718 GOE458713:GOE458718 GEI458713:GEI458718 FUM458713:FUM458718 FKQ458713:FKQ458718 FAU458713:FAU458718 EQY458713:EQY458718 EHC458713:EHC458718 DXG458713:DXG458718 DNK458713:DNK458718 DDO458713:DDO458718 CTS458713:CTS458718 CJW458713:CJW458718 CAA458713:CAA458718 BQE458713:BQE458718 BGI458713:BGI458718 AWM458713:AWM458718 AMQ458713:AMQ458718 ACU458713:ACU458718 SY458713:SY458718 JC458713:JC458718 D458713:E458718 WVO393177:WVO393182 WLS393177:WLS393182 WBW393177:WBW393182 VSA393177:VSA393182 VIE393177:VIE393182 UYI393177:UYI393182 UOM393177:UOM393182 UEQ393177:UEQ393182 TUU393177:TUU393182 TKY393177:TKY393182 TBC393177:TBC393182 SRG393177:SRG393182 SHK393177:SHK393182 RXO393177:RXO393182 RNS393177:RNS393182 RDW393177:RDW393182 QUA393177:QUA393182 QKE393177:QKE393182 QAI393177:QAI393182 PQM393177:PQM393182 PGQ393177:PGQ393182 OWU393177:OWU393182 OMY393177:OMY393182 ODC393177:ODC393182 NTG393177:NTG393182 NJK393177:NJK393182 MZO393177:MZO393182 MPS393177:MPS393182 MFW393177:MFW393182 LWA393177:LWA393182 LME393177:LME393182 LCI393177:LCI393182 KSM393177:KSM393182 KIQ393177:KIQ393182 JYU393177:JYU393182 JOY393177:JOY393182 JFC393177:JFC393182 IVG393177:IVG393182 ILK393177:ILK393182 IBO393177:IBO393182 HRS393177:HRS393182 HHW393177:HHW393182 GYA393177:GYA393182 GOE393177:GOE393182 GEI393177:GEI393182 FUM393177:FUM393182 FKQ393177:FKQ393182 FAU393177:FAU393182 EQY393177:EQY393182 EHC393177:EHC393182 DXG393177:DXG393182 DNK393177:DNK393182 DDO393177:DDO393182 CTS393177:CTS393182 CJW393177:CJW393182 CAA393177:CAA393182 BQE393177:BQE393182 BGI393177:BGI393182 AWM393177:AWM393182 AMQ393177:AMQ393182 ACU393177:ACU393182 SY393177:SY393182 JC393177:JC393182 D393177:E393182 WVO327641:WVO327646 WLS327641:WLS327646 WBW327641:WBW327646 VSA327641:VSA327646 VIE327641:VIE327646 UYI327641:UYI327646 UOM327641:UOM327646 UEQ327641:UEQ327646 TUU327641:TUU327646 TKY327641:TKY327646 TBC327641:TBC327646 SRG327641:SRG327646 SHK327641:SHK327646 RXO327641:RXO327646 RNS327641:RNS327646 RDW327641:RDW327646 QUA327641:QUA327646 QKE327641:QKE327646 QAI327641:QAI327646 PQM327641:PQM327646 PGQ327641:PGQ327646 OWU327641:OWU327646 OMY327641:OMY327646 ODC327641:ODC327646 NTG327641:NTG327646 NJK327641:NJK327646 MZO327641:MZO327646 MPS327641:MPS327646 MFW327641:MFW327646 LWA327641:LWA327646 LME327641:LME327646 LCI327641:LCI327646 KSM327641:KSM327646 KIQ327641:KIQ327646 JYU327641:JYU327646 JOY327641:JOY327646 JFC327641:JFC327646 IVG327641:IVG327646 ILK327641:ILK327646 IBO327641:IBO327646 HRS327641:HRS327646 HHW327641:HHW327646 GYA327641:GYA327646 GOE327641:GOE327646 GEI327641:GEI327646 FUM327641:FUM327646 FKQ327641:FKQ327646 FAU327641:FAU327646 EQY327641:EQY327646 EHC327641:EHC327646 DXG327641:DXG327646 DNK327641:DNK327646 DDO327641:DDO327646 CTS327641:CTS327646 CJW327641:CJW327646 CAA327641:CAA327646 BQE327641:BQE327646 BGI327641:BGI327646 AWM327641:AWM327646 AMQ327641:AMQ327646 ACU327641:ACU327646 SY327641:SY327646 JC327641:JC327646 D327641:E327646 WVO262105:WVO262110 WLS262105:WLS262110 WBW262105:WBW262110 VSA262105:VSA262110 VIE262105:VIE262110 UYI262105:UYI262110 UOM262105:UOM262110 UEQ262105:UEQ262110 TUU262105:TUU262110 TKY262105:TKY262110 TBC262105:TBC262110 SRG262105:SRG262110 SHK262105:SHK262110 RXO262105:RXO262110 RNS262105:RNS262110 RDW262105:RDW262110 QUA262105:QUA262110 QKE262105:QKE262110 QAI262105:QAI262110 PQM262105:PQM262110 PGQ262105:PGQ262110 OWU262105:OWU262110 OMY262105:OMY262110 ODC262105:ODC262110 NTG262105:NTG262110 NJK262105:NJK262110 MZO262105:MZO262110 MPS262105:MPS262110 MFW262105:MFW262110 LWA262105:LWA262110 LME262105:LME262110 LCI262105:LCI262110 KSM262105:KSM262110 KIQ262105:KIQ262110 JYU262105:JYU262110 JOY262105:JOY262110 JFC262105:JFC262110 IVG262105:IVG262110 ILK262105:ILK262110 IBO262105:IBO262110 HRS262105:HRS262110 HHW262105:HHW262110 GYA262105:GYA262110 GOE262105:GOE262110 GEI262105:GEI262110 FUM262105:FUM262110 FKQ262105:FKQ262110 FAU262105:FAU262110 EQY262105:EQY262110 EHC262105:EHC262110 DXG262105:DXG262110 DNK262105:DNK262110 DDO262105:DDO262110 CTS262105:CTS262110 CJW262105:CJW262110 CAA262105:CAA262110 BQE262105:BQE262110 BGI262105:BGI262110 AWM262105:AWM262110 AMQ262105:AMQ262110 ACU262105:ACU262110 SY262105:SY262110 JC262105:JC262110 D262105:E262110 WVO196569:WVO196574 WLS196569:WLS196574 WBW196569:WBW196574 VSA196569:VSA196574 VIE196569:VIE196574 UYI196569:UYI196574 UOM196569:UOM196574 UEQ196569:UEQ196574 TUU196569:TUU196574 TKY196569:TKY196574 TBC196569:TBC196574 SRG196569:SRG196574 SHK196569:SHK196574 RXO196569:RXO196574 RNS196569:RNS196574 RDW196569:RDW196574 QUA196569:QUA196574 QKE196569:QKE196574 QAI196569:QAI196574 PQM196569:PQM196574 PGQ196569:PGQ196574 OWU196569:OWU196574 OMY196569:OMY196574 ODC196569:ODC196574 NTG196569:NTG196574 NJK196569:NJK196574 MZO196569:MZO196574 MPS196569:MPS196574 MFW196569:MFW196574 LWA196569:LWA196574 LME196569:LME196574 LCI196569:LCI196574 KSM196569:KSM196574 KIQ196569:KIQ196574 JYU196569:JYU196574 JOY196569:JOY196574 JFC196569:JFC196574 IVG196569:IVG196574 ILK196569:ILK196574 IBO196569:IBO196574 HRS196569:HRS196574 HHW196569:HHW196574 GYA196569:GYA196574 GOE196569:GOE196574 GEI196569:GEI196574 FUM196569:FUM196574 FKQ196569:FKQ196574 FAU196569:FAU196574 EQY196569:EQY196574 EHC196569:EHC196574 DXG196569:DXG196574 DNK196569:DNK196574 DDO196569:DDO196574 CTS196569:CTS196574 CJW196569:CJW196574 CAA196569:CAA196574 BQE196569:BQE196574 BGI196569:BGI196574 AWM196569:AWM196574 AMQ196569:AMQ196574 ACU196569:ACU196574 SY196569:SY196574 JC196569:JC196574 D196569:E196574 WVO131033:WVO131038 WLS131033:WLS131038 WBW131033:WBW131038 VSA131033:VSA131038 VIE131033:VIE131038 UYI131033:UYI131038 UOM131033:UOM131038 UEQ131033:UEQ131038 TUU131033:TUU131038 TKY131033:TKY131038 TBC131033:TBC131038 SRG131033:SRG131038 SHK131033:SHK131038 RXO131033:RXO131038 RNS131033:RNS131038 RDW131033:RDW131038 QUA131033:QUA131038 QKE131033:QKE131038 QAI131033:QAI131038 PQM131033:PQM131038 PGQ131033:PGQ131038 OWU131033:OWU131038 OMY131033:OMY131038 ODC131033:ODC131038 NTG131033:NTG131038 NJK131033:NJK131038 MZO131033:MZO131038 MPS131033:MPS131038 MFW131033:MFW131038 LWA131033:LWA131038 LME131033:LME131038 LCI131033:LCI131038 KSM131033:KSM131038 KIQ131033:KIQ131038 JYU131033:JYU131038 JOY131033:JOY131038 JFC131033:JFC131038 IVG131033:IVG131038 ILK131033:ILK131038 IBO131033:IBO131038 HRS131033:HRS131038 HHW131033:HHW131038 GYA131033:GYA131038 GOE131033:GOE131038 GEI131033:GEI131038 FUM131033:FUM131038 FKQ131033:FKQ131038 FAU131033:FAU131038 EQY131033:EQY131038 EHC131033:EHC131038 DXG131033:DXG131038 DNK131033:DNK131038 DDO131033:DDO131038 CTS131033:CTS131038 CJW131033:CJW131038 CAA131033:CAA131038 BQE131033:BQE131038 BGI131033:BGI131038 AWM131033:AWM131038 AMQ131033:AMQ131038 ACU131033:ACU131038 SY131033:SY131038 JC131033:JC131038 D131033:E131038 WVO65497:WVO65502 WLS65497:WLS65502 WBW65497:WBW65502 VSA65497:VSA65502 VIE65497:VIE65502 UYI65497:UYI65502 UOM65497:UOM65502 UEQ65497:UEQ65502 TUU65497:TUU65502 TKY65497:TKY65502 TBC65497:TBC65502 SRG65497:SRG65502 SHK65497:SHK65502 RXO65497:RXO65502 RNS65497:RNS65502 RDW65497:RDW65502 QUA65497:QUA65502 QKE65497:QKE65502 QAI65497:QAI65502 PQM65497:PQM65502 PGQ65497:PGQ65502 OWU65497:OWU65502 OMY65497:OMY65502 ODC65497:ODC65502 NTG65497:NTG65502 NJK65497:NJK65502 MZO65497:MZO65502 MPS65497:MPS65502 MFW65497:MFW65502 LWA65497:LWA65502 LME65497:LME65502 LCI65497:LCI65502 KSM65497:KSM65502 KIQ65497:KIQ65502 JYU65497:JYU65502 JOY65497:JOY65502 JFC65497:JFC65502 IVG65497:IVG65502 ILK65497:ILK65502 IBO65497:IBO65502 HRS65497:HRS65502 HHW65497:HHW65502 GYA65497:GYA65502 GOE65497:GOE65502 GEI65497:GEI65502 FUM65497:FUM65502 FKQ65497:FKQ65502 FAU65497:FAU65502 EQY65497:EQY65502 EHC65497:EHC65502 DXG65497:DXG65502 DNK65497:DNK65502 DDO65497:DDO65502 CTS65497:CTS65502 CJW65497:CJW65502 CAA65497:CAA65502 BQE65497:BQE65502 BGI65497:BGI65502 AWM65497:AWM65502 AMQ65497:AMQ65502 ACU65497:ACU65502 SY65497:SY65502 JC65497:JC65502 D65497:E65502 WVO983009:WVO983014 WLS983009:WLS983014 WBW983009:WBW983014 VSA983009:VSA983014 VIE983009:VIE983014 UYI983009:UYI983014 UOM983009:UOM983014 UEQ983009:UEQ983014 TUU983009:TUU983014 TKY983009:TKY983014 TBC983009:TBC983014 SRG983009:SRG983014 SHK983009:SHK983014 RXO983009:RXO983014 RNS983009:RNS983014 RDW983009:RDW983014 QUA983009:QUA983014 QKE983009:QKE983014 QAI983009:QAI983014 PQM983009:PQM983014 PGQ983009:PGQ983014 OWU983009:OWU983014 OMY983009:OMY983014 ODC983009:ODC983014 NTG983009:NTG983014 NJK983009:NJK983014 MZO983009:MZO983014 MPS983009:MPS983014 MFW983009:MFW983014 LWA983009:LWA983014 LME983009:LME983014 LCI983009:LCI983014 KSM983009:KSM983014 KIQ983009:KIQ983014 JYU983009:JYU983014 JOY983009:JOY983014 JFC983009:JFC983014 IVG983009:IVG983014 ILK983009:ILK983014 IBO983009:IBO983014 HRS983009:HRS983014 HHW983009:HHW983014 GYA983009:GYA983014 GOE983009:GOE983014 GEI983009:GEI983014 FUM983009:FUM983014 FKQ983009:FKQ983014 FAU983009:FAU983014 EQY983009:EQY983014 EHC983009:EHC983014 DXG983009:DXG983014 DNK983009:DNK983014 DDO983009:DDO983014 CTS983009:CTS983014 CJW983009:CJW983014 CAA983009:CAA983014 BQE983009:BQE983014 BGI983009:BGI983014 AWM983009:AWM983014 AMQ983009:AMQ983014 ACU983009:ACU983014 SY983009:SY983014 JC983009:JC983014 D983009:E983014 WVO917473:WVO917478 WLS917473:WLS917478 WBW917473:WBW917478 VSA917473:VSA917478 VIE917473:VIE917478 UYI917473:UYI917478 UOM917473:UOM917478 UEQ917473:UEQ917478 TUU917473:TUU917478 TKY917473:TKY917478 TBC917473:TBC917478 SRG917473:SRG917478 SHK917473:SHK917478 RXO917473:RXO917478 RNS917473:RNS917478 RDW917473:RDW917478 QUA917473:QUA917478 QKE917473:QKE917478 QAI917473:QAI917478 PQM917473:PQM917478 PGQ917473:PGQ917478 OWU917473:OWU917478 OMY917473:OMY917478 ODC917473:ODC917478 NTG917473:NTG917478 NJK917473:NJK917478 MZO917473:MZO917478 MPS917473:MPS917478 MFW917473:MFW917478 LWA917473:LWA917478 LME917473:LME917478 LCI917473:LCI917478 KSM917473:KSM917478 KIQ917473:KIQ917478 JYU917473:JYU917478 JOY917473:JOY917478 JFC917473:JFC917478 IVG917473:IVG917478 ILK917473:ILK917478 IBO917473:IBO917478 HRS917473:HRS917478 HHW917473:HHW917478 GYA917473:GYA917478 GOE917473:GOE917478 GEI917473:GEI917478 FUM917473:FUM917478 FKQ917473:FKQ917478 FAU917473:FAU917478 EQY917473:EQY917478 EHC917473:EHC917478 DXG917473:DXG917478 DNK917473:DNK917478 DDO917473:DDO917478 CTS917473:CTS917478 CJW917473:CJW917478 CAA917473:CAA917478 BQE917473:BQE917478 BGI917473:BGI917478 AWM917473:AWM917478 AMQ917473:AMQ917478 ACU917473:ACU917478 SY917473:SY917478 JC917473:JC917478 D917473:E917478 WVO851937:WVO851942 WLS851937:WLS851942 WBW851937:WBW851942 VSA851937:VSA851942 VIE851937:VIE851942 UYI851937:UYI851942 UOM851937:UOM851942 UEQ851937:UEQ851942 TUU851937:TUU851942 TKY851937:TKY851942 TBC851937:TBC851942 SRG851937:SRG851942 SHK851937:SHK851942 RXO851937:RXO851942 RNS851937:RNS851942 RDW851937:RDW851942 QUA851937:QUA851942 QKE851937:QKE851942 QAI851937:QAI851942 PQM851937:PQM851942 PGQ851937:PGQ851942 OWU851937:OWU851942 OMY851937:OMY851942 ODC851937:ODC851942 NTG851937:NTG851942 NJK851937:NJK851942 MZO851937:MZO851942 MPS851937:MPS851942 MFW851937:MFW851942 LWA851937:LWA851942 LME851937:LME851942 LCI851937:LCI851942 KSM851937:KSM851942 KIQ851937:KIQ851942 JYU851937:JYU851942 JOY851937:JOY851942 JFC851937:JFC851942 IVG851937:IVG851942 ILK851937:ILK851942 IBO851937:IBO851942 HRS851937:HRS851942 HHW851937:HHW851942 GYA851937:GYA851942 GOE851937:GOE851942 GEI851937:GEI851942 FUM851937:FUM851942 FKQ851937:FKQ851942 FAU851937:FAU851942 EQY851937:EQY851942 EHC851937:EHC851942 DXG851937:DXG851942 DNK851937:DNK851942 DDO851937:DDO851942 CTS851937:CTS851942 CJW851937:CJW851942 CAA851937:CAA851942 BQE851937:BQE851942 BGI851937:BGI851942 AWM851937:AWM851942 AMQ851937:AMQ851942 ACU851937:ACU851942 SY851937:SY851942 JC851937:JC851942 D851937:E851942 WVO786401:WVO786406 WLS786401:WLS786406 WBW786401:WBW786406 VSA786401:VSA786406 VIE786401:VIE786406 UYI786401:UYI786406 UOM786401:UOM786406 UEQ786401:UEQ786406 TUU786401:TUU786406 TKY786401:TKY786406 TBC786401:TBC786406 SRG786401:SRG786406 SHK786401:SHK786406 RXO786401:RXO786406 RNS786401:RNS786406 RDW786401:RDW786406 QUA786401:QUA786406 QKE786401:QKE786406 QAI786401:QAI786406 PQM786401:PQM786406 PGQ786401:PGQ786406 OWU786401:OWU786406 OMY786401:OMY786406 ODC786401:ODC786406 NTG786401:NTG786406 NJK786401:NJK786406 MZO786401:MZO786406 MPS786401:MPS786406 MFW786401:MFW786406 LWA786401:LWA786406 LME786401:LME786406 LCI786401:LCI786406 KSM786401:KSM786406 KIQ786401:KIQ786406 JYU786401:JYU786406 JOY786401:JOY786406 JFC786401:JFC786406 IVG786401:IVG786406 ILK786401:ILK786406 IBO786401:IBO786406 HRS786401:HRS786406 HHW786401:HHW786406 GYA786401:GYA786406 GOE786401:GOE786406 GEI786401:GEI786406 FUM786401:FUM786406 FKQ786401:FKQ786406 FAU786401:FAU786406 EQY786401:EQY786406 EHC786401:EHC786406 DXG786401:DXG786406 DNK786401:DNK786406 DDO786401:DDO786406 CTS786401:CTS786406 CJW786401:CJW786406 CAA786401:CAA786406 BQE786401:BQE786406 BGI786401:BGI786406 AWM786401:AWM786406 AMQ786401:AMQ786406 ACU786401:ACU786406 SY786401:SY786406 JC786401:JC786406 D786401:E786406 WVO720865:WVO720870 WLS720865:WLS720870 WBW720865:WBW720870 VSA720865:VSA720870 VIE720865:VIE720870 UYI720865:UYI720870 UOM720865:UOM720870 UEQ720865:UEQ720870 TUU720865:TUU720870 TKY720865:TKY720870 TBC720865:TBC720870 SRG720865:SRG720870 SHK720865:SHK720870 RXO720865:RXO720870 RNS720865:RNS720870 RDW720865:RDW720870 QUA720865:QUA720870 QKE720865:QKE720870 QAI720865:QAI720870 PQM720865:PQM720870 PGQ720865:PGQ720870 OWU720865:OWU720870 OMY720865:OMY720870 ODC720865:ODC720870 NTG720865:NTG720870 NJK720865:NJK720870 MZO720865:MZO720870 MPS720865:MPS720870 MFW720865:MFW720870 LWA720865:LWA720870 LME720865:LME720870 LCI720865:LCI720870 KSM720865:KSM720870 KIQ720865:KIQ720870 JYU720865:JYU720870 JOY720865:JOY720870 JFC720865:JFC720870 IVG720865:IVG720870 ILK720865:ILK720870 IBO720865:IBO720870 HRS720865:HRS720870 HHW720865:HHW720870 GYA720865:GYA720870 GOE720865:GOE720870 GEI720865:GEI720870 FUM720865:FUM720870 FKQ720865:FKQ720870 FAU720865:FAU720870 EQY720865:EQY720870 EHC720865:EHC720870 DXG720865:DXG720870 DNK720865:DNK720870 DDO720865:DDO720870 CTS720865:CTS720870 CJW720865:CJW720870 CAA720865:CAA720870 BQE720865:BQE720870 BGI720865:BGI720870 AWM720865:AWM720870 AMQ720865:AMQ720870 ACU720865:ACU720870 SY720865:SY720870 JC720865:JC720870 D720865:E720870 WVO655329:WVO655334 WLS655329:WLS655334 WBW655329:WBW655334 VSA655329:VSA655334 VIE655329:VIE655334 UYI655329:UYI655334 UOM655329:UOM655334 UEQ655329:UEQ655334 TUU655329:TUU655334 TKY655329:TKY655334 TBC655329:TBC655334 SRG655329:SRG655334 SHK655329:SHK655334 RXO655329:RXO655334 RNS655329:RNS655334 RDW655329:RDW655334 QUA655329:QUA655334 QKE655329:QKE655334 QAI655329:QAI655334 PQM655329:PQM655334 PGQ655329:PGQ655334 OWU655329:OWU655334 OMY655329:OMY655334 ODC655329:ODC655334 NTG655329:NTG655334 NJK655329:NJK655334 MZO655329:MZO655334 MPS655329:MPS655334 MFW655329:MFW655334 LWA655329:LWA655334 LME655329:LME655334 LCI655329:LCI655334 KSM655329:KSM655334 KIQ655329:KIQ655334 JYU655329:JYU655334 JOY655329:JOY655334 JFC655329:JFC655334 IVG655329:IVG655334 ILK655329:ILK655334 IBO655329:IBO655334 HRS655329:HRS655334 HHW655329:HHW655334 GYA655329:GYA655334 GOE655329:GOE655334 GEI655329:GEI655334 FUM655329:FUM655334 FKQ655329:FKQ655334 FAU655329:FAU655334 EQY655329:EQY655334 EHC655329:EHC655334 DXG655329:DXG655334 DNK655329:DNK655334 DDO655329:DDO655334 CTS655329:CTS655334 CJW655329:CJW655334 CAA655329:CAA655334 BQE655329:BQE655334 BGI655329:BGI655334 AWM655329:AWM655334 AMQ655329:AMQ655334 ACU655329:ACU655334 SY655329:SY655334 JC655329:JC655334 D655329:E655334 WVO589793:WVO589798 WLS589793:WLS589798 WBW589793:WBW589798 VSA589793:VSA589798 VIE589793:VIE589798 UYI589793:UYI589798 UOM589793:UOM589798 UEQ589793:UEQ589798 TUU589793:TUU589798 TKY589793:TKY589798 TBC589793:TBC589798 SRG589793:SRG589798 SHK589793:SHK589798 RXO589793:RXO589798 RNS589793:RNS589798 RDW589793:RDW589798 QUA589793:QUA589798 QKE589793:QKE589798 QAI589793:QAI589798 PQM589793:PQM589798 PGQ589793:PGQ589798 OWU589793:OWU589798 OMY589793:OMY589798 ODC589793:ODC589798 NTG589793:NTG589798 NJK589793:NJK589798 MZO589793:MZO589798 MPS589793:MPS589798 MFW589793:MFW589798 LWA589793:LWA589798 LME589793:LME589798 LCI589793:LCI589798 KSM589793:KSM589798 KIQ589793:KIQ589798 JYU589793:JYU589798 JOY589793:JOY589798 JFC589793:JFC589798 IVG589793:IVG589798 ILK589793:ILK589798 IBO589793:IBO589798 HRS589793:HRS589798 HHW589793:HHW589798 GYA589793:GYA589798 GOE589793:GOE589798 GEI589793:GEI589798 FUM589793:FUM589798 FKQ589793:FKQ589798 FAU589793:FAU589798 EQY589793:EQY589798 EHC589793:EHC589798 DXG589793:DXG589798 DNK589793:DNK589798 DDO589793:DDO589798 CTS589793:CTS589798 CJW589793:CJW589798 CAA589793:CAA589798 BQE589793:BQE589798 BGI589793:BGI589798 AWM589793:AWM589798 AMQ589793:AMQ589798 ACU589793:ACU589798 SY589793:SY589798 JC589793:JC589798 D589793:E589798 WVO524257:WVO524262 WLS524257:WLS524262 WBW524257:WBW524262 VSA524257:VSA524262 VIE524257:VIE524262 UYI524257:UYI524262 UOM524257:UOM524262 UEQ524257:UEQ524262 TUU524257:TUU524262 TKY524257:TKY524262 TBC524257:TBC524262 SRG524257:SRG524262 SHK524257:SHK524262 RXO524257:RXO524262 RNS524257:RNS524262 RDW524257:RDW524262 QUA524257:QUA524262 QKE524257:QKE524262 QAI524257:QAI524262 PQM524257:PQM524262 PGQ524257:PGQ524262 OWU524257:OWU524262 OMY524257:OMY524262 ODC524257:ODC524262 NTG524257:NTG524262 NJK524257:NJK524262 MZO524257:MZO524262 MPS524257:MPS524262 MFW524257:MFW524262 LWA524257:LWA524262 LME524257:LME524262 LCI524257:LCI524262 KSM524257:KSM524262 KIQ524257:KIQ524262 JYU524257:JYU524262 JOY524257:JOY524262 JFC524257:JFC524262 IVG524257:IVG524262 ILK524257:ILK524262 IBO524257:IBO524262 HRS524257:HRS524262 HHW524257:HHW524262 GYA524257:GYA524262 GOE524257:GOE524262 GEI524257:GEI524262 FUM524257:FUM524262 FKQ524257:FKQ524262 FAU524257:FAU524262 EQY524257:EQY524262 EHC524257:EHC524262 DXG524257:DXG524262 DNK524257:DNK524262 DDO524257:DDO524262 CTS524257:CTS524262 CJW524257:CJW524262 CAA524257:CAA524262 BQE524257:BQE524262 BGI524257:BGI524262 AWM524257:AWM524262 AMQ524257:AMQ524262 ACU524257:ACU524262 SY524257:SY524262 JC524257:JC524262 D524257:E524262 WVO458721:WVO458726 WLS458721:WLS458726 WBW458721:WBW458726 VSA458721:VSA458726 VIE458721:VIE458726 UYI458721:UYI458726 UOM458721:UOM458726 UEQ458721:UEQ458726 TUU458721:TUU458726 TKY458721:TKY458726 TBC458721:TBC458726 SRG458721:SRG458726 SHK458721:SHK458726 RXO458721:RXO458726 RNS458721:RNS458726 RDW458721:RDW458726 QUA458721:QUA458726 QKE458721:QKE458726 QAI458721:QAI458726 PQM458721:PQM458726 PGQ458721:PGQ458726 OWU458721:OWU458726 OMY458721:OMY458726 ODC458721:ODC458726 NTG458721:NTG458726 NJK458721:NJK458726 MZO458721:MZO458726 MPS458721:MPS458726 MFW458721:MFW458726 LWA458721:LWA458726 LME458721:LME458726 LCI458721:LCI458726 KSM458721:KSM458726 KIQ458721:KIQ458726 JYU458721:JYU458726 JOY458721:JOY458726 JFC458721:JFC458726 IVG458721:IVG458726 ILK458721:ILK458726 IBO458721:IBO458726 HRS458721:HRS458726 HHW458721:HHW458726 GYA458721:GYA458726 GOE458721:GOE458726 GEI458721:GEI458726 FUM458721:FUM458726 FKQ458721:FKQ458726 FAU458721:FAU458726 EQY458721:EQY458726 EHC458721:EHC458726 DXG458721:DXG458726 DNK458721:DNK458726 DDO458721:DDO458726 CTS458721:CTS458726 CJW458721:CJW458726 CAA458721:CAA458726 BQE458721:BQE458726 BGI458721:BGI458726 AWM458721:AWM458726 AMQ458721:AMQ458726 ACU458721:ACU458726 SY458721:SY458726 JC458721:JC458726 D458721:E458726 WVO393185:WVO393190 WLS393185:WLS393190 WBW393185:WBW393190 VSA393185:VSA393190 VIE393185:VIE393190 UYI393185:UYI393190 UOM393185:UOM393190 UEQ393185:UEQ393190 TUU393185:TUU393190 TKY393185:TKY393190 TBC393185:TBC393190 SRG393185:SRG393190 SHK393185:SHK393190 RXO393185:RXO393190 RNS393185:RNS393190 RDW393185:RDW393190 QUA393185:QUA393190 QKE393185:QKE393190 QAI393185:QAI393190 PQM393185:PQM393190 PGQ393185:PGQ393190 OWU393185:OWU393190 OMY393185:OMY393190 ODC393185:ODC393190 NTG393185:NTG393190 NJK393185:NJK393190 MZO393185:MZO393190 MPS393185:MPS393190 MFW393185:MFW393190 LWA393185:LWA393190 LME393185:LME393190 LCI393185:LCI393190 KSM393185:KSM393190 KIQ393185:KIQ393190 JYU393185:JYU393190 JOY393185:JOY393190 JFC393185:JFC393190 IVG393185:IVG393190 ILK393185:ILK393190 IBO393185:IBO393190 HRS393185:HRS393190 HHW393185:HHW393190 GYA393185:GYA393190 GOE393185:GOE393190 GEI393185:GEI393190 FUM393185:FUM393190 FKQ393185:FKQ393190 FAU393185:FAU393190 EQY393185:EQY393190 EHC393185:EHC393190 DXG393185:DXG393190 DNK393185:DNK393190 DDO393185:DDO393190 CTS393185:CTS393190 CJW393185:CJW393190 CAA393185:CAA393190 BQE393185:BQE393190 BGI393185:BGI393190 AWM393185:AWM393190 AMQ393185:AMQ393190 ACU393185:ACU393190 SY393185:SY393190 JC393185:JC393190 D393185:E393190 WVO327649:WVO327654 WLS327649:WLS327654 WBW327649:WBW327654 VSA327649:VSA327654 VIE327649:VIE327654 UYI327649:UYI327654 UOM327649:UOM327654 UEQ327649:UEQ327654 TUU327649:TUU327654 TKY327649:TKY327654 TBC327649:TBC327654 SRG327649:SRG327654 SHK327649:SHK327654 RXO327649:RXO327654 RNS327649:RNS327654 RDW327649:RDW327654 QUA327649:QUA327654 QKE327649:QKE327654 QAI327649:QAI327654 PQM327649:PQM327654 PGQ327649:PGQ327654 OWU327649:OWU327654 OMY327649:OMY327654 ODC327649:ODC327654 NTG327649:NTG327654 NJK327649:NJK327654 MZO327649:MZO327654 MPS327649:MPS327654 MFW327649:MFW327654 LWA327649:LWA327654 LME327649:LME327654 LCI327649:LCI327654 KSM327649:KSM327654 KIQ327649:KIQ327654 JYU327649:JYU327654 JOY327649:JOY327654 JFC327649:JFC327654 IVG327649:IVG327654 ILK327649:ILK327654 IBO327649:IBO327654 HRS327649:HRS327654 HHW327649:HHW327654 GYA327649:GYA327654 GOE327649:GOE327654 GEI327649:GEI327654 FUM327649:FUM327654 FKQ327649:FKQ327654 FAU327649:FAU327654 EQY327649:EQY327654 EHC327649:EHC327654 DXG327649:DXG327654 DNK327649:DNK327654 DDO327649:DDO327654 CTS327649:CTS327654 CJW327649:CJW327654 CAA327649:CAA327654 BQE327649:BQE327654 BGI327649:BGI327654 AWM327649:AWM327654 AMQ327649:AMQ327654 ACU327649:ACU327654 SY327649:SY327654 JC327649:JC327654 D327649:E327654 WVO262113:WVO262118 WLS262113:WLS262118 WBW262113:WBW262118 VSA262113:VSA262118 VIE262113:VIE262118 UYI262113:UYI262118 UOM262113:UOM262118 UEQ262113:UEQ262118 TUU262113:TUU262118 TKY262113:TKY262118 TBC262113:TBC262118 SRG262113:SRG262118 SHK262113:SHK262118 RXO262113:RXO262118 RNS262113:RNS262118 RDW262113:RDW262118 QUA262113:QUA262118 QKE262113:QKE262118 QAI262113:QAI262118 PQM262113:PQM262118 PGQ262113:PGQ262118 OWU262113:OWU262118 OMY262113:OMY262118 ODC262113:ODC262118 NTG262113:NTG262118 NJK262113:NJK262118 MZO262113:MZO262118 MPS262113:MPS262118 MFW262113:MFW262118 LWA262113:LWA262118 LME262113:LME262118 LCI262113:LCI262118 KSM262113:KSM262118 KIQ262113:KIQ262118 JYU262113:JYU262118 JOY262113:JOY262118 JFC262113:JFC262118 IVG262113:IVG262118 ILK262113:ILK262118 IBO262113:IBO262118 HRS262113:HRS262118 HHW262113:HHW262118 GYA262113:GYA262118 GOE262113:GOE262118 GEI262113:GEI262118 FUM262113:FUM262118 FKQ262113:FKQ262118 FAU262113:FAU262118 EQY262113:EQY262118 EHC262113:EHC262118 DXG262113:DXG262118 DNK262113:DNK262118 DDO262113:DDO262118 CTS262113:CTS262118 CJW262113:CJW262118 CAA262113:CAA262118 BQE262113:BQE262118 BGI262113:BGI262118 AWM262113:AWM262118 AMQ262113:AMQ262118 ACU262113:ACU262118 SY262113:SY262118 JC262113:JC262118 D262113:E262118 WVO196577:WVO196582 WLS196577:WLS196582 WBW196577:WBW196582 VSA196577:VSA196582 VIE196577:VIE196582 UYI196577:UYI196582 UOM196577:UOM196582 UEQ196577:UEQ196582 TUU196577:TUU196582 TKY196577:TKY196582 TBC196577:TBC196582 SRG196577:SRG196582 SHK196577:SHK196582 RXO196577:RXO196582 RNS196577:RNS196582 RDW196577:RDW196582 QUA196577:QUA196582 QKE196577:QKE196582 QAI196577:QAI196582 PQM196577:PQM196582 PGQ196577:PGQ196582 OWU196577:OWU196582 OMY196577:OMY196582 ODC196577:ODC196582 NTG196577:NTG196582 NJK196577:NJK196582 MZO196577:MZO196582 MPS196577:MPS196582 MFW196577:MFW196582 LWA196577:LWA196582 LME196577:LME196582 LCI196577:LCI196582 KSM196577:KSM196582 KIQ196577:KIQ196582 JYU196577:JYU196582 JOY196577:JOY196582 JFC196577:JFC196582 IVG196577:IVG196582 ILK196577:ILK196582 IBO196577:IBO196582 HRS196577:HRS196582 HHW196577:HHW196582 GYA196577:GYA196582 GOE196577:GOE196582 GEI196577:GEI196582 FUM196577:FUM196582 FKQ196577:FKQ196582 FAU196577:FAU196582 EQY196577:EQY196582 EHC196577:EHC196582 DXG196577:DXG196582 DNK196577:DNK196582 DDO196577:DDO196582 CTS196577:CTS196582 CJW196577:CJW196582 CAA196577:CAA196582 BQE196577:BQE196582 BGI196577:BGI196582 AWM196577:AWM196582 AMQ196577:AMQ196582 ACU196577:ACU196582 SY196577:SY196582 JC196577:JC196582 D196577:E196582 WVO131041:WVO131046 WLS131041:WLS131046 WBW131041:WBW131046 VSA131041:VSA131046 VIE131041:VIE131046 UYI131041:UYI131046 UOM131041:UOM131046 UEQ131041:UEQ131046 TUU131041:TUU131046 TKY131041:TKY131046 TBC131041:TBC131046 SRG131041:SRG131046 SHK131041:SHK131046 RXO131041:RXO131046 RNS131041:RNS131046 RDW131041:RDW131046 QUA131041:QUA131046 QKE131041:QKE131046 QAI131041:QAI131046 PQM131041:PQM131046 PGQ131041:PGQ131046 OWU131041:OWU131046 OMY131041:OMY131046 ODC131041:ODC131046 NTG131041:NTG131046 NJK131041:NJK131046 MZO131041:MZO131046 MPS131041:MPS131046 MFW131041:MFW131046 LWA131041:LWA131046 LME131041:LME131046 LCI131041:LCI131046 KSM131041:KSM131046 KIQ131041:KIQ131046 JYU131041:JYU131046 JOY131041:JOY131046 JFC131041:JFC131046 IVG131041:IVG131046 ILK131041:ILK131046 IBO131041:IBO131046 HRS131041:HRS131046 HHW131041:HHW131046 GYA131041:GYA131046 GOE131041:GOE131046 GEI131041:GEI131046 FUM131041:FUM131046 FKQ131041:FKQ131046 FAU131041:FAU131046 EQY131041:EQY131046 EHC131041:EHC131046 DXG131041:DXG131046 DNK131041:DNK131046 DDO131041:DDO131046 CTS131041:CTS131046 CJW131041:CJW131046 CAA131041:CAA131046 BQE131041:BQE131046 BGI131041:BGI131046 AWM131041:AWM131046 AMQ131041:AMQ131046 ACU131041:ACU131046 SY131041:SY131046 JC131041:JC131046 D131041:E131046 WVO65505:WVO65510 WLS65505:WLS65510 WBW65505:WBW65510 VSA65505:VSA65510 VIE65505:VIE65510 UYI65505:UYI65510 UOM65505:UOM65510 UEQ65505:UEQ65510 TUU65505:TUU65510 TKY65505:TKY65510 TBC65505:TBC65510 SRG65505:SRG65510 SHK65505:SHK65510 RXO65505:RXO65510 RNS65505:RNS65510 RDW65505:RDW65510 QUA65505:QUA65510 QKE65505:QKE65510 QAI65505:QAI65510 PQM65505:PQM65510 PGQ65505:PGQ65510 OWU65505:OWU65510 OMY65505:OMY65510 ODC65505:ODC65510 NTG65505:NTG65510 NJK65505:NJK65510 MZO65505:MZO65510 MPS65505:MPS65510 MFW65505:MFW65510 LWA65505:LWA65510 LME65505:LME65510 LCI65505:LCI65510 KSM65505:KSM65510 KIQ65505:KIQ65510 JYU65505:JYU65510 JOY65505:JOY65510 JFC65505:JFC65510 IVG65505:IVG65510 ILK65505:ILK65510 IBO65505:IBO65510 HRS65505:HRS65510 HHW65505:HHW65510 GYA65505:GYA65510 GOE65505:GOE65510 GEI65505:GEI65510 FUM65505:FUM65510 FKQ65505:FKQ65510 FAU65505:FAU65510 EQY65505:EQY65510 EHC65505:EHC65510 DXG65505:DXG65510 DNK65505:DNK65510 DDO65505:DDO65510 CTS65505:CTS65510 CJW65505:CJW65510 CAA65505:CAA65510 BQE65505:BQE65510 BGI65505:BGI65510 AWM65505:AWM65510 AMQ65505:AMQ65510 ACU65505:ACU65510 SY65505:SY65510 JC65505:JC65510 D65505:E65510 WVO983017:WVO983022 WLS983017:WLS983022 WBW983017:WBW983022 VSA983017:VSA983022 VIE983017:VIE983022 UYI983017:UYI983022 UOM983017:UOM983022 UEQ983017:UEQ983022 TUU983017:TUU983022 TKY983017:TKY983022 TBC983017:TBC983022 SRG983017:SRG983022 SHK983017:SHK983022 RXO983017:RXO983022 RNS983017:RNS983022 RDW983017:RDW983022 QUA983017:QUA983022 QKE983017:QKE983022 QAI983017:QAI983022 PQM983017:PQM983022 PGQ983017:PGQ983022 OWU983017:OWU983022 OMY983017:OMY983022 ODC983017:ODC983022 NTG983017:NTG983022 NJK983017:NJK983022 MZO983017:MZO983022 MPS983017:MPS983022 MFW983017:MFW983022 LWA983017:LWA983022 LME983017:LME983022 LCI983017:LCI983022 KSM983017:KSM983022 KIQ983017:KIQ983022 JYU983017:JYU983022 JOY983017:JOY983022 JFC983017:JFC983022 IVG983017:IVG983022 ILK983017:ILK983022 IBO983017:IBO983022 HRS983017:HRS983022 HHW983017:HHW983022 GYA983017:GYA983022 GOE983017:GOE983022 GEI983017:GEI983022 FUM983017:FUM983022 FKQ983017:FKQ983022 FAU983017:FAU983022 EQY983017:EQY983022 EHC983017:EHC983022 DXG983017:DXG983022 DNK983017:DNK983022 DDO983017:DDO983022 CTS983017:CTS983022 CJW983017:CJW983022 CAA983017:CAA983022 BQE983017:BQE983022 BGI983017:BGI983022 AWM983017:AWM983022 AMQ983017:AMQ983022 ACU983017:ACU983022 SY983017:SY983022 JC983017:JC983022 D983017:E983022 WVO917481:WVO917486 WLS917481:WLS917486 WBW917481:WBW917486 VSA917481:VSA917486 VIE917481:VIE917486 UYI917481:UYI917486 UOM917481:UOM917486 UEQ917481:UEQ917486 TUU917481:TUU917486 TKY917481:TKY917486 TBC917481:TBC917486 SRG917481:SRG917486 SHK917481:SHK917486 RXO917481:RXO917486 RNS917481:RNS917486 RDW917481:RDW917486 QUA917481:QUA917486 QKE917481:QKE917486 QAI917481:QAI917486 PQM917481:PQM917486 PGQ917481:PGQ917486 OWU917481:OWU917486 OMY917481:OMY917486 ODC917481:ODC917486 NTG917481:NTG917486 NJK917481:NJK917486 MZO917481:MZO917486 MPS917481:MPS917486 MFW917481:MFW917486 LWA917481:LWA917486 LME917481:LME917486 LCI917481:LCI917486 KSM917481:KSM917486 KIQ917481:KIQ917486 JYU917481:JYU917486 JOY917481:JOY917486 JFC917481:JFC917486 IVG917481:IVG917486 ILK917481:ILK917486 IBO917481:IBO917486 HRS917481:HRS917486 HHW917481:HHW917486 GYA917481:GYA917486 GOE917481:GOE917486 GEI917481:GEI917486 FUM917481:FUM917486 FKQ917481:FKQ917486 FAU917481:FAU917486 EQY917481:EQY917486 EHC917481:EHC917486 DXG917481:DXG917486 DNK917481:DNK917486 DDO917481:DDO917486 CTS917481:CTS917486 CJW917481:CJW917486 CAA917481:CAA917486 BQE917481:BQE917486 BGI917481:BGI917486 AWM917481:AWM917486 AMQ917481:AMQ917486 ACU917481:ACU917486 SY917481:SY917486 JC917481:JC917486 D917481:E917486 WVO851945:WVO851950 WLS851945:WLS851950 WBW851945:WBW851950 VSA851945:VSA851950 VIE851945:VIE851950 UYI851945:UYI851950 UOM851945:UOM851950 UEQ851945:UEQ851950 TUU851945:TUU851950 TKY851945:TKY851950 TBC851945:TBC851950 SRG851945:SRG851950 SHK851945:SHK851950 RXO851945:RXO851950 RNS851945:RNS851950 RDW851945:RDW851950 QUA851945:QUA851950 QKE851945:QKE851950 QAI851945:QAI851950 PQM851945:PQM851950 PGQ851945:PGQ851950 OWU851945:OWU851950 OMY851945:OMY851950 ODC851945:ODC851950 NTG851945:NTG851950 NJK851945:NJK851950 MZO851945:MZO851950 MPS851945:MPS851950 MFW851945:MFW851950 LWA851945:LWA851950 LME851945:LME851950 LCI851945:LCI851950 KSM851945:KSM851950 KIQ851945:KIQ851950 JYU851945:JYU851950 JOY851945:JOY851950 JFC851945:JFC851950 IVG851945:IVG851950 ILK851945:ILK851950 IBO851945:IBO851950 HRS851945:HRS851950 HHW851945:HHW851950 GYA851945:GYA851950 GOE851945:GOE851950 GEI851945:GEI851950 FUM851945:FUM851950 FKQ851945:FKQ851950 FAU851945:FAU851950 EQY851945:EQY851950 EHC851945:EHC851950 DXG851945:DXG851950 DNK851945:DNK851950 DDO851945:DDO851950 CTS851945:CTS851950 CJW851945:CJW851950 CAA851945:CAA851950 BQE851945:BQE851950 BGI851945:BGI851950 AWM851945:AWM851950 AMQ851945:AMQ851950 ACU851945:ACU851950 SY851945:SY851950 JC851945:JC851950 D851945:E851950 WVO786409:WVO786414 WLS786409:WLS786414 WBW786409:WBW786414 VSA786409:VSA786414 VIE786409:VIE786414 UYI786409:UYI786414 UOM786409:UOM786414 UEQ786409:UEQ786414 TUU786409:TUU786414 TKY786409:TKY786414 TBC786409:TBC786414 SRG786409:SRG786414 SHK786409:SHK786414 RXO786409:RXO786414 RNS786409:RNS786414 RDW786409:RDW786414 QUA786409:QUA786414 QKE786409:QKE786414 QAI786409:QAI786414 PQM786409:PQM786414 PGQ786409:PGQ786414 OWU786409:OWU786414 OMY786409:OMY786414 ODC786409:ODC786414 NTG786409:NTG786414 NJK786409:NJK786414 MZO786409:MZO786414 MPS786409:MPS786414 MFW786409:MFW786414 LWA786409:LWA786414 LME786409:LME786414 LCI786409:LCI786414 KSM786409:KSM786414 KIQ786409:KIQ786414 JYU786409:JYU786414 JOY786409:JOY786414 JFC786409:JFC786414 IVG786409:IVG786414 ILK786409:ILK786414 IBO786409:IBO786414 HRS786409:HRS786414 HHW786409:HHW786414 GYA786409:GYA786414 GOE786409:GOE786414 GEI786409:GEI786414 FUM786409:FUM786414 FKQ786409:FKQ786414 FAU786409:FAU786414 EQY786409:EQY786414 EHC786409:EHC786414 DXG786409:DXG786414 DNK786409:DNK786414 DDO786409:DDO786414 CTS786409:CTS786414 CJW786409:CJW786414 CAA786409:CAA786414 BQE786409:BQE786414 BGI786409:BGI786414 AWM786409:AWM786414 AMQ786409:AMQ786414 ACU786409:ACU786414 SY786409:SY786414 JC786409:JC786414 D786409:E786414 WVO720873:WVO720878 WLS720873:WLS720878 WBW720873:WBW720878 VSA720873:VSA720878 VIE720873:VIE720878 UYI720873:UYI720878 UOM720873:UOM720878 UEQ720873:UEQ720878 TUU720873:TUU720878 TKY720873:TKY720878 TBC720873:TBC720878 SRG720873:SRG720878 SHK720873:SHK720878 RXO720873:RXO720878 RNS720873:RNS720878 RDW720873:RDW720878 QUA720873:QUA720878 QKE720873:QKE720878 QAI720873:QAI720878 PQM720873:PQM720878 PGQ720873:PGQ720878 OWU720873:OWU720878 OMY720873:OMY720878 ODC720873:ODC720878 NTG720873:NTG720878 NJK720873:NJK720878 MZO720873:MZO720878 MPS720873:MPS720878 MFW720873:MFW720878 LWA720873:LWA720878 LME720873:LME720878 LCI720873:LCI720878 KSM720873:KSM720878 KIQ720873:KIQ720878 JYU720873:JYU720878 JOY720873:JOY720878 JFC720873:JFC720878 IVG720873:IVG720878 ILK720873:ILK720878 IBO720873:IBO720878 HRS720873:HRS720878 HHW720873:HHW720878 GYA720873:GYA720878 GOE720873:GOE720878 GEI720873:GEI720878 FUM720873:FUM720878 FKQ720873:FKQ720878 FAU720873:FAU720878 EQY720873:EQY720878 EHC720873:EHC720878 DXG720873:DXG720878 DNK720873:DNK720878 DDO720873:DDO720878 CTS720873:CTS720878 CJW720873:CJW720878 CAA720873:CAA720878 BQE720873:BQE720878 BGI720873:BGI720878 AWM720873:AWM720878 AMQ720873:AMQ720878 ACU720873:ACU720878 SY720873:SY720878 JC720873:JC720878 D720873:E720878 WVO655337:WVO655342 WLS655337:WLS655342 WBW655337:WBW655342 VSA655337:VSA655342 VIE655337:VIE655342 UYI655337:UYI655342 UOM655337:UOM655342 UEQ655337:UEQ655342 TUU655337:TUU655342 TKY655337:TKY655342 TBC655337:TBC655342 SRG655337:SRG655342 SHK655337:SHK655342 RXO655337:RXO655342 RNS655337:RNS655342 RDW655337:RDW655342 QUA655337:QUA655342 QKE655337:QKE655342 QAI655337:QAI655342 PQM655337:PQM655342 PGQ655337:PGQ655342 OWU655337:OWU655342 OMY655337:OMY655342 ODC655337:ODC655342 NTG655337:NTG655342 NJK655337:NJK655342 MZO655337:MZO655342 MPS655337:MPS655342 MFW655337:MFW655342 LWA655337:LWA655342 LME655337:LME655342 LCI655337:LCI655342 KSM655337:KSM655342 KIQ655337:KIQ655342 JYU655337:JYU655342 JOY655337:JOY655342 JFC655337:JFC655342 IVG655337:IVG655342 ILK655337:ILK655342 IBO655337:IBO655342 HRS655337:HRS655342 HHW655337:HHW655342 GYA655337:GYA655342 GOE655337:GOE655342 GEI655337:GEI655342 FUM655337:FUM655342 FKQ655337:FKQ655342 FAU655337:FAU655342 EQY655337:EQY655342 EHC655337:EHC655342 DXG655337:DXG655342 DNK655337:DNK655342 DDO655337:DDO655342 CTS655337:CTS655342 CJW655337:CJW655342 CAA655337:CAA655342 BQE655337:BQE655342 BGI655337:BGI655342 AWM655337:AWM655342 AMQ655337:AMQ655342 ACU655337:ACU655342 SY655337:SY655342 JC655337:JC655342 D655337:E655342 WVO589801:WVO589806 WLS589801:WLS589806 WBW589801:WBW589806 VSA589801:VSA589806 VIE589801:VIE589806 UYI589801:UYI589806 UOM589801:UOM589806 UEQ589801:UEQ589806 TUU589801:TUU589806 TKY589801:TKY589806 TBC589801:TBC589806 SRG589801:SRG589806 SHK589801:SHK589806 RXO589801:RXO589806 RNS589801:RNS589806 RDW589801:RDW589806 QUA589801:QUA589806 QKE589801:QKE589806 QAI589801:QAI589806 PQM589801:PQM589806 PGQ589801:PGQ589806 OWU589801:OWU589806 OMY589801:OMY589806 ODC589801:ODC589806 NTG589801:NTG589806 NJK589801:NJK589806 MZO589801:MZO589806 MPS589801:MPS589806 MFW589801:MFW589806 LWA589801:LWA589806 LME589801:LME589806 LCI589801:LCI589806 KSM589801:KSM589806 KIQ589801:KIQ589806 JYU589801:JYU589806 JOY589801:JOY589806 JFC589801:JFC589806 IVG589801:IVG589806 ILK589801:ILK589806 IBO589801:IBO589806 HRS589801:HRS589806 HHW589801:HHW589806 GYA589801:GYA589806 GOE589801:GOE589806 GEI589801:GEI589806 FUM589801:FUM589806 FKQ589801:FKQ589806 FAU589801:FAU589806 EQY589801:EQY589806 EHC589801:EHC589806 DXG589801:DXG589806 DNK589801:DNK589806 DDO589801:DDO589806 CTS589801:CTS589806 CJW589801:CJW589806 CAA589801:CAA589806 BQE589801:BQE589806 BGI589801:BGI589806 AWM589801:AWM589806 AMQ589801:AMQ589806 ACU589801:ACU589806 SY589801:SY589806 JC589801:JC589806 D589801:E589806 WVO524265:WVO524270 WLS524265:WLS524270 WBW524265:WBW524270 VSA524265:VSA524270 VIE524265:VIE524270 UYI524265:UYI524270 UOM524265:UOM524270 UEQ524265:UEQ524270 TUU524265:TUU524270 TKY524265:TKY524270 TBC524265:TBC524270 SRG524265:SRG524270 SHK524265:SHK524270 RXO524265:RXO524270 RNS524265:RNS524270 RDW524265:RDW524270 QUA524265:QUA524270 QKE524265:QKE524270 QAI524265:QAI524270 PQM524265:PQM524270 PGQ524265:PGQ524270 OWU524265:OWU524270 OMY524265:OMY524270 ODC524265:ODC524270 NTG524265:NTG524270 NJK524265:NJK524270 MZO524265:MZO524270 MPS524265:MPS524270 MFW524265:MFW524270 LWA524265:LWA524270 LME524265:LME524270 LCI524265:LCI524270 KSM524265:KSM524270 KIQ524265:KIQ524270 JYU524265:JYU524270 JOY524265:JOY524270 JFC524265:JFC524270 IVG524265:IVG524270 ILK524265:ILK524270 IBO524265:IBO524270 HRS524265:HRS524270 HHW524265:HHW524270 GYA524265:GYA524270 GOE524265:GOE524270 GEI524265:GEI524270 FUM524265:FUM524270 FKQ524265:FKQ524270 FAU524265:FAU524270 EQY524265:EQY524270 EHC524265:EHC524270 DXG524265:DXG524270 DNK524265:DNK524270 DDO524265:DDO524270 CTS524265:CTS524270 CJW524265:CJW524270 CAA524265:CAA524270 BQE524265:BQE524270 BGI524265:BGI524270 AWM524265:AWM524270 AMQ524265:AMQ524270 ACU524265:ACU524270 SY524265:SY524270 JC524265:JC524270 D524265:E524270 WVO458729:WVO458734 WLS458729:WLS458734 WBW458729:WBW458734 VSA458729:VSA458734 VIE458729:VIE458734 UYI458729:UYI458734 UOM458729:UOM458734 UEQ458729:UEQ458734 TUU458729:TUU458734 TKY458729:TKY458734 TBC458729:TBC458734 SRG458729:SRG458734 SHK458729:SHK458734 RXO458729:RXO458734 RNS458729:RNS458734 RDW458729:RDW458734 QUA458729:QUA458734 QKE458729:QKE458734 QAI458729:QAI458734 PQM458729:PQM458734 PGQ458729:PGQ458734 OWU458729:OWU458734 OMY458729:OMY458734 ODC458729:ODC458734 NTG458729:NTG458734 NJK458729:NJK458734 MZO458729:MZO458734 MPS458729:MPS458734 MFW458729:MFW458734 LWA458729:LWA458734 LME458729:LME458734 LCI458729:LCI458734 KSM458729:KSM458734 KIQ458729:KIQ458734 JYU458729:JYU458734 JOY458729:JOY458734 JFC458729:JFC458734 IVG458729:IVG458734 ILK458729:ILK458734 IBO458729:IBO458734 HRS458729:HRS458734 HHW458729:HHW458734 GYA458729:GYA458734 GOE458729:GOE458734 GEI458729:GEI458734 FUM458729:FUM458734 FKQ458729:FKQ458734 FAU458729:FAU458734 EQY458729:EQY458734 EHC458729:EHC458734 DXG458729:DXG458734 DNK458729:DNK458734 DDO458729:DDO458734 CTS458729:CTS458734 CJW458729:CJW458734 CAA458729:CAA458734 BQE458729:BQE458734 BGI458729:BGI458734 AWM458729:AWM458734 AMQ458729:AMQ458734 ACU458729:ACU458734 SY458729:SY458734 JC458729:JC458734 D458729:E458734 WVO393193:WVO393198 WLS393193:WLS393198 WBW393193:WBW393198 VSA393193:VSA393198 VIE393193:VIE393198 UYI393193:UYI393198 UOM393193:UOM393198 UEQ393193:UEQ393198 TUU393193:TUU393198 TKY393193:TKY393198 TBC393193:TBC393198 SRG393193:SRG393198 SHK393193:SHK393198 RXO393193:RXO393198 RNS393193:RNS393198 RDW393193:RDW393198 QUA393193:QUA393198 QKE393193:QKE393198 QAI393193:QAI393198 PQM393193:PQM393198 PGQ393193:PGQ393198 OWU393193:OWU393198 OMY393193:OMY393198 ODC393193:ODC393198 NTG393193:NTG393198 NJK393193:NJK393198 MZO393193:MZO393198 MPS393193:MPS393198 MFW393193:MFW393198 LWA393193:LWA393198 LME393193:LME393198 LCI393193:LCI393198 KSM393193:KSM393198 KIQ393193:KIQ393198 JYU393193:JYU393198 JOY393193:JOY393198 JFC393193:JFC393198 IVG393193:IVG393198 ILK393193:ILK393198 IBO393193:IBO393198 HRS393193:HRS393198 HHW393193:HHW393198 GYA393193:GYA393198 GOE393193:GOE393198 GEI393193:GEI393198 FUM393193:FUM393198 FKQ393193:FKQ393198 FAU393193:FAU393198 EQY393193:EQY393198 EHC393193:EHC393198 DXG393193:DXG393198 DNK393193:DNK393198 DDO393193:DDO393198 CTS393193:CTS393198 CJW393193:CJW393198 CAA393193:CAA393198 BQE393193:BQE393198 BGI393193:BGI393198 AWM393193:AWM393198 AMQ393193:AMQ393198 ACU393193:ACU393198 SY393193:SY393198 JC393193:JC393198 D393193:E393198 WVO327657:WVO327662 WLS327657:WLS327662 WBW327657:WBW327662 VSA327657:VSA327662 VIE327657:VIE327662 UYI327657:UYI327662 UOM327657:UOM327662 UEQ327657:UEQ327662 TUU327657:TUU327662 TKY327657:TKY327662 TBC327657:TBC327662 SRG327657:SRG327662 SHK327657:SHK327662 RXO327657:RXO327662 RNS327657:RNS327662 RDW327657:RDW327662 QUA327657:QUA327662 QKE327657:QKE327662 QAI327657:QAI327662 PQM327657:PQM327662 PGQ327657:PGQ327662 OWU327657:OWU327662 OMY327657:OMY327662 ODC327657:ODC327662 NTG327657:NTG327662 NJK327657:NJK327662 MZO327657:MZO327662 MPS327657:MPS327662 MFW327657:MFW327662 LWA327657:LWA327662 LME327657:LME327662 LCI327657:LCI327662 KSM327657:KSM327662 KIQ327657:KIQ327662 JYU327657:JYU327662 JOY327657:JOY327662 JFC327657:JFC327662 IVG327657:IVG327662 ILK327657:ILK327662 IBO327657:IBO327662 HRS327657:HRS327662 HHW327657:HHW327662 GYA327657:GYA327662 GOE327657:GOE327662 GEI327657:GEI327662 FUM327657:FUM327662 FKQ327657:FKQ327662 FAU327657:FAU327662 EQY327657:EQY327662 EHC327657:EHC327662 DXG327657:DXG327662 DNK327657:DNK327662 DDO327657:DDO327662 CTS327657:CTS327662 CJW327657:CJW327662 CAA327657:CAA327662 BQE327657:BQE327662 BGI327657:BGI327662 AWM327657:AWM327662 AMQ327657:AMQ327662 ACU327657:ACU327662 SY327657:SY327662 JC327657:JC327662 D327657:E327662 WVO262121:WVO262126 WLS262121:WLS262126 WBW262121:WBW262126 VSA262121:VSA262126 VIE262121:VIE262126 UYI262121:UYI262126 UOM262121:UOM262126 UEQ262121:UEQ262126 TUU262121:TUU262126 TKY262121:TKY262126 TBC262121:TBC262126 SRG262121:SRG262126 SHK262121:SHK262126 RXO262121:RXO262126 RNS262121:RNS262126 RDW262121:RDW262126 QUA262121:QUA262126 QKE262121:QKE262126 QAI262121:QAI262126 PQM262121:PQM262126 PGQ262121:PGQ262126 OWU262121:OWU262126 OMY262121:OMY262126 ODC262121:ODC262126 NTG262121:NTG262126 NJK262121:NJK262126 MZO262121:MZO262126 MPS262121:MPS262126 MFW262121:MFW262126 LWA262121:LWA262126 LME262121:LME262126 LCI262121:LCI262126 KSM262121:KSM262126 KIQ262121:KIQ262126 JYU262121:JYU262126 JOY262121:JOY262126 JFC262121:JFC262126 IVG262121:IVG262126 ILK262121:ILK262126 IBO262121:IBO262126 HRS262121:HRS262126 HHW262121:HHW262126 GYA262121:GYA262126 GOE262121:GOE262126 GEI262121:GEI262126 FUM262121:FUM262126 FKQ262121:FKQ262126 FAU262121:FAU262126 EQY262121:EQY262126 EHC262121:EHC262126 DXG262121:DXG262126 DNK262121:DNK262126 DDO262121:DDO262126 CTS262121:CTS262126 CJW262121:CJW262126 CAA262121:CAA262126 BQE262121:BQE262126 BGI262121:BGI262126 AWM262121:AWM262126 AMQ262121:AMQ262126 ACU262121:ACU262126 SY262121:SY262126 JC262121:JC262126 D262121:E262126 WVO196585:WVO196590 WLS196585:WLS196590 WBW196585:WBW196590 VSA196585:VSA196590 VIE196585:VIE196590 UYI196585:UYI196590 UOM196585:UOM196590 UEQ196585:UEQ196590 TUU196585:TUU196590 TKY196585:TKY196590 TBC196585:TBC196590 SRG196585:SRG196590 SHK196585:SHK196590 RXO196585:RXO196590 RNS196585:RNS196590 RDW196585:RDW196590 QUA196585:QUA196590 QKE196585:QKE196590 QAI196585:QAI196590 PQM196585:PQM196590 PGQ196585:PGQ196590 OWU196585:OWU196590 OMY196585:OMY196590 ODC196585:ODC196590 NTG196585:NTG196590 NJK196585:NJK196590 MZO196585:MZO196590 MPS196585:MPS196590 MFW196585:MFW196590 LWA196585:LWA196590 LME196585:LME196590 LCI196585:LCI196590 KSM196585:KSM196590 KIQ196585:KIQ196590 JYU196585:JYU196590 JOY196585:JOY196590 JFC196585:JFC196590 IVG196585:IVG196590 ILK196585:ILK196590 IBO196585:IBO196590 HRS196585:HRS196590 HHW196585:HHW196590 GYA196585:GYA196590 GOE196585:GOE196590 GEI196585:GEI196590 FUM196585:FUM196590 FKQ196585:FKQ196590 FAU196585:FAU196590 EQY196585:EQY196590 EHC196585:EHC196590 DXG196585:DXG196590 DNK196585:DNK196590 DDO196585:DDO196590 CTS196585:CTS196590 CJW196585:CJW196590 CAA196585:CAA196590 BQE196585:BQE196590 BGI196585:BGI196590 AWM196585:AWM196590 AMQ196585:AMQ196590 ACU196585:ACU196590 SY196585:SY196590 JC196585:JC196590 D196585:E196590 WVO131049:WVO131054 WLS131049:WLS131054 WBW131049:WBW131054 VSA131049:VSA131054 VIE131049:VIE131054 UYI131049:UYI131054 UOM131049:UOM131054 UEQ131049:UEQ131054 TUU131049:TUU131054 TKY131049:TKY131054 TBC131049:TBC131054 SRG131049:SRG131054 SHK131049:SHK131054 RXO131049:RXO131054 RNS131049:RNS131054 RDW131049:RDW131054 QUA131049:QUA131054 QKE131049:QKE131054 QAI131049:QAI131054 PQM131049:PQM131054 PGQ131049:PGQ131054 OWU131049:OWU131054 OMY131049:OMY131054 ODC131049:ODC131054 NTG131049:NTG131054 NJK131049:NJK131054 MZO131049:MZO131054 MPS131049:MPS131054 MFW131049:MFW131054 LWA131049:LWA131054 LME131049:LME131054 LCI131049:LCI131054 KSM131049:KSM131054 KIQ131049:KIQ131054 JYU131049:JYU131054 JOY131049:JOY131054 JFC131049:JFC131054 IVG131049:IVG131054 ILK131049:ILK131054 IBO131049:IBO131054 HRS131049:HRS131054 HHW131049:HHW131054 GYA131049:GYA131054 GOE131049:GOE131054 GEI131049:GEI131054 FUM131049:FUM131054 FKQ131049:FKQ131054 FAU131049:FAU131054 EQY131049:EQY131054 EHC131049:EHC131054 DXG131049:DXG131054 DNK131049:DNK131054 DDO131049:DDO131054 CTS131049:CTS131054 CJW131049:CJW131054 CAA131049:CAA131054 BQE131049:BQE131054 BGI131049:BGI131054 AWM131049:AWM131054 AMQ131049:AMQ131054 ACU131049:ACU131054 SY131049:SY131054 JC131049:JC131054 D131049:E131054 WVO65513:WVO65518 WLS65513:WLS65518 WBW65513:WBW65518 VSA65513:VSA65518 VIE65513:VIE65518 UYI65513:UYI65518 UOM65513:UOM65518 UEQ65513:UEQ65518 TUU65513:TUU65518 TKY65513:TKY65518 TBC65513:TBC65518 SRG65513:SRG65518 SHK65513:SHK65518 RXO65513:RXO65518 RNS65513:RNS65518 RDW65513:RDW65518 QUA65513:QUA65518 QKE65513:QKE65518 QAI65513:QAI65518 PQM65513:PQM65518 PGQ65513:PGQ65518 OWU65513:OWU65518 OMY65513:OMY65518 ODC65513:ODC65518 NTG65513:NTG65518 NJK65513:NJK65518 MZO65513:MZO65518 MPS65513:MPS65518 MFW65513:MFW65518 LWA65513:LWA65518 LME65513:LME65518 LCI65513:LCI65518 KSM65513:KSM65518 KIQ65513:KIQ65518 JYU65513:JYU65518 JOY65513:JOY65518 JFC65513:JFC65518 IVG65513:IVG65518 ILK65513:ILK65518 IBO65513:IBO65518 HRS65513:HRS65518 HHW65513:HHW65518 GYA65513:GYA65518 GOE65513:GOE65518 GEI65513:GEI65518 FUM65513:FUM65518 FKQ65513:FKQ65518 FAU65513:FAU65518 EQY65513:EQY65518 EHC65513:EHC65518 DXG65513:DXG65518 DNK65513:DNK65518 DDO65513:DDO65518 CTS65513:CTS65518 CJW65513:CJW65518 CAA65513:CAA65518 BQE65513:BQE65518 BGI65513:BGI65518 AWM65513:AWM65518 AMQ65513:AMQ65518 ACU65513:ACU65518 SY65513:SY65518 JC65513:JC65518 D65513:E65518 WVO983025:WVO983030 WLS983025:WLS983030 WBW983025:WBW983030 VSA983025:VSA983030 VIE983025:VIE983030 UYI983025:UYI983030 UOM983025:UOM983030 UEQ983025:UEQ983030 TUU983025:TUU983030 TKY983025:TKY983030 TBC983025:TBC983030 SRG983025:SRG983030 SHK983025:SHK983030 RXO983025:RXO983030 RNS983025:RNS983030 RDW983025:RDW983030 QUA983025:QUA983030 QKE983025:QKE983030 QAI983025:QAI983030 PQM983025:PQM983030 PGQ983025:PGQ983030 OWU983025:OWU983030 OMY983025:OMY983030 ODC983025:ODC983030 NTG983025:NTG983030 NJK983025:NJK983030 MZO983025:MZO983030 MPS983025:MPS983030 MFW983025:MFW983030 LWA983025:LWA983030 LME983025:LME983030 LCI983025:LCI983030 KSM983025:KSM983030 KIQ983025:KIQ983030 JYU983025:JYU983030 JOY983025:JOY983030 JFC983025:JFC983030 IVG983025:IVG983030 ILK983025:ILK983030 IBO983025:IBO983030 HRS983025:HRS983030 HHW983025:HHW983030 GYA983025:GYA983030 GOE983025:GOE983030 GEI983025:GEI983030 FUM983025:FUM983030 FKQ983025:FKQ983030 FAU983025:FAU983030 EQY983025:EQY983030 EHC983025:EHC983030 DXG983025:DXG983030 DNK983025:DNK983030 DDO983025:DDO983030 CTS983025:CTS983030 CJW983025:CJW983030 CAA983025:CAA983030 BQE983025:BQE983030 BGI983025:BGI983030 AWM983025:AWM983030 AMQ983025:AMQ983030 ACU983025:ACU983030 SY983025:SY983030 JC983025:JC983030 D983025:E983030 WVO917489:WVO917494 WLS917489:WLS917494 WBW917489:WBW917494 VSA917489:VSA917494 VIE917489:VIE917494 UYI917489:UYI917494 UOM917489:UOM917494 UEQ917489:UEQ917494 TUU917489:TUU917494 TKY917489:TKY917494 TBC917489:TBC917494 SRG917489:SRG917494 SHK917489:SHK917494 RXO917489:RXO917494 RNS917489:RNS917494 RDW917489:RDW917494 QUA917489:QUA917494 QKE917489:QKE917494 QAI917489:QAI917494 PQM917489:PQM917494 PGQ917489:PGQ917494 OWU917489:OWU917494 OMY917489:OMY917494 ODC917489:ODC917494 NTG917489:NTG917494 NJK917489:NJK917494 MZO917489:MZO917494 MPS917489:MPS917494 MFW917489:MFW917494 LWA917489:LWA917494 LME917489:LME917494 LCI917489:LCI917494 KSM917489:KSM917494 KIQ917489:KIQ917494 JYU917489:JYU917494 JOY917489:JOY917494 JFC917489:JFC917494 IVG917489:IVG917494 ILK917489:ILK917494 IBO917489:IBO917494 HRS917489:HRS917494 HHW917489:HHW917494 GYA917489:GYA917494 GOE917489:GOE917494 GEI917489:GEI917494 FUM917489:FUM917494 FKQ917489:FKQ917494 FAU917489:FAU917494 EQY917489:EQY917494 EHC917489:EHC917494 DXG917489:DXG917494 DNK917489:DNK917494 DDO917489:DDO917494 CTS917489:CTS917494 CJW917489:CJW917494 CAA917489:CAA917494 BQE917489:BQE917494 BGI917489:BGI917494 AWM917489:AWM917494 AMQ917489:AMQ917494 ACU917489:ACU917494 SY917489:SY917494 JC917489:JC917494 D917489:E917494 WVO851953:WVO851958 WLS851953:WLS851958 WBW851953:WBW851958 VSA851953:VSA851958 VIE851953:VIE851958 UYI851953:UYI851958 UOM851953:UOM851958 UEQ851953:UEQ851958 TUU851953:TUU851958 TKY851953:TKY851958 TBC851953:TBC851958 SRG851953:SRG851958 SHK851953:SHK851958 RXO851953:RXO851958 RNS851953:RNS851958 RDW851953:RDW851958 QUA851953:QUA851958 QKE851953:QKE851958 QAI851953:QAI851958 PQM851953:PQM851958 PGQ851953:PGQ851958 OWU851953:OWU851958 OMY851953:OMY851958 ODC851953:ODC851958 NTG851953:NTG851958 NJK851953:NJK851958 MZO851953:MZO851958 MPS851953:MPS851958 MFW851953:MFW851958 LWA851953:LWA851958 LME851953:LME851958 LCI851953:LCI851958 KSM851953:KSM851958 KIQ851953:KIQ851958 JYU851953:JYU851958 JOY851953:JOY851958 JFC851953:JFC851958 IVG851953:IVG851958 ILK851953:ILK851958 IBO851953:IBO851958 HRS851953:HRS851958 HHW851953:HHW851958 GYA851953:GYA851958 GOE851953:GOE851958 GEI851953:GEI851958 FUM851953:FUM851958 FKQ851953:FKQ851958 FAU851953:FAU851958 EQY851953:EQY851958 EHC851953:EHC851958 DXG851953:DXG851958 DNK851953:DNK851958 DDO851953:DDO851958 CTS851953:CTS851958 CJW851953:CJW851958 CAA851953:CAA851958 BQE851953:BQE851958 BGI851953:BGI851958 AWM851953:AWM851958 AMQ851953:AMQ851958 ACU851953:ACU851958 SY851953:SY851958 JC851953:JC851958 D851953:E851958 WVO786417:WVO786422 WLS786417:WLS786422 WBW786417:WBW786422 VSA786417:VSA786422 VIE786417:VIE786422 UYI786417:UYI786422 UOM786417:UOM786422 UEQ786417:UEQ786422 TUU786417:TUU786422 TKY786417:TKY786422 TBC786417:TBC786422 SRG786417:SRG786422 SHK786417:SHK786422 RXO786417:RXO786422 RNS786417:RNS786422 RDW786417:RDW786422 QUA786417:QUA786422 QKE786417:QKE786422 QAI786417:QAI786422 PQM786417:PQM786422 PGQ786417:PGQ786422 OWU786417:OWU786422 OMY786417:OMY786422 ODC786417:ODC786422 NTG786417:NTG786422 NJK786417:NJK786422 MZO786417:MZO786422 MPS786417:MPS786422 MFW786417:MFW786422 LWA786417:LWA786422 LME786417:LME786422 LCI786417:LCI786422 KSM786417:KSM786422 KIQ786417:KIQ786422 JYU786417:JYU786422 JOY786417:JOY786422 JFC786417:JFC786422 IVG786417:IVG786422 ILK786417:ILK786422 IBO786417:IBO786422 HRS786417:HRS786422 HHW786417:HHW786422 GYA786417:GYA786422 GOE786417:GOE786422 GEI786417:GEI786422 FUM786417:FUM786422 FKQ786417:FKQ786422 FAU786417:FAU786422 EQY786417:EQY786422 EHC786417:EHC786422 DXG786417:DXG786422 DNK786417:DNK786422 DDO786417:DDO786422 CTS786417:CTS786422 CJW786417:CJW786422 CAA786417:CAA786422 BQE786417:BQE786422 BGI786417:BGI786422 AWM786417:AWM786422 AMQ786417:AMQ786422 ACU786417:ACU786422 SY786417:SY786422 JC786417:JC786422 D786417:E786422 WVO720881:WVO720886 WLS720881:WLS720886 WBW720881:WBW720886 VSA720881:VSA720886 VIE720881:VIE720886 UYI720881:UYI720886 UOM720881:UOM720886 UEQ720881:UEQ720886 TUU720881:TUU720886 TKY720881:TKY720886 TBC720881:TBC720886 SRG720881:SRG720886 SHK720881:SHK720886 RXO720881:RXO720886 RNS720881:RNS720886 RDW720881:RDW720886 QUA720881:QUA720886 QKE720881:QKE720886 QAI720881:QAI720886 PQM720881:PQM720886 PGQ720881:PGQ720886 OWU720881:OWU720886 OMY720881:OMY720886 ODC720881:ODC720886 NTG720881:NTG720886 NJK720881:NJK720886 MZO720881:MZO720886 MPS720881:MPS720886 MFW720881:MFW720886 LWA720881:LWA720886 LME720881:LME720886 LCI720881:LCI720886 KSM720881:KSM720886 KIQ720881:KIQ720886 JYU720881:JYU720886 JOY720881:JOY720886 JFC720881:JFC720886 IVG720881:IVG720886 ILK720881:ILK720886 IBO720881:IBO720886 HRS720881:HRS720886 HHW720881:HHW720886 GYA720881:GYA720886 GOE720881:GOE720886 GEI720881:GEI720886 FUM720881:FUM720886 FKQ720881:FKQ720886 FAU720881:FAU720886 EQY720881:EQY720886 EHC720881:EHC720886 DXG720881:DXG720886 DNK720881:DNK720886 DDO720881:DDO720886 CTS720881:CTS720886 CJW720881:CJW720886 CAA720881:CAA720886 BQE720881:BQE720886 BGI720881:BGI720886 AWM720881:AWM720886 AMQ720881:AMQ720886 ACU720881:ACU720886 SY720881:SY720886 JC720881:JC720886 D720881:E720886 WVO655345:WVO655350 WLS655345:WLS655350 WBW655345:WBW655350 VSA655345:VSA655350 VIE655345:VIE655350 UYI655345:UYI655350 UOM655345:UOM655350 UEQ655345:UEQ655350 TUU655345:TUU655350 TKY655345:TKY655350 TBC655345:TBC655350 SRG655345:SRG655350 SHK655345:SHK655350 RXO655345:RXO655350 RNS655345:RNS655350 RDW655345:RDW655350 QUA655345:QUA655350 QKE655345:QKE655350 QAI655345:QAI655350 PQM655345:PQM655350 PGQ655345:PGQ655350 OWU655345:OWU655350 OMY655345:OMY655350 ODC655345:ODC655350 NTG655345:NTG655350 NJK655345:NJK655350 MZO655345:MZO655350 MPS655345:MPS655350 MFW655345:MFW655350 LWA655345:LWA655350 LME655345:LME655350 LCI655345:LCI655350 KSM655345:KSM655350 KIQ655345:KIQ655350 JYU655345:JYU655350 JOY655345:JOY655350 JFC655345:JFC655350 IVG655345:IVG655350 ILK655345:ILK655350 IBO655345:IBO655350 HRS655345:HRS655350 HHW655345:HHW655350 GYA655345:GYA655350 GOE655345:GOE655350 GEI655345:GEI655350 FUM655345:FUM655350 FKQ655345:FKQ655350 FAU655345:FAU655350 EQY655345:EQY655350 EHC655345:EHC655350 DXG655345:DXG655350 DNK655345:DNK655350 DDO655345:DDO655350 CTS655345:CTS655350 CJW655345:CJW655350 CAA655345:CAA655350 BQE655345:BQE655350 BGI655345:BGI655350 AWM655345:AWM655350 AMQ655345:AMQ655350 ACU655345:ACU655350 SY655345:SY655350 JC655345:JC655350 D655345:E655350 WVO589809:WVO589814 WLS589809:WLS589814 WBW589809:WBW589814 VSA589809:VSA589814 VIE589809:VIE589814 UYI589809:UYI589814 UOM589809:UOM589814 UEQ589809:UEQ589814 TUU589809:TUU589814 TKY589809:TKY589814 TBC589809:TBC589814 SRG589809:SRG589814 SHK589809:SHK589814 RXO589809:RXO589814 RNS589809:RNS589814 RDW589809:RDW589814 QUA589809:QUA589814 QKE589809:QKE589814 QAI589809:QAI589814 PQM589809:PQM589814 PGQ589809:PGQ589814 OWU589809:OWU589814 OMY589809:OMY589814 ODC589809:ODC589814 NTG589809:NTG589814 NJK589809:NJK589814 MZO589809:MZO589814 MPS589809:MPS589814 MFW589809:MFW589814 LWA589809:LWA589814 LME589809:LME589814 LCI589809:LCI589814 KSM589809:KSM589814 KIQ589809:KIQ589814 JYU589809:JYU589814 JOY589809:JOY589814 JFC589809:JFC589814 IVG589809:IVG589814 ILK589809:ILK589814 IBO589809:IBO589814 HRS589809:HRS589814 HHW589809:HHW589814 GYA589809:GYA589814 GOE589809:GOE589814 GEI589809:GEI589814 FUM589809:FUM589814 FKQ589809:FKQ589814 FAU589809:FAU589814 EQY589809:EQY589814 EHC589809:EHC589814 DXG589809:DXG589814 DNK589809:DNK589814 DDO589809:DDO589814 CTS589809:CTS589814 CJW589809:CJW589814 CAA589809:CAA589814 BQE589809:BQE589814 BGI589809:BGI589814 AWM589809:AWM589814 AMQ589809:AMQ589814 ACU589809:ACU589814 SY589809:SY589814 JC589809:JC589814 D589809:E589814 WVO524273:WVO524278 WLS524273:WLS524278 WBW524273:WBW524278 VSA524273:VSA524278 VIE524273:VIE524278 UYI524273:UYI524278 UOM524273:UOM524278 UEQ524273:UEQ524278 TUU524273:TUU524278 TKY524273:TKY524278 TBC524273:TBC524278 SRG524273:SRG524278 SHK524273:SHK524278 RXO524273:RXO524278 RNS524273:RNS524278 RDW524273:RDW524278 QUA524273:QUA524278 QKE524273:QKE524278 QAI524273:QAI524278 PQM524273:PQM524278 PGQ524273:PGQ524278 OWU524273:OWU524278 OMY524273:OMY524278 ODC524273:ODC524278 NTG524273:NTG524278 NJK524273:NJK524278 MZO524273:MZO524278 MPS524273:MPS524278 MFW524273:MFW524278 LWA524273:LWA524278 LME524273:LME524278 LCI524273:LCI524278 KSM524273:KSM524278 KIQ524273:KIQ524278 JYU524273:JYU524278 JOY524273:JOY524278 JFC524273:JFC524278 IVG524273:IVG524278 ILK524273:ILK524278 IBO524273:IBO524278 HRS524273:HRS524278 HHW524273:HHW524278 GYA524273:GYA524278 GOE524273:GOE524278 GEI524273:GEI524278 FUM524273:FUM524278 FKQ524273:FKQ524278 FAU524273:FAU524278 EQY524273:EQY524278 EHC524273:EHC524278 DXG524273:DXG524278 DNK524273:DNK524278 DDO524273:DDO524278 CTS524273:CTS524278 CJW524273:CJW524278 CAA524273:CAA524278 BQE524273:BQE524278 BGI524273:BGI524278 AWM524273:AWM524278 AMQ524273:AMQ524278 ACU524273:ACU524278 SY524273:SY524278 JC524273:JC524278 D524273:E524278 WVO458737:WVO458742 WLS458737:WLS458742 WBW458737:WBW458742 VSA458737:VSA458742 VIE458737:VIE458742 UYI458737:UYI458742 UOM458737:UOM458742 UEQ458737:UEQ458742 TUU458737:TUU458742 TKY458737:TKY458742 TBC458737:TBC458742 SRG458737:SRG458742 SHK458737:SHK458742 RXO458737:RXO458742 RNS458737:RNS458742 RDW458737:RDW458742 QUA458737:QUA458742 QKE458737:QKE458742 QAI458737:QAI458742 PQM458737:PQM458742 PGQ458737:PGQ458742 OWU458737:OWU458742 OMY458737:OMY458742 ODC458737:ODC458742 NTG458737:NTG458742 NJK458737:NJK458742 MZO458737:MZO458742 MPS458737:MPS458742 MFW458737:MFW458742 LWA458737:LWA458742 LME458737:LME458742 LCI458737:LCI458742 KSM458737:KSM458742 KIQ458737:KIQ458742 JYU458737:JYU458742 JOY458737:JOY458742 JFC458737:JFC458742 IVG458737:IVG458742 ILK458737:ILK458742 IBO458737:IBO458742 HRS458737:HRS458742 HHW458737:HHW458742 GYA458737:GYA458742 GOE458737:GOE458742 GEI458737:GEI458742 FUM458737:FUM458742 FKQ458737:FKQ458742 FAU458737:FAU458742 EQY458737:EQY458742 EHC458737:EHC458742 DXG458737:DXG458742 DNK458737:DNK458742 DDO458737:DDO458742 CTS458737:CTS458742 CJW458737:CJW458742 CAA458737:CAA458742 BQE458737:BQE458742 BGI458737:BGI458742 AWM458737:AWM458742 AMQ458737:AMQ458742 ACU458737:ACU458742 SY458737:SY458742 JC458737:JC458742 D458737:E458742 WVO393201:WVO393206 WLS393201:WLS393206 WBW393201:WBW393206 VSA393201:VSA393206 VIE393201:VIE393206 UYI393201:UYI393206 UOM393201:UOM393206 UEQ393201:UEQ393206 TUU393201:TUU393206 TKY393201:TKY393206 TBC393201:TBC393206 SRG393201:SRG393206 SHK393201:SHK393206 RXO393201:RXO393206 RNS393201:RNS393206 RDW393201:RDW393206 QUA393201:QUA393206 QKE393201:QKE393206 QAI393201:QAI393206 PQM393201:PQM393206 PGQ393201:PGQ393206 OWU393201:OWU393206 OMY393201:OMY393206 ODC393201:ODC393206 NTG393201:NTG393206 NJK393201:NJK393206 MZO393201:MZO393206 MPS393201:MPS393206 MFW393201:MFW393206 LWA393201:LWA393206 LME393201:LME393206 LCI393201:LCI393206 KSM393201:KSM393206 KIQ393201:KIQ393206 JYU393201:JYU393206 JOY393201:JOY393206 JFC393201:JFC393206 IVG393201:IVG393206 ILK393201:ILK393206 IBO393201:IBO393206 HRS393201:HRS393206 HHW393201:HHW393206 GYA393201:GYA393206 GOE393201:GOE393206 GEI393201:GEI393206 FUM393201:FUM393206 FKQ393201:FKQ393206 FAU393201:FAU393206 EQY393201:EQY393206 EHC393201:EHC393206 DXG393201:DXG393206 DNK393201:DNK393206 DDO393201:DDO393206 CTS393201:CTS393206 CJW393201:CJW393206 CAA393201:CAA393206 BQE393201:BQE393206 BGI393201:BGI393206 AWM393201:AWM393206 AMQ393201:AMQ393206 ACU393201:ACU393206 SY393201:SY393206 JC393201:JC393206 D393201:E393206 WVO327665:WVO327670 WLS327665:WLS327670 WBW327665:WBW327670 VSA327665:VSA327670 VIE327665:VIE327670 UYI327665:UYI327670 UOM327665:UOM327670 UEQ327665:UEQ327670 TUU327665:TUU327670 TKY327665:TKY327670 TBC327665:TBC327670 SRG327665:SRG327670 SHK327665:SHK327670 RXO327665:RXO327670 RNS327665:RNS327670 RDW327665:RDW327670 QUA327665:QUA327670 QKE327665:QKE327670 QAI327665:QAI327670 PQM327665:PQM327670 PGQ327665:PGQ327670 OWU327665:OWU327670 OMY327665:OMY327670 ODC327665:ODC327670 NTG327665:NTG327670 NJK327665:NJK327670 MZO327665:MZO327670 MPS327665:MPS327670 MFW327665:MFW327670 LWA327665:LWA327670 LME327665:LME327670 LCI327665:LCI327670 KSM327665:KSM327670 KIQ327665:KIQ327670 JYU327665:JYU327670 JOY327665:JOY327670 JFC327665:JFC327670 IVG327665:IVG327670 ILK327665:ILK327670 IBO327665:IBO327670 HRS327665:HRS327670 HHW327665:HHW327670 GYA327665:GYA327670 GOE327665:GOE327670 GEI327665:GEI327670 FUM327665:FUM327670 FKQ327665:FKQ327670 FAU327665:FAU327670 EQY327665:EQY327670 EHC327665:EHC327670 DXG327665:DXG327670 DNK327665:DNK327670 DDO327665:DDO327670 CTS327665:CTS327670 CJW327665:CJW327670 CAA327665:CAA327670 BQE327665:BQE327670 BGI327665:BGI327670 AWM327665:AWM327670 AMQ327665:AMQ327670 ACU327665:ACU327670 SY327665:SY327670 JC327665:JC327670 D327665:E327670 WVO262129:WVO262134 WLS262129:WLS262134 WBW262129:WBW262134 VSA262129:VSA262134 VIE262129:VIE262134 UYI262129:UYI262134 UOM262129:UOM262134 UEQ262129:UEQ262134 TUU262129:TUU262134 TKY262129:TKY262134 TBC262129:TBC262134 SRG262129:SRG262134 SHK262129:SHK262134 RXO262129:RXO262134 RNS262129:RNS262134 RDW262129:RDW262134 QUA262129:QUA262134 QKE262129:QKE262134 QAI262129:QAI262134 PQM262129:PQM262134 PGQ262129:PGQ262134 OWU262129:OWU262134 OMY262129:OMY262134 ODC262129:ODC262134 NTG262129:NTG262134 NJK262129:NJK262134 MZO262129:MZO262134 MPS262129:MPS262134 MFW262129:MFW262134 LWA262129:LWA262134 LME262129:LME262134 LCI262129:LCI262134 KSM262129:KSM262134 KIQ262129:KIQ262134 JYU262129:JYU262134 JOY262129:JOY262134 JFC262129:JFC262134 IVG262129:IVG262134 ILK262129:ILK262134 IBO262129:IBO262134 HRS262129:HRS262134 HHW262129:HHW262134 GYA262129:GYA262134 GOE262129:GOE262134 GEI262129:GEI262134 FUM262129:FUM262134 FKQ262129:FKQ262134 FAU262129:FAU262134 EQY262129:EQY262134 EHC262129:EHC262134 DXG262129:DXG262134 DNK262129:DNK262134 DDO262129:DDO262134 CTS262129:CTS262134 CJW262129:CJW262134 CAA262129:CAA262134 BQE262129:BQE262134 BGI262129:BGI262134 AWM262129:AWM262134 AMQ262129:AMQ262134 ACU262129:ACU262134 SY262129:SY262134 JC262129:JC262134 D262129:E262134 WVO196593:WVO196598 WLS196593:WLS196598 WBW196593:WBW196598 VSA196593:VSA196598 VIE196593:VIE196598 UYI196593:UYI196598 UOM196593:UOM196598 UEQ196593:UEQ196598 TUU196593:TUU196598 TKY196593:TKY196598 TBC196593:TBC196598 SRG196593:SRG196598 SHK196593:SHK196598 RXO196593:RXO196598 RNS196593:RNS196598 RDW196593:RDW196598 QUA196593:QUA196598 QKE196593:QKE196598 QAI196593:QAI196598 PQM196593:PQM196598 PGQ196593:PGQ196598 OWU196593:OWU196598 OMY196593:OMY196598 ODC196593:ODC196598 NTG196593:NTG196598 NJK196593:NJK196598 MZO196593:MZO196598 MPS196593:MPS196598 MFW196593:MFW196598 LWA196593:LWA196598 LME196593:LME196598 LCI196593:LCI196598 KSM196593:KSM196598 KIQ196593:KIQ196598 JYU196593:JYU196598 JOY196593:JOY196598 JFC196593:JFC196598 IVG196593:IVG196598 ILK196593:ILK196598 IBO196593:IBO196598 HRS196593:HRS196598 HHW196593:HHW196598 GYA196593:GYA196598 GOE196593:GOE196598 GEI196593:GEI196598 FUM196593:FUM196598 FKQ196593:FKQ196598 FAU196593:FAU196598 EQY196593:EQY196598 EHC196593:EHC196598 DXG196593:DXG196598 DNK196593:DNK196598 DDO196593:DDO196598 CTS196593:CTS196598 CJW196593:CJW196598 CAA196593:CAA196598 BQE196593:BQE196598 BGI196593:BGI196598 AWM196593:AWM196598 AMQ196593:AMQ196598 ACU196593:ACU196598 SY196593:SY196598 JC196593:JC196598 D196593:E196598 WVO131057:WVO131062 WLS131057:WLS131062 WBW131057:WBW131062 VSA131057:VSA131062 VIE131057:VIE131062 UYI131057:UYI131062 UOM131057:UOM131062 UEQ131057:UEQ131062 TUU131057:TUU131062 TKY131057:TKY131062 TBC131057:TBC131062 SRG131057:SRG131062 SHK131057:SHK131062 RXO131057:RXO131062 RNS131057:RNS131062 RDW131057:RDW131062 QUA131057:QUA131062 QKE131057:QKE131062 QAI131057:QAI131062 PQM131057:PQM131062 PGQ131057:PGQ131062 OWU131057:OWU131062 OMY131057:OMY131062 ODC131057:ODC131062 NTG131057:NTG131062 NJK131057:NJK131062 MZO131057:MZO131062 MPS131057:MPS131062 MFW131057:MFW131062 LWA131057:LWA131062 LME131057:LME131062 LCI131057:LCI131062 KSM131057:KSM131062 KIQ131057:KIQ131062 JYU131057:JYU131062 JOY131057:JOY131062 JFC131057:JFC131062 IVG131057:IVG131062 ILK131057:ILK131062 IBO131057:IBO131062 HRS131057:HRS131062 HHW131057:HHW131062 GYA131057:GYA131062 GOE131057:GOE131062 GEI131057:GEI131062 FUM131057:FUM131062 FKQ131057:FKQ131062 FAU131057:FAU131062 EQY131057:EQY131062 EHC131057:EHC131062 DXG131057:DXG131062 DNK131057:DNK131062 DDO131057:DDO131062 CTS131057:CTS131062 CJW131057:CJW131062 CAA131057:CAA131062 BQE131057:BQE131062 BGI131057:BGI131062 AWM131057:AWM131062 AMQ131057:AMQ131062 ACU131057:ACU131062 SY131057:SY131062 JC131057:JC131062 D131057:E131062 WVO65521:WVO65526 WLS65521:WLS65526 WBW65521:WBW65526 VSA65521:VSA65526 VIE65521:VIE65526 UYI65521:UYI65526 UOM65521:UOM65526 UEQ65521:UEQ65526 TUU65521:TUU65526 TKY65521:TKY65526 TBC65521:TBC65526 SRG65521:SRG65526 SHK65521:SHK65526 RXO65521:RXO65526 RNS65521:RNS65526 RDW65521:RDW65526 QUA65521:QUA65526 QKE65521:QKE65526 QAI65521:QAI65526 PQM65521:PQM65526 PGQ65521:PGQ65526 OWU65521:OWU65526 OMY65521:OMY65526 ODC65521:ODC65526 NTG65521:NTG65526 NJK65521:NJK65526 MZO65521:MZO65526 MPS65521:MPS65526 MFW65521:MFW65526 LWA65521:LWA65526 LME65521:LME65526 LCI65521:LCI65526 KSM65521:KSM65526 KIQ65521:KIQ65526 JYU65521:JYU65526 JOY65521:JOY65526 JFC65521:JFC65526 IVG65521:IVG65526 ILK65521:ILK65526 IBO65521:IBO65526 HRS65521:HRS65526 HHW65521:HHW65526 GYA65521:GYA65526 GOE65521:GOE65526 GEI65521:GEI65526 FUM65521:FUM65526 FKQ65521:FKQ65526 FAU65521:FAU65526 EQY65521:EQY65526 EHC65521:EHC65526 DXG65521:DXG65526 DNK65521:DNK65526 DDO65521:DDO65526 CTS65521:CTS65526 CJW65521:CJW65526 CAA65521:CAA65526 BQE65521:BQE65526 BGI65521:BGI65526 AWM65521:AWM65526 AMQ65521:AMQ65526 ACU65521:ACU65526 SY65521:SY65526 JC65521:JC65526 D65521:E65526 WVO983033:WVO983038 WLS983033:WLS983038 WBW983033:WBW983038 VSA983033:VSA983038 VIE983033:VIE983038 UYI983033:UYI983038 UOM983033:UOM983038 UEQ983033:UEQ983038 TUU983033:TUU983038 TKY983033:TKY983038 TBC983033:TBC983038 SRG983033:SRG983038 SHK983033:SHK983038 RXO983033:RXO983038 RNS983033:RNS983038 RDW983033:RDW983038 QUA983033:QUA983038 QKE983033:QKE983038 QAI983033:QAI983038 PQM983033:PQM983038 PGQ983033:PGQ983038 OWU983033:OWU983038 OMY983033:OMY983038 ODC983033:ODC983038 NTG983033:NTG983038 NJK983033:NJK983038 MZO983033:MZO983038 MPS983033:MPS983038 MFW983033:MFW983038 LWA983033:LWA983038 LME983033:LME983038 LCI983033:LCI983038 KSM983033:KSM983038 KIQ983033:KIQ983038 JYU983033:JYU983038 JOY983033:JOY983038 JFC983033:JFC983038 IVG983033:IVG983038 ILK983033:ILK983038 IBO983033:IBO983038 HRS983033:HRS983038 HHW983033:HHW983038 GYA983033:GYA983038 GOE983033:GOE983038 GEI983033:GEI983038 FUM983033:FUM983038 FKQ983033:FKQ983038 FAU983033:FAU983038 EQY983033:EQY983038 EHC983033:EHC983038 DXG983033:DXG983038 DNK983033:DNK983038 DDO983033:DDO983038 CTS983033:CTS983038 CJW983033:CJW983038 CAA983033:CAA983038 BQE983033:BQE983038 BGI983033:BGI983038 AWM983033:AWM983038 AMQ983033:AMQ983038 ACU983033:ACU983038 SY983033:SY983038 JC983033:JC983038 D983033:E983038 WVO917497:WVO917502 WLS917497:WLS917502 WBW917497:WBW917502 VSA917497:VSA917502 VIE917497:VIE917502 UYI917497:UYI917502 UOM917497:UOM917502 UEQ917497:UEQ917502 TUU917497:TUU917502 TKY917497:TKY917502 TBC917497:TBC917502 SRG917497:SRG917502 SHK917497:SHK917502 RXO917497:RXO917502 RNS917497:RNS917502 RDW917497:RDW917502 QUA917497:QUA917502 QKE917497:QKE917502 QAI917497:QAI917502 PQM917497:PQM917502 PGQ917497:PGQ917502 OWU917497:OWU917502 OMY917497:OMY917502 ODC917497:ODC917502 NTG917497:NTG917502 NJK917497:NJK917502 MZO917497:MZO917502 MPS917497:MPS917502 MFW917497:MFW917502 LWA917497:LWA917502 LME917497:LME917502 LCI917497:LCI917502 KSM917497:KSM917502 KIQ917497:KIQ917502 JYU917497:JYU917502 JOY917497:JOY917502 JFC917497:JFC917502 IVG917497:IVG917502 ILK917497:ILK917502 IBO917497:IBO917502 HRS917497:HRS917502 HHW917497:HHW917502 GYA917497:GYA917502 GOE917497:GOE917502 GEI917497:GEI917502 FUM917497:FUM917502 FKQ917497:FKQ917502 FAU917497:FAU917502 EQY917497:EQY917502 EHC917497:EHC917502 DXG917497:DXG917502 DNK917497:DNK917502 DDO917497:DDO917502 CTS917497:CTS917502 CJW917497:CJW917502 CAA917497:CAA917502 BQE917497:BQE917502 BGI917497:BGI917502 AWM917497:AWM917502 AMQ917497:AMQ917502 ACU917497:ACU917502 SY917497:SY917502 JC917497:JC917502 D917497:E917502 WVO851961:WVO851966 WLS851961:WLS851966 WBW851961:WBW851966 VSA851961:VSA851966 VIE851961:VIE851966 UYI851961:UYI851966 UOM851961:UOM851966 UEQ851961:UEQ851966 TUU851961:TUU851966 TKY851961:TKY851966 TBC851961:TBC851966 SRG851961:SRG851966 SHK851961:SHK851966 RXO851961:RXO851966 RNS851961:RNS851966 RDW851961:RDW851966 QUA851961:QUA851966 QKE851961:QKE851966 QAI851961:QAI851966 PQM851961:PQM851966 PGQ851961:PGQ851966 OWU851961:OWU851966 OMY851961:OMY851966 ODC851961:ODC851966 NTG851961:NTG851966 NJK851961:NJK851966 MZO851961:MZO851966 MPS851961:MPS851966 MFW851961:MFW851966 LWA851961:LWA851966 LME851961:LME851966 LCI851961:LCI851966 KSM851961:KSM851966 KIQ851961:KIQ851966 JYU851961:JYU851966 JOY851961:JOY851966 JFC851961:JFC851966 IVG851961:IVG851966 ILK851961:ILK851966 IBO851961:IBO851966 HRS851961:HRS851966 HHW851961:HHW851966 GYA851961:GYA851966 GOE851961:GOE851966 GEI851961:GEI851966 FUM851961:FUM851966 FKQ851961:FKQ851966 FAU851961:FAU851966 EQY851961:EQY851966 EHC851961:EHC851966 DXG851961:DXG851966 DNK851961:DNK851966 DDO851961:DDO851966 CTS851961:CTS851966 CJW851961:CJW851966 CAA851961:CAA851966 BQE851961:BQE851966 BGI851961:BGI851966 AWM851961:AWM851966 AMQ851961:AMQ851966 ACU851961:ACU851966 SY851961:SY851966 JC851961:JC851966 D851961:E851966 WVO786425:WVO786430 WLS786425:WLS786430 WBW786425:WBW786430 VSA786425:VSA786430 VIE786425:VIE786430 UYI786425:UYI786430 UOM786425:UOM786430 UEQ786425:UEQ786430 TUU786425:TUU786430 TKY786425:TKY786430 TBC786425:TBC786430 SRG786425:SRG786430 SHK786425:SHK786430 RXO786425:RXO786430 RNS786425:RNS786430 RDW786425:RDW786430 QUA786425:QUA786430 QKE786425:QKE786430 QAI786425:QAI786430 PQM786425:PQM786430 PGQ786425:PGQ786430 OWU786425:OWU786430 OMY786425:OMY786430 ODC786425:ODC786430 NTG786425:NTG786430 NJK786425:NJK786430 MZO786425:MZO786430 MPS786425:MPS786430 MFW786425:MFW786430 LWA786425:LWA786430 LME786425:LME786430 LCI786425:LCI786430 KSM786425:KSM786430 KIQ786425:KIQ786430 JYU786425:JYU786430 JOY786425:JOY786430 JFC786425:JFC786430 IVG786425:IVG786430 ILK786425:ILK786430 IBO786425:IBO786430 HRS786425:HRS786430 HHW786425:HHW786430 GYA786425:GYA786430 GOE786425:GOE786430 GEI786425:GEI786430 FUM786425:FUM786430 FKQ786425:FKQ786430 FAU786425:FAU786430 EQY786425:EQY786430 EHC786425:EHC786430 DXG786425:DXG786430 DNK786425:DNK786430 DDO786425:DDO786430 CTS786425:CTS786430 CJW786425:CJW786430 CAA786425:CAA786430 BQE786425:BQE786430 BGI786425:BGI786430 AWM786425:AWM786430 AMQ786425:AMQ786430 ACU786425:ACU786430 SY786425:SY786430 JC786425:JC786430 D786425:E786430 WVO720889:WVO720894 WLS720889:WLS720894 WBW720889:WBW720894 VSA720889:VSA720894 VIE720889:VIE720894 UYI720889:UYI720894 UOM720889:UOM720894 UEQ720889:UEQ720894 TUU720889:TUU720894 TKY720889:TKY720894 TBC720889:TBC720894 SRG720889:SRG720894 SHK720889:SHK720894 RXO720889:RXO720894 RNS720889:RNS720894 RDW720889:RDW720894 QUA720889:QUA720894 QKE720889:QKE720894 QAI720889:QAI720894 PQM720889:PQM720894 PGQ720889:PGQ720894 OWU720889:OWU720894 OMY720889:OMY720894 ODC720889:ODC720894 NTG720889:NTG720894 NJK720889:NJK720894 MZO720889:MZO720894 MPS720889:MPS720894 MFW720889:MFW720894 LWA720889:LWA720894 LME720889:LME720894 LCI720889:LCI720894 KSM720889:KSM720894 KIQ720889:KIQ720894 JYU720889:JYU720894 JOY720889:JOY720894 JFC720889:JFC720894 IVG720889:IVG720894 ILK720889:ILK720894 IBO720889:IBO720894 HRS720889:HRS720894 HHW720889:HHW720894 GYA720889:GYA720894 GOE720889:GOE720894 GEI720889:GEI720894 FUM720889:FUM720894 FKQ720889:FKQ720894 FAU720889:FAU720894 EQY720889:EQY720894 EHC720889:EHC720894 DXG720889:DXG720894 DNK720889:DNK720894 DDO720889:DDO720894 CTS720889:CTS720894 CJW720889:CJW720894 CAA720889:CAA720894 BQE720889:BQE720894 BGI720889:BGI720894 AWM720889:AWM720894 AMQ720889:AMQ720894 ACU720889:ACU720894 SY720889:SY720894 JC720889:JC720894 D720889:E720894 WVO655353:WVO655358 WLS655353:WLS655358 WBW655353:WBW655358 VSA655353:VSA655358 VIE655353:VIE655358 UYI655353:UYI655358 UOM655353:UOM655358 UEQ655353:UEQ655358 TUU655353:TUU655358 TKY655353:TKY655358 TBC655353:TBC655358 SRG655353:SRG655358 SHK655353:SHK655358 RXO655353:RXO655358 RNS655353:RNS655358 RDW655353:RDW655358 QUA655353:QUA655358 QKE655353:QKE655358 QAI655353:QAI655358 PQM655353:PQM655358 PGQ655353:PGQ655358 OWU655353:OWU655358 OMY655353:OMY655358 ODC655353:ODC655358 NTG655353:NTG655358 NJK655353:NJK655358 MZO655353:MZO655358 MPS655353:MPS655358 MFW655353:MFW655358 LWA655353:LWA655358 LME655353:LME655358 LCI655353:LCI655358 KSM655353:KSM655358 KIQ655353:KIQ655358 JYU655353:JYU655358 JOY655353:JOY655358 JFC655353:JFC655358 IVG655353:IVG655358 ILK655353:ILK655358 IBO655353:IBO655358 HRS655353:HRS655358 HHW655353:HHW655358 GYA655353:GYA655358 GOE655353:GOE655358 GEI655353:GEI655358 FUM655353:FUM655358 FKQ655353:FKQ655358 FAU655353:FAU655358 EQY655353:EQY655358 EHC655353:EHC655358 DXG655353:DXG655358 DNK655353:DNK655358 DDO655353:DDO655358 CTS655353:CTS655358 CJW655353:CJW655358 CAA655353:CAA655358 BQE655353:BQE655358 BGI655353:BGI655358 AWM655353:AWM655358 AMQ655353:AMQ655358 ACU655353:ACU655358 SY655353:SY655358 JC655353:JC655358 D655353:E655358 WVO589817:WVO589822 WLS589817:WLS589822 WBW589817:WBW589822 VSA589817:VSA589822 VIE589817:VIE589822 UYI589817:UYI589822 UOM589817:UOM589822 UEQ589817:UEQ589822 TUU589817:TUU589822 TKY589817:TKY589822 TBC589817:TBC589822 SRG589817:SRG589822 SHK589817:SHK589822 RXO589817:RXO589822 RNS589817:RNS589822 RDW589817:RDW589822 QUA589817:QUA589822 QKE589817:QKE589822 QAI589817:QAI589822 PQM589817:PQM589822 PGQ589817:PGQ589822 OWU589817:OWU589822 OMY589817:OMY589822 ODC589817:ODC589822 NTG589817:NTG589822 NJK589817:NJK589822 MZO589817:MZO589822 MPS589817:MPS589822 MFW589817:MFW589822 LWA589817:LWA589822 LME589817:LME589822 LCI589817:LCI589822 KSM589817:KSM589822 KIQ589817:KIQ589822 JYU589817:JYU589822 JOY589817:JOY589822 JFC589817:JFC589822 IVG589817:IVG589822 ILK589817:ILK589822 IBO589817:IBO589822 HRS589817:HRS589822 HHW589817:HHW589822 GYA589817:GYA589822 GOE589817:GOE589822 GEI589817:GEI589822 FUM589817:FUM589822 FKQ589817:FKQ589822 FAU589817:FAU589822 EQY589817:EQY589822 EHC589817:EHC589822 DXG589817:DXG589822 DNK589817:DNK589822 DDO589817:DDO589822 CTS589817:CTS589822 CJW589817:CJW589822 CAA589817:CAA589822 BQE589817:BQE589822 BGI589817:BGI589822 AWM589817:AWM589822 AMQ589817:AMQ589822 ACU589817:ACU589822 SY589817:SY589822 JC589817:JC589822 D589817:E589822 WVO524281:WVO524286 WLS524281:WLS524286 WBW524281:WBW524286 VSA524281:VSA524286 VIE524281:VIE524286 UYI524281:UYI524286 UOM524281:UOM524286 UEQ524281:UEQ524286 TUU524281:TUU524286 TKY524281:TKY524286 TBC524281:TBC524286 SRG524281:SRG524286 SHK524281:SHK524286 RXO524281:RXO524286 RNS524281:RNS524286 RDW524281:RDW524286 QUA524281:QUA524286 QKE524281:QKE524286 QAI524281:QAI524286 PQM524281:PQM524286 PGQ524281:PGQ524286 OWU524281:OWU524286 OMY524281:OMY524286 ODC524281:ODC524286 NTG524281:NTG524286 NJK524281:NJK524286 MZO524281:MZO524286 MPS524281:MPS524286 MFW524281:MFW524286 LWA524281:LWA524286 LME524281:LME524286 LCI524281:LCI524286 KSM524281:KSM524286 KIQ524281:KIQ524286 JYU524281:JYU524286 JOY524281:JOY524286 JFC524281:JFC524286 IVG524281:IVG524286 ILK524281:ILK524286 IBO524281:IBO524286 HRS524281:HRS524286 HHW524281:HHW524286 GYA524281:GYA524286 GOE524281:GOE524286 GEI524281:GEI524286 FUM524281:FUM524286 FKQ524281:FKQ524286 FAU524281:FAU524286 EQY524281:EQY524286 EHC524281:EHC524286 DXG524281:DXG524286 DNK524281:DNK524286 DDO524281:DDO524286 CTS524281:CTS524286 CJW524281:CJW524286 CAA524281:CAA524286 BQE524281:BQE524286 BGI524281:BGI524286 AWM524281:AWM524286 AMQ524281:AMQ524286 ACU524281:ACU524286 SY524281:SY524286 JC524281:JC524286 D524281:E524286 WVO458745:WVO458750 WLS458745:WLS458750 WBW458745:WBW458750 VSA458745:VSA458750 VIE458745:VIE458750 UYI458745:UYI458750 UOM458745:UOM458750 UEQ458745:UEQ458750 TUU458745:TUU458750 TKY458745:TKY458750 TBC458745:TBC458750 SRG458745:SRG458750 SHK458745:SHK458750 RXO458745:RXO458750 RNS458745:RNS458750 RDW458745:RDW458750 QUA458745:QUA458750 QKE458745:QKE458750 QAI458745:QAI458750 PQM458745:PQM458750 PGQ458745:PGQ458750 OWU458745:OWU458750 OMY458745:OMY458750 ODC458745:ODC458750 NTG458745:NTG458750 NJK458745:NJK458750 MZO458745:MZO458750 MPS458745:MPS458750 MFW458745:MFW458750 LWA458745:LWA458750 LME458745:LME458750 LCI458745:LCI458750 KSM458745:KSM458750 KIQ458745:KIQ458750 JYU458745:JYU458750 JOY458745:JOY458750 JFC458745:JFC458750 IVG458745:IVG458750 ILK458745:ILK458750 IBO458745:IBO458750 HRS458745:HRS458750 HHW458745:HHW458750 GYA458745:GYA458750 GOE458745:GOE458750 GEI458745:GEI458750 FUM458745:FUM458750 FKQ458745:FKQ458750 FAU458745:FAU458750 EQY458745:EQY458750 EHC458745:EHC458750 DXG458745:DXG458750 DNK458745:DNK458750 DDO458745:DDO458750 CTS458745:CTS458750 CJW458745:CJW458750 CAA458745:CAA458750 BQE458745:BQE458750 BGI458745:BGI458750 AWM458745:AWM458750 AMQ458745:AMQ458750 ACU458745:ACU458750 SY458745:SY458750 JC458745:JC458750 D458745:E458750 WVO393209:WVO393214 WLS393209:WLS393214 WBW393209:WBW393214 VSA393209:VSA393214 VIE393209:VIE393214 UYI393209:UYI393214 UOM393209:UOM393214 UEQ393209:UEQ393214 TUU393209:TUU393214 TKY393209:TKY393214 TBC393209:TBC393214 SRG393209:SRG393214 SHK393209:SHK393214 RXO393209:RXO393214 RNS393209:RNS393214 RDW393209:RDW393214 QUA393209:QUA393214 QKE393209:QKE393214 QAI393209:QAI393214 PQM393209:PQM393214 PGQ393209:PGQ393214 OWU393209:OWU393214 OMY393209:OMY393214 ODC393209:ODC393214 NTG393209:NTG393214 NJK393209:NJK393214 MZO393209:MZO393214 MPS393209:MPS393214 MFW393209:MFW393214 LWA393209:LWA393214 LME393209:LME393214 LCI393209:LCI393214 KSM393209:KSM393214 KIQ393209:KIQ393214 JYU393209:JYU393214 JOY393209:JOY393214 JFC393209:JFC393214 IVG393209:IVG393214 ILK393209:ILK393214 IBO393209:IBO393214 HRS393209:HRS393214 HHW393209:HHW393214 GYA393209:GYA393214 GOE393209:GOE393214 GEI393209:GEI393214 FUM393209:FUM393214 FKQ393209:FKQ393214 FAU393209:FAU393214 EQY393209:EQY393214 EHC393209:EHC393214 DXG393209:DXG393214 DNK393209:DNK393214 DDO393209:DDO393214 CTS393209:CTS393214 CJW393209:CJW393214 CAA393209:CAA393214 BQE393209:BQE393214 BGI393209:BGI393214 AWM393209:AWM393214 AMQ393209:AMQ393214 ACU393209:ACU393214 SY393209:SY393214 JC393209:JC393214 D393209:E393214 WVO327673:WVO327678 WLS327673:WLS327678 WBW327673:WBW327678 VSA327673:VSA327678 VIE327673:VIE327678 UYI327673:UYI327678 UOM327673:UOM327678 UEQ327673:UEQ327678 TUU327673:TUU327678 TKY327673:TKY327678 TBC327673:TBC327678 SRG327673:SRG327678 SHK327673:SHK327678 RXO327673:RXO327678 RNS327673:RNS327678 RDW327673:RDW327678 QUA327673:QUA327678 QKE327673:QKE327678 QAI327673:QAI327678 PQM327673:PQM327678 PGQ327673:PGQ327678 OWU327673:OWU327678 OMY327673:OMY327678 ODC327673:ODC327678 NTG327673:NTG327678 NJK327673:NJK327678 MZO327673:MZO327678 MPS327673:MPS327678 MFW327673:MFW327678 LWA327673:LWA327678 LME327673:LME327678 LCI327673:LCI327678 KSM327673:KSM327678 KIQ327673:KIQ327678 JYU327673:JYU327678 JOY327673:JOY327678 JFC327673:JFC327678 IVG327673:IVG327678 ILK327673:ILK327678 IBO327673:IBO327678 HRS327673:HRS327678 HHW327673:HHW327678 GYA327673:GYA327678 GOE327673:GOE327678 GEI327673:GEI327678 FUM327673:FUM327678 FKQ327673:FKQ327678 FAU327673:FAU327678 EQY327673:EQY327678 EHC327673:EHC327678 DXG327673:DXG327678 DNK327673:DNK327678 DDO327673:DDO327678 CTS327673:CTS327678 CJW327673:CJW327678 CAA327673:CAA327678 BQE327673:BQE327678 BGI327673:BGI327678 AWM327673:AWM327678 AMQ327673:AMQ327678 ACU327673:ACU327678 SY327673:SY327678 JC327673:JC327678 D327673:E327678 WVO262137:WVO262142 WLS262137:WLS262142 WBW262137:WBW262142 VSA262137:VSA262142 VIE262137:VIE262142 UYI262137:UYI262142 UOM262137:UOM262142 UEQ262137:UEQ262142 TUU262137:TUU262142 TKY262137:TKY262142 TBC262137:TBC262142 SRG262137:SRG262142 SHK262137:SHK262142 RXO262137:RXO262142 RNS262137:RNS262142 RDW262137:RDW262142 QUA262137:QUA262142 QKE262137:QKE262142 QAI262137:QAI262142 PQM262137:PQM262142 PGQ262137:PGQ262142 OWU262137:OWU262142 OMY262137:OMY262142 ODC262137:ODC262142 NTG262137:NTG262142 NJK262137:NJK262142 MZO262137:MZO262142 MPS262137:MPS262142 MFW262137:MFW262142 LWA262137:LWA262142 LME262137:LME262142 LCI262137:LCI262142 KSM262137:KSM262142 KIQ262137:KIQ262142 JYU262137:JYU262142 JOY262137:JOY262142 JFC262137:JFC262142 IVG262137:IVG262142 ILK262137:ILK262142 IBO262137:IBO262142 HRS262137:HRS262142 HHW262137:HHW262142 GYA262137:GYA262142 GOE262137:GOE262142 GEI262137:GEI262142 FUM262137:FUM262142 FKQ262137:FKQ262142 FAU262137:FAU262142 EQY262137:EQY262142 EHC262137:EHC262142 DXG262137:DXG262142 DNK262137:DNK262142 DDO262137:DDO262142 CTS262137:CTS262142 CJW262137:CJW262142 CAA262137:CAA262142 BQE262137:BQE262142 BGI262137:BGI262142 AWM262137:AWM262142 AMQ262137:AMQ262142 ACU262137:ACU262142 SY262137:SY262142 JC262137:JC262142 D262137:E262142 WVO196601:WVO196606 WLS196601:WLS196606 WBW196601:WBW196606 VSA196601:VSA196606 VIE196601:VIE196606 UYI196601:UYI196606 UOM196601:UOM196606 UEQ196601:UEQ196606 TUU196601:TUU196606 TKY196601:TKY196606 TBC196601:TBC196606 SRG196601:SRG196606 SHK196601:SHK196606 RXO196601:RXO196606 RNS196601:RNS196606 RDW196601:RDW196606 QUA196601:QUA196606 QKE196601:QKE196606 QAI196601:QAI196606 PQM196601:PQM196606 PGQ196601:PGQ196606 OWU196601:OWU196606 OMY196601:OMY196606 ODC196601:ODC196606 NTG196601:NTG196606 NJK196601:NJK196606 MZO196601:MZO196606 MPS196601:MPS196606 MFW196601:MFW196606 LWA196601:LWA196606 LME196601:LME196606 LCI196601:LCI196606 KSM196601:KSM196606 KIQ196601:KIQ196606 JYU196601:JYU196606 JOY196601:JOY196606 JFC196601:JFC196606 IVG196601:IVG196606 ILK196601:ILK196606 IBO196601:IBO196606 HRS196601:HRS196606 HHW196601:HHW196606 GYA196601:GYA196606 GOE196601:GOE196606 GEI196601:GEI196606 FUM196601:FUM196606 FKQ196601:FKQ196606 FAU196601:FAU196606 EQY196601:EQY196606 EHC196601:EHC196606 DXG196601:DXG196606 DNK196601:DNK196606 DDO196601:DDO196606 CTS196601:CTS196606 CJW196601:CJW196606 CAA196601:CAA196606 BQE196601:BQE196606 BGI196601:BGI196606 AWM196601:AWM196606 AMQ196601:AMQ196606 ACU196601:ACU196606 SY196601:SY196606 JC196601:JC196606 D196601:E196606 WVO131065:WVO131070 WLS131065:WLS131070 WBW131065:WBW131070 VSA131065:VSA131070 VIE131065:VIE131070 UYI131065:UYI131070 UOM131065:UOM131070 UEQ131065:UEQ131070 TUU131065:TUU131070 TKY131065:TKY131070 TBC131065:TBC131070 SRG131065:SRG131070 SHK131065:SHK131070 RXO131065:RXO131070 RNS131065:RNS131070 RDW131065:RDW131070 QUA131065:QUA131070 QKE131065:QKE131070 QAI131065:QAI131070 PQM131065:PQM131070 PGQ131065:PGQ131070 OWU131065:OWU131070 OMY131065:OMY131070 ODC131065:ODC131070 NTG131065:NTG131070 NJK131065:NJK131070 MZO131065:MZO131070 MPS131065:MPS131070 MFW131065:MFW131070 LWA131065:LWA131070 LME131065:LME131070 LCI131065:LCI131070 KSM131065:KSM131070 KIQ131065:KIQ131070 JYU131065:JYU131070 JOY131065:JOY131070 JFC131065:JFC131070 IVG131065:IVG131070 ILK131065:ILK131070 IBO131065:IBO131070 HRS131065:HRS131070 HHW131065:HHW131070 GYA131065:GYA131070 GOE131065:GOE131070 GEI131065:GEI131070 FUM131065:FUM131070 FKQ131065:FKQ131070 FAU131065:FAU131070 EQY131065:EQY131070 EHC131065:EHC131070 DXG131065:DXG131070 DNK131065:DNK131070 DDO131065:DDO131070 CTS131065:CTS131070 CJW131065:CJW131070 CAA131065:CAA131070 BQE131065:BQE131070 BGI131065:BGI131070 AWM131065:AWM131070 AMQ131065:AMQ131070 ACU131065:ACU131070 SY131065:SY131070 JC131065:JC131070 D131065:E131070 WVO65529:WVO65534 WLS65529:WLS65534 WBW65529:WBW65534 VSA65529:VSA65534 VIE65529:VIE65534 UYI65529:UYI65534 UOM65529:UOM65534 UEQ65529:UEQ65534 TUU65529:TUU65534 TKY65529:TKY65534 TBC65529:TBC65534 SRG65529:SRG65534 SHK65529:SHK65534 RXO65529:RXO65534 RNS65529:RNS65534 RDW65529:RDW65534 QUA65529:QUA65534 QKE65529:QKE65534 QAI65529:QAI65534 PQM65529:PQM65534 PGQ65529:PGQ65534 OWU65529:OWU65534 OMY65529:OMY65534 ODC65529:ODC65534 NTG65529:NTG65534 NJK65529:NJK65534 MZO65529:MZO65534 MPS65529:MPS65534 MFW65529:MFW65534 LWA65529:LWA65534 LME65529:LME65534 LCI65529:LCI65534 KSM65529:KSM65534 KIQ65529:KIQ65534 JYU65529:JYU65534 JOY65529:JOY65534 JFC65529:JFC65534 IVG65529:IVG65534 ILK65529:ILK65534 IBO65529:IBO65534 HRS65529:HRS65534 HHW65529:HHW65534 GYA65529:GYA65534 GOE65529:GOE65534 GEI65529:GEI65534 FUM65529:FUM65534 FKQ65529:FKQ65534 FAU65529:FAU65534 EQY65529:EQY65534 EHC65529:EHC65534 DXG65529:DXG65534 DNK65529:DNK65534 DDO65529:DDO65534 CTS65529:CTS65534 CJW65529:CJW65534 CAA65529:CAA65534 BQE65529:BQE65534 BGI65529:BGI65534 AWM65529:AWM65534 AMQ65529:AMQ65534 ACU65529:ACU65534 SY65529:SY65534 JC65529:JC65534 D65529:E65534 WVO983041:WVO983046 WLS983041:WLS983046 WBW983041:WBW983046 VSA983041:VSA983046 VIE983041:VIE983046 UYI983041:UYI983046 UOM983041:UOM983046 UEQ983041:UEQ983046 TUU983041:TUU983046 TKY983041:TKY983046 TBC983041:TBC983046 SRG983041:SRG983046 SHK983041:SHK983046 RXO983041:RXO983046 RNS983041:RNS983046 RDW983041:RDW983046 QUA983041:QUA983046 QKE983041:QKE983046 QAI983041:QAI983046 PQM983041:PQM983046 PGQ983041:PGQ983046 OWU983041:OWU983046 OMY983041:OMY983046 ODC983041:ODC983046 NTG983041:NTG983046 NJK983041:NJK983046 MZO983041:MZO983046 MPS983041:MPS983046 MFW983041:MFW983046 LWA983041:LWA983046 LME983041:LME983046 LCI983041:LCI983046 KSM983041:KSM983046 KIQ983041:KIQ983046 JYU983041:JYU983046 JOY983041:JOY983046 JFC983041:JFC983046 IVG983041:IVG983046 ILK983041:ILK983046 IBO983041:IBO983046 HRS983041:HRS983046 HHW983041:HHW983046 GYA983041:GYA983046 GOE983041:GOE983046 GEI983041:GEI983046 FUM983041:FUM983046 FKQ983041:FKQ983046 FAU983041:FAU983046 EQY983041:EQY983046 EHC983041:EHC983046 DXG983041:DXG983046 DNK983041:DNK983046 DDO983041:DDO983046 CTS983041:CTS983046 CJW983041:CJW983046 CAA983041:CAA983046 BQE983041:BQE983046 BGI983041:BGI983046 AWM983041:AWM983046 AMQ983041:AMQ983046 ACU983041:ACU983046 SY983041:SY983046 JC983041:JC983046 D983041:E983046 WVO917505:WVO917510 WLS917505:WLS917510 WBW917505:WBW917510 VSA917505:VSA917510 VIE917505:VIE917510 UYI917505:UYI917510 UOM917505:UOM917510 UEQ917505:UEQ917510 TUU917505:TUU917510 TKY917505:TKY917510 TBC917505:TBC917510 SRG917505:SRG917510 SHK917505:SHK917510 RXO917505:RXO917510 RNS917505:RNS917510 RDW917505:RDW917510 QUA917505:QUA917510 QKE917505:QKE917510 QAI917505:QAI917510 PQM917505:PQM917510 PGQ917505:PGQ917510 OWU917505:OWU917510 OMY917505:OMY917510 ODC917505:ODC917510 NTG917505:NTG917510 NJK917505:NJK917510 MZO917505:MZO917510 MPS917505:MPS917510 MFW917505:MFW917510 LWA917505:LWA917510 LME917505:LME917510 LCI917505:LCI917510 KSM917505:KSM917510 KIQ917505:KIQ917510 JYU917505:JYU917510 JOY917505:JOY917510 JFC917505:JFC917510 IVG917505:IVG917510 ILK917505:ILK917510 IBO917505:IBO917510 HRS917505:HRS917510 HHW917505:HHW917510 GYA917505:GYA917510 GOE917505:GOE917510 GEI917505:GEI917510 FUM917505:FUM917510 FKQ917505:FKQ917510 FAU917505:FAU917510 EQY917505:EQY917510 EHC917505:EHC917510 DXG917505:DXG917510 DNK917505:DNK917510 DDO917505:DDO917510 CTS917505:CTS917510 CJW917505:CJW917510 CAA917505:CAA917510 BQE917505:BQE917510 BGI917505:BGI917510 AWM917505:AWM917510 AMQ917505:AMQ917510 ACU917505:ACU917510 SY917505:SY917510 JC917505:JC917510 D917505:E917510 WVO851969:WVO851974 WLS851969:WLS851974 WBW851969:WBW851974 VSA851969:VSA851974 VIE851969:VIE851974 UYI851969:UYI851974 UOM851969:UOM851974 UEQ851969:UEQ851974 TUU851969:TUU851974 TKY851969:TKY851974 TBC851969:TBC851974 SRG851969:SRG851974 SHK851969:SHK851974 RXO851969:RXO851974 RNS851969:RNS851974 RDW851969:RDW851974 QUA851969:QUA851974 QKE851969:QKE851974 QAI851969:QAI851974 PQM851969:PQM851974 PGQ851969:PGQ851974 OWU851969:OWU851974 OMY851969:OMY851974 ODC851969:ODC851974 NTG851969:NTG851974 NJK851969:NJK851974 MZO851969:MZO851974 MPS851969:MPS851974 MFW851969:MFW851974 LWA851969:LWA851974 LME851969:LME851974 LCI851969:LCI851974 KSM851969:KSM851974 KIQ851969:KIQ851974 JYU851969:JYU851974 JOY851969:JOY851974 JFC851969:JFC851974 IVG851969:IVG851974 ILK851969:ILK851974 IBO851969:IBO851974 HRS851969:HRS851974 HHW851969:HHW851974 GYA851969:GYA851974 GOE851969:GOE851974 GEI851969:GEI851974 FUM851969:FUM851974 FKQ851969:FKQ851974 FAU851969:FAU851974 EQY851969:EQY851974 EHC851969:EHC851974 DXG851969:DXG851974 DNK851969:DNK851974 DDO851969:DDO851974 CTS851969:CTS851974 CJW851969:CJW851974 CAA851969:CAA851974 BQE851969:BQE851974 BGI851969:BGI851974 AWM851969:AWM851974 AMQ851969:AMQ851974 ACU851969:ACU851974 SY851969:SY851974 JC851969:JC851974 D851969:E851974 WVO786433:WVO786438 WLS786433:WLS786438 WBW786433:WBW786438 VSA786433:VSA786438 VIE786433:VIE786438 UYI786433:UYI786438 UOM786433:UOM786438 UEQ786433:UEQ786438 TUU786433:TUU786438 TKY786433:TKY786438 TBC786433:TBC786438 SRG786433:SRG786438 SHK786433:SHK786438 RXO786433:RXO786438 RNS786433:RNS786438 RDW786433:RDW786438 QUA786433:QUA786438 QKE786433:QKE786438 QAI786433:QAI786438 PQM786433:PQM786438 PGQ786433:PGQ786438 OWU786433:OWU786438 OMY786433:OMY786438 ODC786433:ODC786438 NTG786433:NTG786438 NJK786433:NJK786438 MZO786433:MZO786438 MPS786433:MPS786438 MFW786433:MFW786438 LWA786433:LWA786438 LME786433:LME786438 LCI786433:LCI786438 KSM786433:KSM786438 KIQ786433:KIQ786438 JYU786433:JYU786438 JOY786433:JOY786438 JFC786433:JFC786438 IVG786433:IVG786438 ILK786433:ILK786438 IBO786433:IBO786438 HRS786433:HRS786438 HHW786433:HHW786438 GYA786433:GYA786438 GOE786433:GOE786438 GEI786433:GEI786438 FUM786433:FUM786438 FKQ786433:FKQ786438 FAU786433:FAU786438 EQY786433:EQY786438 EHC786433:EHC786438 DXG786433:DXG786438 DNK786433:DNK786438 DDO786433:DDO786438 CTS786433:CTS786438 CJW786433:CJW786438 CAA786433:CAA786438 BQE786433:BQE786438 BGI786433:BGI786438 AWM786433:AWM786438 AMQ786433:AMQ786438 ACU786433:ACU786438 SY786433:SY786438 JC786433:JC786438 D786433:E786438 WVO720897:WVO720902 WLS720897:WLS720902 WBW720897:WBW720902 VSA720897:VSA720902 VIE720897:VIE720902 UYI720897:UYI720902 UOM720897:UOM720902 UEQ720897:UEQ720902 TUU720897:TUU720902 TKY720897:TKY720902 TBC720897:TBC720902 SRG720897:SRG720902 SHK720897:SHK720902 RXO720897:RXO720902 RNS720897:RNS720902 RDW720897:RDW720902 QUA720897:QUA720902 QKE720897:QKE720902 QAI720897:QAI720902 PQM720897:PQM720902 PGQ720897:PGQ720902 OWU720897:OWU720902 OMY720897:OMY720902 ODC720897:ODC720902 NTG720897:NTG720902 NJK720897:NJK720902 MZO720897:MZO720902 MPS720897:MPS720902 MFW720897:MFW720902 LWA720897:LWA720902 LME720897:LME720902 LCI720897:LCI720902 KSM720897:KSM720902 KIQ720897:KIQ720902 JYU720897:JYU720902 JOY720897:JOY720902 JFC720897:JFC720902 IVG720897:IVG720902 ILK720897:ILK720902 IBO720897:IBO720902 HRS720897:HRS720902 HHW720897:HHW720902 GYA720897:GYA720902 GOE720897:GOE720902 GEI720897:GEI720902 FUM720897:FUM720902 FKQ720897:FKQ720902 FAU720897:FAU720902 EQY720897:EQY720902 EHC720897:EHC720902 DXG720897:DXG720902 DNK720897:DNK720902 DDO720897:DDO720902 CTS720897:CTS720902 CJW720897:CJW720902 CAA720897:CAA720902 BQE720897:BQE720902 BGI720897:BGI720902 AWM720897:AWM720902 AMQ720897:AMQ720902 ACU720897:ACU720902 SY720897:SY720902 JC720897:JC720902 D720897:E720902 WVO655361:WVO655366 WLS655361:WLS655366 WBW655361:WBW655366 VSA655361:VSA655366 VIE655361:VIE655366 UYI655361:UYI655366 UOM655361:UOM655366 UEQ655361:UEQ655366 TUU655361:TUU655366 TKY655361:TKY655366 TBC655361:TBC655366 SRG655361:SRG655366 SHK655361:SHK655366 RXO655361:RXO655366 RNS655361:RNS655366 RDW655361:RDW655366 QUA655361:QUA655366 QKE655361:QKE655366 QAI655361:QAI655366 PQM655361:PQM655366 PGQ655361:PGQ655366 OWU655361:OWU655366 OMY655361:OMY655366 ODC655361:ODC655366 NTG655361:NTG655366 NJK655361:NJK655366 MZO655361:MZO655366 MPS655361:MPS655366 MFW655361:MFW655366 LWA655361:LWA655366 LME655361:LME655366 LCI655361:LCI655366 KSM655361:KSM655366 KIQ655361:KIQ655366 JYU655361:JYU655366 JOY655361:JOY655366 JFC655361:JFC655366 IVG655361:IVG655366 ILK655361:ILK655366 IBO655361:IBO655366 HRS655361:HRS655366 HHW655361:HHW655366 GYA655361:GYA655366 GOE655361:GOE655366 GEI655361:GEI655366 FUM655361:FUM655366 FKQ655361:FKQ655366 FAU655361:FAU655366 EQY655361:EQY655366 EHC655361:EHC655366 DXG655361:DXG655366 DNK655361:DNK655366 DDO655361:DDO655366 CTS655361:CTS655366 CJW655361:CJW655366 CAA655361:CAA655366 BQE655361:BQE655366 BGI655361:BGI655366 AWM655361:AWM655366 AMQ655361:AMQ655366 ACU655361:ACU655366 SY655361:SY655366 JC655361:JC655366 D655361:E655366 WVO589825:WVO589830 WLS589825:WLS589830 WBW589825:WBW589830 VSA589825:VSA589830 VIE589825:VIE589830 UYI589825:UYI589830 UOM589825:UOM589830 UEQ589825:UEQ589830 TUU589825:TUU589830 TKY589825:TKY589830 TBC589825:TBC589830 SRG589825:SRG589830 SHK589825:SHK589830 RXO589825:RXO589830 RNS589825:RNS589830 RDW589825:RDW589830 QUA589825:QUA589830 QKE589825:QKE589830 QAI589825:QAI589830 PQM589825:PQM589830 PGQ589825:PGQ589830 OWU589825:OWU589830 OMY589825:OMY589830 ODC589825:ODC589830 NTG589825:NTG589830 NJK589825:NJK589830 MZO589825:MZO589830 MPS589825:MPS589830 MFW589825:MFW589830 LWA589825:LWA589830 LME589825:LME589830 LCI589825:LCI589830 KSM589825:KSM589830 KIQ589825:KIQ589830 JYU589825:JYU589830 JOY589825:JOY589830 JFC589825:JFC589830 IVG589825:IVG589830 ILK589825:ILK589830 IBO589825:IBO589830 HRS589825:HRS589830 HHW589825:HHW589830 GYA589825:GYA589830 GOE589825:GOE589830 GEI589825:GEI589830 FUM589825:FUM589830 FKQ589825:FKQ589830 FAU589825:FAU589830 EQY589825:EQY589830 EHC589825:EHC589830 DXG589825:DXG589830 DNK589825:DNK589830 DDO589825:DDO589830 CTS589825:CTS589830 CJW589825:CJW589830 CAA589825:CAA589830 BQE589825:BQE589830 BGI589825:BGI589830 AWM589825:AWM589830 AMQ589825:AMQ589830 ACU589825:ACU589830 SY589825:SY589830 JC589825:JC589830 D589825:E589830 WVO524289:WVO524294 WLS524289:WLS524294 WBW524289:WBW524294 VSA524289:VSA524294 VIE524289:VIE524294 UYI524289:UYI524294 UOM524289:UOM524294 UEQ524289:UEQ524294 TUU524289:TUU524294 TKY524289:TKY524294 TBC524289:TBC524294 SRG524289:SRG524294 SHK524289:SHK524294 RXO524289:RXO524294 RNS524289:RNS524294 RDW524289:RDW524294 QUA524289:QUA524294 QKE524289:QKE524294 QAI524289:QAI524294 PQM524289:PQM524294 PGQ524289:PGQ524294 OWU524289:OWU524294 OMY524289:OMY524294 ODC524289:ODC524294 NTG524289:NTG524294 NJK524289:NJK524294 MZO524289:MZO524294 MPS524289:MPS524294 MFW524289:MFW524294 LWA524289:LWA524294 LME524289:LME524294 LCI524289:LCI524294 KSM524289:KSM524294 KIQ524289:KIQ524294 JYU524289:JYU524294 JOY524289:JOY524294 JFC524289:JFC524294 IVG524289:IVG524294 ILK524289:ILK524294 IBO524289:IBO524294 HRS524289:HRS524294 HHW524289:HHW524294 GYA524289:GYA524294 GOE524289:GOE524294 GEI524289:GEI524294 FUM524289:FUM524294 FKQ524289:FKQ524294 FAU524289:FAU524294 EQY524289:EQY524294 EHC524289:EHC524294 DXG524289:DXG524294 DNK524289:DNK524294 DDO524289:DDO524294 CTS524289:CTS524294 CJW524289:CJW524294 CAA524289:CAA524294 BQE524289:BQE524294 BGI524289:BGI524294 AWM524289:AWM524294 AMQ524289:AMQ524294 ACU524289:ACU524294 SY524289:SY524294 JC524289:JC524294 D524289:E524294 WVO458753:WVO458758 WLS458753:WLS458758 WBW458753:WBW458758 VSA458753:VSA458758 VIE458753:VIE458758 UYI458753:UYI458758 UOM458753:UOM458758 UEQ458753:UEQ458758 TUU458753:TUU458758 TKY458753:TKY458758 TBC458753:TBC458758 SRG458753:SRG458758 SHK458753:SHK458758 RXO458753:RXO458758 RNS458753:RNS458758 RDW458753:RDW458758 QUA458753:QUA458758 QKE458753:QKE458758 QAI458753:QAI458758 PQM458753:PQM458758 PGQ458753:PGQ458758 OWU458753:OWU458758 OMY458753:OMY458758 ODC458753:ODC458758 NTG458753:NTG458758 NJK458753:NJK458758 MZO458753:MZO458758 MPS458753:MPS458758 MFW458753:MFW458758 LWA458753:LWA458758 LME458753:LME458758 LCI458753:LCI458758 KSM458753:KSM458758 KIQ458753:KIQ458758 JYU458753:JYU458758 JOY458753:JOY458758 JFC458753:JFC458758 IVG458753:IVG458758 ILK458753:ILK458758 IBO458753:IBO458758 HRS458753:HRS458758 HHW458753:HHW458758 GYA458753:GYA458758 GOE458753:GOE458758 GEI458753:GEI458758 FUM458753:FUM458758 FKQ458753:FKQ458758 FAU458753:FAU458758 EQY458753:EQY458758 EHC458753:EHC458758 DXG458753:DXG458758 DNK458753:DNK458758 DDO458753:DDO458758 CTS458753:CTS458758 CJW458753:CJW458758 CAA458753:CAA458758 BQE458753:BQE458758 BGI458753:BGI458758 AWM458753:AWM458758 AMQ458753:AMQ458758 ACU458753:ACU458758 SY458753:SY458758 JC458753:JC458758 D458753:E458758 WVO393217:WVO393222 WLS393217:WLS393222 WBW393217:WBW393222 VSA393217:VSA393222 VIE393217:VIE393222 UYI393217:UYI393222 UOM393217:UOM393222 UEQ393217:UEQ393222 TUU393217:TUU393222 TKY393217:TKY393222 TBC393217:TBC393222 SRG393217:SRG393222 SHK393217:SHK393222 RXO393217:RXO393222 RNS393217:RNS393222 RDW393217:RDW393222 QUA393217:QUA393222 QKE393217:QKE393222 QAI393217:QAI393222 PQM393217:PQM393222 PGQ393217:PGQ393222 OWU393217:OWU393222 OMY393217:OMY393222 ODC393217:ODC393222 NTG393217:NTG393222 NJK393217:NJK393222 MZO393217:MZO393222 MPS393217:MPS393222 MFW393217:MFW393222 LWA393217:LWA393222 LME393217:LME393222 LCI393217:LCI393222 KSM393217:KSM393222 KIQ393217:KIQ393222 JYU393217:JYU393222 JOY393217:JOY393222 JFC393217:JFC393222 IVG393217:IVG393222 ILK393217:ILK393222 IBO393217:IBO393222 HRS393217:HRS393222 HHW393217:HHW393222 GYA393217:GYA393222 GOE393217:GOE393222 GEI393217:GEI393222 FUM393217:FUM393222 FKQ393217:FKQ393222 FAU393217:FAU393222 EQY393217:EQY393222 EHC393217:EHC393222 DXG393217:DXG393222 DNK393217:DNK393222 DDO393217:DDO393222 CTS393217:CTS393222 CJW393217:CJW393222 CAA393217:CAA393222 BQE393217:BQE393222 BGI393217:BGI393222 AWM393217:AWM393222 AMQ393217:AMQ393222 ACU393217:ACU393222 SY393217:SY393222 JC393217:JC393222 D393217:E393222 WVO327681:WVO327686 WLS327681:WLS327686 WBW327681:WBW327686 VSA327681:VSA327686 VIE327681:VIE327686 UYI327681:UYI327686 UOM327681:UOM327686 UEQ327681:UEQ327686 TUU327681:TUU327686 TKY327681:TKY327686 TBC327681:TBC327686 SRG327681:SRG327686 SHK327681:SHK327686 RXO327681:RXO327686 RNS327681:RNS327686 RDW327681:RDW327686 QUA327681:QUA327686 QKE327681:QKE327686 QAI327681:QAI327686 PQM327681:PQM327686 PGQ327681:PGQ327686 OWU327681:OWU327686 OMY327681:OMY327686 ODC327681:ODC327686 NTG327681:NTG327686 NJK327681:NJK327686 MZO327681:MZO327686 MPS327681:MPS327686 MFW327681:MFW327686 LWA327681:LWA327686 LME327681:LME327686 LCI327681:LCI327686 KSM327681:KSM327686 KIQ327681:KIQ327686 JYU327681:JYU327686 JOY327681:JOY327686 JFC327681:JFC327686 IVG327681:IVG327686 ILK327681:ILK327686 IBO327681:IBO327686 HRS327681:HRS327686 HHW327681:HHW327686 GYA327681:GYA327686 GOE327681:GOE327686 GEI327681:GEI327686 FUM327681:FUM327686 FKQ327681:FKQ327686 FAU327681:FAU327686 EQY327681:EQY327686 EHC327681:EHC327686 DXG327681:DXG327686 DNK327681:DNK327686 DDO327681:DDO327686 CTS327681:CTS327686 CJW327681:CJW327686 CAA327681:CAA327686 BQE327681:BQE327686 BGI327681:BGI327686 AWM327681:AWM327686 AMQ327681:AMQ327686 ACU327681:ACU327686 SY327681:SY327686 JC327681:JC327686 D327681:E327686 WVO262145:WVO262150 WLS262145:WLS262150 WBW262145:WBW262150 VSA262145:VSA262150 VIE262145:VIE262150 UYI262145:UYI262150 UOM262145:UOM262150 UEQ262145:UEQ262150 TUU262145:TUU262150 TKY262145:TKY262150 TBC262145:TBC262150 SRG262145:SRG262150 SHK262145:SHK262150 RXO262145:RXO262150 RNS262145:RNS262150 RDW262145:RDW262150 QUA262145:QUA262150 QKE262145:QKE262150 QAI262145:QAI262150 PQM262145:PQM262150 PGQ262145:PGQ262150 OWU262145:OWU262150 OMY262145:OMY262150 ODC262145:ODC262150 NTG262145:NTG262150 NJK262145:NJK262150 MZO262145:MZO262150 MPS262145:MPS262150 MFW262145:MFW262150 LWA262145:LWA262150 LME262145:LME262150 LCI262145:LCI262150 KSM262145:KSM262150 KIQ262145:KIQ262150 JYU262145:JYU262150 JOY262145:JOY262150 JFC262145:JFC262150 IVG262145:IVG262150 ILK262145:ILK262150 IBO262145:IBO262150 HRS262145:HRS262150 HHW262145:HHW262150 GYA262145:GYA262150 GOE262145:GOE262150 GEI262145:GEI262150 FUM262145:FUM262150 FKQ262145:FKQ262150 FAU262145:FAU262150 EQY262145:EQY262150 EHC262145:EHC262150 DXG262145:DXG262150 DNK262145:DNK262150 DDO262145:DDO262150 CTS262145:CTS262150 CJW262145:CJW262150 CAA262145:CAA262150 BQE262145:BQE262150 BGI262145:BGI262150 AWM262145:AWM262150 AMQ262145:AMQ262150 ACU262145:ACU262150 SY262145:SY262150 JC262145:JC262150 D262145:E262150 WVO196609:WVO196614 WLS196609:WLS196614 WBW196609:WBW196614 VSA196609:VSA196614 VIE196609:VIE196614 UYI196609:UYI196614 UOM196609:UOM196614 UEQ196609:UEQ196614 TUU196609:TUU196614 TKY196609:TKY196614 TBC196609:TBC196614 SRG196609:SRG196614 SHK196609:SHK196614 RXO196609:RXO196614 RNS196609:RNS196614 RDW196609:RDW196614 QUA196609:QUA196614 QKE196609:QKE196614 QAI196609:QAI196614 PQM196609:PQM196614 PGQ196609:PGQ196614 OWU196609:OWU196614 OMY196609:OMY196614 ODC196609:ODC196614 NTG196609:NTG196614 NJK196609:NJK196614 MZO196609:MZO196614 MPS196609:MPS196614 MFW196609:MFW196614 LWA196609:LWA196614 LME196609:LME196614 LCI196609:LCI196614 KSM196609:KSM196614 KIQ196609:KIQ196614 JYU196609:JYU196614 JOY196609:JOY196614 JFC196609:JFC196614 IVG196609:IVG196614 ILK196609:ILK196614 IBO196609:IBO196614 HRS196609:HRS196614 HHW196609:HHW196614 GYA196609:GYA196614 GOE196609:GOE196614 GEI196609:GEI196614 FUM196609:FUM196614 FKQ196609:FKQ196614 FAU196609:FAU196614 EQY196609:EQY196614 EHC196609:EHC196614 DXG196609:DXG196614 DNK196609:DNK196614 DDO196609:DDO196614 CTS196609:CTS196614 CJW196609:CJW196614 CAA196609:CAA196614 BQE196609:BQE196614 BGI196609:BGI196614 AWM196609:AWM196614 AMQ196609:AMQ196614 ACU196609:ACU196614 SY196609:SY196614 JC196609:JC196614 D196609:E196614 WVO131073:WVO131078 WLS131073:WLS131078 WBW131073:WBW131078 VSA131073:VSA131078 VIE131073:VIE131078 UYI131073:UYI131078 UOM131073:UOM131078 UEQ131073:UEQ131078 TUU131073:TUU131078 TKY131073:TKY131078 TBC131073:TBC131078 SRG131073:SRG131078 SHK131073:SHK131078 RXO131073:RXO131078 RNS131073:RNS131078 RDW131073:RDW131078 QUA131073:QUA131078 QKE131073:QKE131078 QAI131073:QAI131078 PQM131073:PQM131078 PGQ131073:PGQ131078 OWU131073:OWU131078 OMY131073:OMY131078 ODC131073:ODC131078 NTG131073:NTG131078 NJK131073:NJK131078 MZO131073:MZO131078 MPS131073:MPS131078 MFW131073:MFW131078 LWA131073:LWA131078 LME131073:LME131078 LCI131073:LCI131078 KSM131073:KSM131078 KIQ131073:KIQ131078 JYU131073:JYU131078 JOY131073:JOY131078 JFC131073:JFC131078 IVG131073:IVG131078 ILK131073:ILK131078 IBO131073:IBO131078 HRS131073:HRS131078 HHW131073:HHW131078 GYA131073:GYA131078 GOE131073:GOE131078 GEI131073:GEI131078 FUM131073:FUM131078 FKQ131073:FKQ131078 FAU131073:FAU131078 EQY131073:EQY131078 EHC131073:EHC131078 DXG131073:DXG131078 DNK131073:DNK131078 DDO131073:DDO131078 CTS131073:CTS131078 CJW131073:CJW131078 CAA131073:CAA131078 BQE131073:BQE131078 BGI131073:BGI131078 AWM131073:AWM131078 AMQ131073:AMQ131078 ACU131073:ACU131078 SY131073:SY131078 JC131073:JC131078 D131073:E131078 WVO65537:WVO65542 WLS65537:WLS65542 WBW65537:WBW65542 VSA65537:VSA65542 VIE65537:VIE65542 UYI65537:UYI65542 UOM65537:UOM65542 UEQ65537:UEQ65542 TUU65537:TUU65542 TKY65537:TKY65542 TBC65537:TBC65542 SRG65537:SRG65542 SHK65537:SHK65542 RXO65537:RXO65542 RNS65537:RNS65542 RDW65537:RDW65542 QUA65537:QUA65542 QKE65537:QKE65542 QAI65537:QAI65542 PQM65537:PQM65542 PGQ65537:PGQ65542 OWU65537:OWU65542 OMY65537:OMY65542 ODC65537:ODC65542 NTG65537:NTG65542 NJK65537:NJK65542 MZO65537:MZO65542 MPS65537:MPS65542 MFW65537:MFW65542 LWA65537:LWA65542 LME65537:LME65542 LCI65537:LCI65542 KSM65537:KSM65542 KIQ65537:KIQ65542 JYU65537:JYU65542 JOY65537:JOY65542 JFC65537:JFC65542 IVG65537:IVG65542 ILK65537:ILK65542 IBO65537:IBO65542 HRS65537:HRS65542 HHW65537:HHW65542 GYA65537:GYA65542 GOE65537:GOE65542 GEI65537:GEI65542 FUM65537:FUM65542 FKQ65537:FKQ65542 FAU65537:FAU65542 EQY65537:EQY65542 EHC65537:EHC65542 DXG65537:DXG65542 DNK65537:DNK65542 DDO65537:DDO65542 CTS65537:CTS65542 CJW65537:CJW65542 CAA65537:CAA65542 BQE65537:BQE65542 BGI65537:BGI65542 AWM65537:AWM65542 AMQ65537:AMQ65542 ACU65537:ACU65542 SY65537:SY65542 JC65537:JC65542 D65537:E65542 WVO983049:WVO983054 WLS983049:WLS983054 WBW983049:WBW983054 VSA983049:VSA983054 VIE983049:VIE983054 UYI983049:UYI983054 UOM983049:UOM983054 UEQ983049:UEQ983054 TUU983049:TUU983054 TKY983049:TKY983054 TBC983049:TBC983054 SRG983049:SRG983054 SHK983049:SHK983054 RXO983049:RXO983054 RNS983049:RNS983054 RDW983049:RDW983054 QUA983049:QUA983054 QKE983049:QKE983054 QAI983049:QAI983054 PQM983049:PQM983054 PGQ983049:PGQ983054 OWU983049:OWU983054 OMY983049:OMY983054 ODC983049:ODC983054 NTG983049:NTG983054 NJK983049:NJK983054 MZO983049:MZO983054 MPS983049:MPS983054 MFW983049:MFW983054 LWA983049:LWA983054 LME983049:LME983054 LCI983049:LCI983054 KSM983049:KSM983054 KIQ983049:KIQ983054 JYU983049:JYU983054 JOY983049:JOY983054 JFC983049:JFC983054 IVG983049:IVG983054 ILK983049:ILK983054 IBO983049:IBO983054 HRS983049:HRS983054 HHW983049:HHW983054 GYA983049:GYA983054 GOE983049:GOE983054 GEI983049:GEI983054 FUM983049:FUM983054 FKQ983049:FKQ983054 FAU983049:FAU983054 EQY983049:EQY983054 EHC983049:EHC983054 DXG983049:DXG983054 DNK983049:DNK983054 DDO983049:DDO983054 CTS983049:CTS983054 CJW983049:CJW983054 CAA983049:CAA983054 BQE983049:BQE983054 BGI983049:BGI983054 AWM983049:AWM983054 AMQ983049:AMQ983054 ACU983049:ACU983054 SY983049:SY983054 JC983049:JC983054 D983049:E983054 WVO917513:WVO917518 WLS917513:WLS917518 WBW917513:WBW917518 VSA917513:VSA917518 VIE917513:VIE917518 UYI917513:UYI917518 UOM917513:UOM917518 UEQ917513:UEQ917518 TUU917513:TUU917518 TKY917513:TKY917518 TBC917513:TBC917518 SRG917513:SRG917518 SHK917513:SHK917518 RXO917513:RXO917518 RNS917513:RNS917518 RDW917513:RDW917518 QUA917513:QUA917518 QKE917513:QKE917518 QAI917513:QAI917518 PQM917513:PQM917518 PGQ917513:PGQ917518 OWU917513:OWU917518 OMY917513:OMY917518 ODC917513:ODC917518 NTG917513:NTG917518 NJK917513:NJK917518 MZO917513:MZO917518 MPS917513:MPS917518 MFW917513:MFW917518 LWA917513:LWA917518 LME917513:LME917518 LCI917513:LCI917518 KSM917513:KSM917518 KIQ917513:KIQ917518 JYU917513:JYU917518 JOY917513:JOY917518 JFC917513:JFC917518 IVG917513:IVG917518 ILK917513:ILK917518 IBO917513:IBO917518 HRS917513:HRS917518 HHW917513:HHW917518 GYA917513:GYA917518 GOE917513:GOE917518 GEI917513:GEI917518 FUM917513:FUM917518 FKQ917513:FKQ917518 FAU917513:FAU917518 EQY917513:EQY917518 EHC917513:EHC917518 DXG917513:DXG917518 DNK917513:DNK917518 DDO917513:DDO917518 CTS917513:CTS917518 CJW917513:CJW917518 CAA917513:CAA917518 BQE917513:BQE917518 BGI917513:BGI917518 AWM917513:AWM917518 AMQ917513:AMQ917518 ACU917513:ACU917518 SY917513:SY917518 JC917513:JC917518 D917513:E917518 WVO851977:WVO851982 WLS851977:WLS851982 WBW851977:WBW851982 VSA851977:VSA851982 VIE851977:VIE851982 UYI851977:UYI851982 UOM851977:UOM851982 UEQ851977:UEQ851982 TUU851977:TUU851982 TKY851977:TKY851982 TBC851977:TBC851982 SRG851977:SRG851982 SHK851977:SHK851982 RXO851977:RXO851982 RNS851977:RNS851982 RDW851977:RDW851982 QUA851977:QUA851982 QKE851977:QKE851982 QAI851977:QAI851982 PQM851977:PQM851982 PGQ851977:PGQ851982 OWU851977:OWU851982 OMY851977:OMY851982 ODC851977:ODC851982 NTG851977:NTG851982 NJK851977:NJK851982 MZO851977:MZO851982 MPS851977:MPS851982 MFW851977:MFW851982 LWA851977:LWA851982 LME851977:LME851982 LCI851977:LCI851982 KSM851977:KSM851982 KIQ851977:KIQ851982 JYU851977:JYU851982 JOY851977:JOY851982 JFC851977:JFC851982 IVG851977:IVG851982 ILK851977:ILK851982 IBO851977:IBO851982 HRS851977:HRS851982 HHW851977:HHW851982 GYA851977:GYA851982 GOE851977:GOE851982 GEI851977:GEI851982 FUM851977:FUM851982 FKQ851977:FKQ851982 FAU851977:FAU851982 EQY851977:EQY851982 EHC851977:EHC851982 DXG851977:DXG851982 DNK851977:DNK851982 DDO851977:DDO851982 CTS851977:CTS851982 CJW851977:CJW851982 CAA851977:CAA851982 BQE851977:BQE851982 BGI851977:BGI851982 AWM851977:AWM851982 AMQ851977:AMQ851982 ACU851977:ACU851982 SY851977:SY851982 JC851977:JC851982 D851977:E851982 WVO786441:WVO786446 WLS786441:WLS786446 WBW786441:WBW786446 VSA786441:VSA786446 VIE786441:VIE786446 UYI786441:UYI786446 UOM786441:UOM786446 UEQ786441:UEQ786446 TUU786441:TUU786446 TKY786441:TKY786446 TBC786441:TBC786446 SRG786441:SRG786446 SHK786441:SHK786446 RXO786441:RXO786446 RNS786441:RNS786446 RDW786441:RDW786446 QUA786441:QUA786446 QKE786441:QKE786446 QAI786441:QAI786446 PQM786441:PQM786446 PGQ786441:PGQ786446 OWU786441:OWU786446 OMY786441:OMY786446 ODC786441:ODC786446 NTG786441:NTG786446 NJK786441:NJK786446 MZO786441:MZO786446 MPS786441:MPS786446 MFW786441:MFW786446 LWA786441:LWA786446 LME786441:LME786446 LCI786441:LCI786446 KSM786441:KSM786446 KIQ786441:KIQ786446 JYU786441:JYU786446 JOY786441:JOY786446 JFC786441:JFC786446 IVG786441:IVG786446 ILK786441:ILK786446 IBO786441:IBO786446 HRS786441:HRS786446 HHW786441:HHW786446 GYA786441:GYA786446 GOE786441:GOE786446 GEI786441:GEI786446 FUM786441:FUM786446 FKQ786441:FKQ786446 FAU786441:FAU786446 EQY786441:EQY786446 EHC786441:EHC786446 DXG786441:DXG786446 DNK786441:DNK786446 DDO786441:DDO786446 CTS786441:CTS786446 CJW786441:CJW786446 CAA786441:CAA786446 BQE786441:BQE786446 BGI786441:BGI786446 AWM786441:AWM786446 AMQ786441:AMQ786446 ACU786441:ACU786446 SY786441:SY786446 JC786441:JC786446 D786441:E786446 WVO720905:WVO720910 WLS720905:WLS720910 WBW720905:WBW720910 VSA720905:VSA720910 VIE720905:VIE720910 UYI720905:UYI720910 UOM720905:UOM720910 UEQ720905:UEQ720910 TUU720905:TUU720910 TKY720905:TKY720910 TBC720905:TBC720910 SRG720905:SRG720910 SHK720905:SHK720910 RXO720905:RXO720910 RNS720905:RNS720910 RDW720905:RDW720910 QUA720905:QUA720910 QKE720905:QKE720910 QAI720905:QAI720910 PQM720905:PQM720910 PGQ720905:PGQ720910 OWU720905:OWU720910 OMY720905:OMY720910 ODC720905:ODC720910 NTG720905:NTG720910 NJK720905:NJK720910 MZO720905:MZO720910 MPS720905:MPS720910 MFW720905:MFW720910 LWA720905:LWA720910 LME720905:LME720910 LCI720905:LCI720910 KSM720905:KSM720910 KIQ720905:KIQ720910 JYU720905:JYU720910 JOY720905:JOY720910 JFC720905:JFC720910 IVG720905:IVG720910 ILK720905:ILK720910 IBO720905:IBO720910 HRS720905:HRS720910 HHW720905:HHW720910 GYA720905:GYA720910 GOE720905:GOE720910 GEI720905:GEI720910 FUM720905:FUM720910 FKQ720905:FKQ720910 FAU720905:FAU720910 EQY720905:EQY720910 EHC720905:EHC720910 DXG720905:DXG720910 DNK720905:DNK720910 DDO720905:DDO720910 CTS720905:CTS720910 CJW720905:CJW720910 CAA720905:CAA720910 BQE720905:BQE720910 BGI720905:BGI720910 AWM720905:AWM720910 AMQ720905:AMQ720910 ACU720905:ACU720910 SY720905:SY720910 JC720905:JC720910 D720905:E720910 WVO655369:WVO655374 WLS655369:WLS655374 WBW655369:WBW655374 VSA655369:VSA655374 VIE655369:VIE655374 UYI655369:UYI655374 UOM655369:UOM655374 UEQ655369:UEQ655374 TUU655369:TUU655374 TKY655369:TKY655374 TBC655369:TBC655374 SRG655369:SRG655374 SHK655369:SHK655374 RXO655369:RXO655374 RNS655369:RNS655374 RDW655369:RDW655374 QUA655369:QUA655374 QKE655369:QKE655374 QAI655369:QAI655374 PQM655369:PQM655374 PGQ655369:PGQ655374 OWU655369:OWU655374 OMY655369:OMY655374 ODC655369:ODC655374 NTG655369:NTG655374 NJK655369:NJK655374 MZO655369:MZO655374 MPS655369:MPS655374 MFW655369:MFW655374 LWA655369:LWA655374 LME655369:LME655374 LCI655369:LCI655374 KSM655369:KSM655374 KIQ655369:KIQ655374 JYU655369:JYU655374 JOY655369:JOY655374 JFC655369:JFC655374 IVG655369:IVG655374 ILK655369:ILK655374 IBO655369:IBO655374 HRS655369:HRS655374 HHW655369:HHW655374 GYA655369:GYA655374 GOE655369:GOE655374 GEI655369:GEI655374 FUM655369:FUM655374 FKQ655369:FKQ655374 FAU655369:FAU655374 EQY655369:EQY655374 EHC655369:EHC655374 DXG655369:DXG655374 DNK655369:DNK655374 DDO655369:DDO655374 CTS655369:CTS655374 CJW655369:CJW655374 CAA655369:CAA655374 BQE655369:BQE655374 BGI655369:BGI655374 AWM655369:AWM655374 AMQ655369:AMQ655374 ACU655369:ACU655374 SY655369:SY655374 JC655369:JC655374 D655369:E655374 WVO589833:WVO589838 WLS589833:WLS589838 WBW589833:WBW589838 VSA589833:VSA589838 VIE589833:VIE589838 UYI589833:UYI589838 UOM589833:UOM589838 UEQ589833:UEQ589838 TUU589833:TUU589838 TKY589833:TKY589838 TBC589833:TBC589838 SRG589833:SRG589838 SHK589833:SHK589838 RXO589833:RXO589838 RNS589833:RNS589838 RDW589833:RDW589838 QUA589833:QUA589838 QKE589833:QKE589838 QAI589833:QAI589838 PQM589833:PQM589838 PGQ589833:PGQ589838 OWU589833:OWU589838 OMY589833:OMY589838 ODC589833:ODC589838 NTG589833:NTG589838 NJK589833:NJK589838 MZO589833:MZO589838 MPS589833:MPS589838 MFW589833:MFW589838 LWA589833:LWA589838 LME589833:LME589838 LCI589833:LCI589838 KSM589833:KSM589838 KIQ589833:KIQ589838 JYU589833:JYU589838 JOY589833:JOY589838 JFC589833:JFC589838 IVG589833:IVG589838 ILK589833:ILK589838 IBO589833:IBO589838 HRS589833:HRS589838 HHW589833:HHW589838 GYA589833:GYA589838 GOE589833:GOE589838 GEI589833:GEI589838 FUM589833:FUM589838 FKQ589833:FKQ589838 FAU589833:FAU589838 EQY589833:EQY589838 EHC589833:EHC589838 DXG589833:DXG589838 DNK589833:DNK589838 DDO589833:DDO589838 CTS589833:CTS589838 CJW589833:CJW589838 CAA589833:CAA589838 BQE589833:BQE589838 BGI589833:BGI589838 AWM589833:AWM589838 AMQ589833:AMQ589838 ACU589833:ACU589838 SY589833:SY589838 JC589833:JC589838 D589833:E589838 WVO524297:WVO524302 WLS524297:WLS524302 WBW524297:WBW524302 VSA524297:VSA524302 VIE524297:VIE524302 UYI524297:UYI524302 UOM524297:UOM524302 UEQ524297:UEQ524302 TUU524297:TUU524302 TKY524297:TKY524302 TBC524297:TBC524302 SRG524297:SRG524302 SHK524297:SHK524302 RXO524297:RXO524302 RNS524297:RNS524302 RDW524297:RDW524302 QUA524297:QUA524302 QKE524297:QKE524302 QAI524297:QAI524302 PQM524297:PQM524302 PGQ524297:PGQ524302 OWU524297:OWU524302 OMY524297:OMY524302 ODC524297:ODC524302 NTG524297:NTG524302 NJK524297:NJK524302 MZO524297:MZO524302 MPS524297:MPS524302 MFW524297:MFW524302 LWA524297:LWA524302 LME524297:LME524302 LCI524297:LCI524302 KSM524297:KSM524302 KIQ524297:KIQ524302 JYU524297:JYU524302 JOY524297:JOY524302 JFC524297:JFC524302 IVG524297:IVG524302 ILK524297:ILK524302 IBO524297:IBO524302 HRS524297:HRS524302 HHW524297:HHW524302 GYA524297:GYA524302 GOE524297:GOE524302 GEI524297:GEI524302 FUM524297:FUM524302 FKQ524297:FKQ524302 FAU524297:FAU524302 EQY524297:EQY524302 EHC524297:EHC524302 DXG524297:DXG524302 DNK524297:DNK524302 DDO524297:DDO524302 CTS524297:CTS524302 CJW524297:CJW524302 CAA524297:CAA524302 BQE524297:BQE524302 BGI524297:BGI524302 AWM524297:AWM524302 AMQ524297:AMQ524302 ACU524297:ACU524302 SY524297:SY524302 JC524297:JC524302 D524297:E524302 WVO458761:WVO458766 WLS458761:WLS458766 WBW458761:WBW458766 VSA458761:VSA458766 VIE458761:VIE458766 UYI458761:UYI458766 UOM458761:UOM458766 UEQ458761:UEQ458766 TUU458761:TUU458766 TKY458761:TKY458766 TBC458761:TBC458766 SRG458761:SRG458766 SHK458761:SHK458766 RXO458761:RXO458766 RNS458761:RNS458766 RDW458761:RDW458766 QUA458761:QUA458766 QKE458761:QKE458766 QAI458761:QAI458766 PQM458761:PQM458766 PGQ458761:PGQ458766 OWU458761:OWU458766 OMY458761:OMY458766 ODC458761:ODC458766 NTG458761:NTG458766 NJK458761:NJK458766 MZO458761:MZO458766 MPS458761:MPS458766 MFW458761:MFW458766 LWA458761:LWA458766 LME458761:LME458766 LCI458761:LCI458766 KSM458761:KSM458766 KIQ458761:KIQ458766 JYU458761:JYU458766 JOY458761:JOY458766 JFC458761:JFC458766 IVG458761:IVG458766 ILK458761:ILK458766 IBO458761:IBO458766 HRS458761:HRS458766 HHW458761:HHW458766 GYA458761:GYA458766 GOE458761:GOE458766 GEI458761:GEI458766 FUM458761:FUM458766 FKQ458761:FKQ458766 FAU458761:FAU458766 EQY458761:EQY458766 EHC458761:EHC458766 DXG458761:DXG458766 DNK458761:DNK458766 DDO458761:DDO458766 CTS458761:CTS458766 CJW458761:CJW458766 CAA458761:CAA458766 BQE458761:BQE458766 BGI458761:BGI458766 AWM458761:AWM458766 AMQ458761:AMQ458766 ACU458761:ACU458766 SY458761:SY458766 JC458761:JC458766 D458761:E458766 WVO393225:WVO393230 WLS393225:WLS393230 WBW393225:WBW393230 VSA393225:VSA393230 VIE393225:VIE393230 UYI393225:UYI393230 UOM393225:UOM393230 UEQ393225:UEQ393230 TUU393225:TUU393230 TKY393225:TKY393230 TBC393225:TBC393230 SRG393225:SRG393230 SHK393225:SHK393230 RXO393225:RXO393230 RNS393225:RNS393230 RDW393225:RDW393230 QUA393225:QUA393230 QKE393225:QKE393230 QAI393225:QAI393230 PQM393225:PQM393230 PGQ393225:PGQ393230 OWU393225:OWU393230 OMY393225:OMY393230 ODC393225:ODC393230 NTG393225:NTG393230 NJK393225:NJK393230 MZO393225:MZO393230 MPS393225:MPS393230 MFW393225:MFW393230 LWA393225:LWA393230 LME393225:LME393230 LCI393225:LCI393230 KSM393225:KSM393230 KIQ393225:KIQ393230 JYU393225:JYU393230 JOY393225:JOY393230 JFC393225:JFC393230 IVG393225:IVG393230 ILK393225:ILK393230 IBO393225:IBO393230 HRS393225:HRS393230 HHW393225:HHW393230 GYA393225:GYA393230 GOE393225:GOE393230 GEI393225:GEI393230 FUM393225:FUM393230 FKQ393225:FKQ393230 FAU393225:FAU393230 EQY393225:EQY393230 EHC393225:EHC393230 DXG393225:DXG393230 DNK393225:DNK393230 DDO393225:DDO393230 CTS393225:CTS393230 CJW393225:CJW393230 CAA393225:CAA393230 BQE393225:BQE393230 BGI393225:BGI393230 AWM393225:AWM393230 AMQ393225:AMQ393230 ACU393225:ACU393230 SY393225:SY393230 JC393225:JC393230 D393225:E393230 WVO327689:WVO327694 WLS327689:WLS327694 WBW327689:WBW327694 VSA327689:VSA327694 VIE327689:VIE327694 UYI327689:UYI327694 UOM327689:UOM327694 UEQ327689:UEQ327694 TUU327689:TUU327694 TKY327689:TKY327694 TBC327689:TBC327694 SRG327689:SRG327694 SHK327689:SHK327694 RXO327689:RXO327694 RNS327689:RNS327694 RDW327689:RDW327694 QUA327689:QUA327694 QKE327689:QKE327694 QAI327689:QAI327694 PQM327689:PQM327694 PGQ327689:PGQ327694 OWU327689:OWU327694 OMY327689:OMY327694 ODC327689:ODC327694 NTG327689:NTG327694 NJK327689:NJK327694 MZO327689:MZO327694 MPS327689:MPS327694 MFW327689:MFW327694 LWA327689:LWA327694 LME327689:LME327694 LCI327689:LCI327694 KSM327689:KSM327694 KIQ327689:KIQ327694 JYU327689:JYU327694 JOY327689:JOY327694 JFC327689:JFC327694 IVG327689:IVG327694 ILK327689:ILK327694 IBO327689:IBO327694 HRS327689:HRS327694 HHW327689:HHW327694 GYA327689:GYA327694 GOE327689:GOE327694 GEI327689:GEI327694 FUM327689:FUM327694 FKQ327689:FKQ327694 FAU327689:FAU327694 EQY327689:EQY327694 EHC327689:EHC327694 DXG327689:DXG327694 DNK327689:DNK327694 DDO327689:DDO327694 CTS327689:CTS327694 CJW327689:CJW327694 CAA327689:CAA327694 BQE327689:BQE327694 BGI327689:BGI327694 AWM327689:AWM327694 AMQ327689:AMQ327694 ACU327689:ACU327694 SY327689:SY327694 JC327689:JC327694 D327689:E327694 WVO262153:WVO262158 WLS262153:WLS262158 WBW262153:WBW262158 VSA262153:VSA262158 VIE262153:VIE262158 UYI262153:UYI262158 UOM262153:UOM262158 UEQ262153:UEQ262158 TUU262153:TUU262158 TKY262153:TKY262158 TBC262153:TBC262158 SRG262153:SRG262158 SHK262153:SHK262158 RXO262153:RXO262158 RNS262153:RNS262158 RDW262153:RDW262158 QUA262153:QUA262158 QKE262153:QKE262158 QAI262153:QAI262158 PQM262153:PQM262158 PGQ262153:PGQ262158 OWU262153:OWU262158 OMY262153:OMY262158 ODC262153:ODC262158 NTG262153:NTG262158 NJK262153:NJK262158 MZO262153:MZO262158 MPS262153:MPS262158 MFW262153:MFW262158 LWA262153:LWA262158 LME262153:LME262158 LCI262153:LCI262158 KSM262153:KSM262158 KIQ262153:KIQ262158 JYU262153:JYU262158 JOY262153:JOY262158 JFC262153:JFC262158 IVG262153:IVG262158 ILK262153:ILK262158 IBO262153:IBO262158 HRS262153:HRS262158 HHW262153:HHW262158 GYA262153:GYA262158 GOE262153:GOE262158 GEI262153:GEI262158 FUM262153:FUM262158 FKQ262153:FKQ262158 FAU262153:FAU262158 EQY262153:EQY262158 EHC262153:EHC262158 DXG262153:DXG262158 DNK262153:DNK262158 DDO262153:DDO262158 CTS262153:CTS262158 CJW262153:CJW262158 CAA262153:CAA262158 BQE262153:BQE262158 BGI262153:BGI262158 AWM262153:AWM262158 AMQ262153:AMQ262158 ACU262153:ACU262158 SY262153:SY262158 JC262153:JC262158 D262153:E262158 WVO196617:WVO196622 WLS196617:WLS196622 WBW196617:WBW196622 VSA196617:VSA196622 VIE196617:VIE196622 UYI196617:UYI196622 UOM196617:UOM196622 UEQ196617:UEQ196622 TUU196617:TUU196622 TKY196617:TKY196622 TBC196617:TBC196622 SRG196617:SRG196622 SHK196617:SHK196622 RXO196617:RXO196622 RNS196617:RNS196622 RDW196617:RDW196622 QUA196617:QUA196622 QKE196617:QKE196622 QAI196617:QAI196622 PQM196617:PQM196622 PGQ196617:PGQ196622 OWU196617:OWU196622 OMY196617:OMY196622 ODC196617:ODC196622 NTG196617:NTG196622 NJK196617:NJK196622 MZO196617:MZO196622 MPS196617:MPS196622 MFW196617:MFW196622 LWA196617:LWA196622 LME196617:LME196622 LCI196617:LCI196622 KSM196617:KSM196622 KIQ196617:KIQ196622 JYU196617:JYU196622 JOY196617:JOY196622 JFC196617:JFC196622 IVG196617:IVG196622 ILK196617:ILK196622 IBO196617:IBO196622 HRS196617:HRS196622 HHW196617:HHW196622 GYA196617:GYA196622 GOE196617:GOE196622 GEI196617:GEI196622 FUM196617:FUM196622 FKQ196617:FKQ196622 FAU196617:FAU196622 EQY196617:EQY196622 EHC196617:EHC196622 DXG196617:DXG196622 DNK196617:DNK196622 DDO196617:DDO196622 CTS196617:CTS196622 CJW196617:CJW196622 CAA196617:CAA196622 BQE196617:BQE196622 BGI196617:BGI196622 AWM196617:AWM196622 AMQ196617:AMQ196622 ACU196617:ACU196622 SY196617:SY196622 JC196617:JC196622 D196617:E196622 WVO131081:WVO131086 WLS131081:WLS131086 WBW131081:WBW131086 VSA131081:VSA131086 VIE131081:VIE131086 UYI131081:UYI131086 UOM131081:UOM131086 UEQ131081:UEQ131086 TUU131081:TUU131086 TKY131081:TKY131086 TBC131081:TBC131086 SRG131081:SRG131086 SHK131081:SHK131086 RXO131081:RXO131086 RNS131081:RNS131086 RDW131081:RDW131086 QUA131081:QUA131086 QKE131081:QKE131086 QAI131081:QAI131086 PQM131081:PQM131086 PGQ131081:PGQ131086 OWU131081:OWU131086 OMY131081:OMY131086 ODC131081:ODC131086 NTG131081:NTG131086 NJK131081:NJK131086 MZO131081:MZO131086 MPS131081:MPS131086 MFW131081:MFW131086 LWA131081:LWA131086 LME131081:LME131086 LCI131081:LCI131086 KSM131081:KSM131086 KIQ131081:KIQ131086 JYU131081:JYU131086 JOY131081:JOY131086 JFC131081:JFC131086 IVG131081:IVG131086 ILK131081:ILK131086 IBO131081:IBO131086 HRS131081:HRS131086 HHW131081:HHW131086 GYA131081:GYA131086 GOE131081:GOE131086 GEI131081:GEI131086 FUM131081:FUM131086 FKQ131081:FKQ131086 FAU131081:FAU131086 EQY131081:EQY131086 EHC131081:EHC131086 DXG131081:DXG131086 DNK131081:DNK131086 DDO131081:DDO131086 CTS131081:CTS131086 CJW131081:CJW131086 CAA131081:CAA131086 BQE131081:BQE131086 BGI131081:BGI131086 AWM131081:AWM131086 AMQ131081:AMQ131086 ACU131081:ACU131086 SY131081:SY131086 JC131081:JC131086 D131081:E131086 WVO65545:WVO65550 WLS65545:WLS65550 WBW65545:WBW65550 VSA65545:VSA65550 VIE65545:VIE65550 UYI65545:UYI65550 UOM65545:UOM65550 UEQ65545:UEQ65550 TUU65545:TUU65550 TKY65545:TKY65550 TBC65545:TBC65550 SRG65545:SRG65550 SHK65545:SHK65550 RXO65545:RXO65550 RNS65545:RNS65550 RDW65545:RDW65550 QUA65545:QUA65550 QKE65545:QKE65550 QAI65545:QAI65550 PQM65545:PQM65550 PGQ65545:PGQ65550 OWU65545:OWU65550 OMY65545:OMY65550 ODC65545:ODC65550 NTG65545:NTG65550 NJK65545:NJK65550 MZO65545:MZO65550 MPS65545:MPS65550 MFW65545:MFW65550 LWA65545:LWA65550 LME65545:LME65550 LCI65545:LCI65550 KSM65545:KSM65550 KIQ65545:KIQ65550 JYU65545:JYU65550 JOY65545:JOY65550 JFC65545:JFC65550 IVG65545:IVG65550 ILK65545:ILK65550 IBO65545:IBO65550 HRS65545:HRS65550 HHW65545:HHW65550 GYA65545:GYA65550 GOE65545:GOE65550 GEI65545:GEI65550 FUM65545:FUM65550 FKQ65545:FKQ65550 FAU65545:FAU65550 EQY65545:EQY65550 EHC65545:EHC65550 DXG65545:DXG65550 DNK65545:DNK65550 DDO65545:DDO65550 CTS65545:CTS65550 CJW65545:CJW65550 CAA65545:CAA65550 BQE65545:BQE65550 BGI65545:BGI65550 AWM65545:AWM65550 AMQ65545:AMQ65550 ACU65545:ACU65550 SY65545:SY65550 JC65545:JC65550 D65545:E65550 WVO983057:WVO983062 WLS983057:WLS983062 WBW983057:WBW983062 VSA983057:VSA983062 VIE983057:VIE983062 UYI983057:UYI983062 UOM983057:UOM983062 UEQ983057:UEQ983062 TUU983057:TUU983062 TKY983057:TKY983062 TBC983057:TBC983062 SRG983057:SRG983062 SHK983057:SHK983062 RXO983057:RXO983062 RNS983057:RNS983062 RDW983057:RDW983062 QUA983057:QUA983062 QKE983057:QKE983062 QAI983057:QAI983062 PQM983057:PQM983062 PGQ983057:PGQ983062 OWU983057:OWU983062 OMY983057:OMY983062 ODC983057:ODC983062 NTG983057:NTG983062 NJK983057:NJK983062 MZO983057:MZO983062 MPS983057:MPS983062 MFW983057:MFW983062 LWA983057:LWA983062 LME983057:LME983062 LCI983057:LCI983062 KSM983057:KSM983062 KIQ983057:KIQ983062 JYU983057:JYU983062 JOY983057:JOY983062 JFC983057:JFC983062 IVG983057:IVG983062 ILK983057:ILK983062 IBO983057:IBO983062 HRS983057:HRS983062 HHW983057:HHW983062 GYA983057:GYA983062 GOE983057:GOE983062 GEI983057:GEI983062 FUM983057:FUM983062 FKQ983057:FKQ983062 FAU983057:FAU983062 EQY983057:EQY983062 EHC983057:EHC983062 DXG983057:DXG983062 DNK983057:DNK983062 DDO983057:DDO983062 CTS983057:CTS983062 CJW983057:CJW983062 CAA983057:CAA983062 BQE983057:BQE983062 BGI983057:BGI983062 AWM983057:AWM983062 AMQ983057:AMQ983062 ACU983057:ACU983062 SY983057:SY983062 JC983057:JC983062 D983057:E983062 WVO917521:WVO917526 WLS917521:WLS917526 WBW917521:WBW917526 VSA917521:VSA917526 VIE917521:VIE917526 UYI917521:UYI917526 UOM917521:UOM917526 UEQ917521:UEQ917526 TUU917521:TUU917526 TKY917521:TKY917526 TBC917521:TBC917526 SRG917521:SRG917526 SHK917521:SHK917526 RXO917521:RXO917526 RNS917521:RNS917526 RDW917521:RDW917526 QUA917521:QUA917526 QKE917521:QKE917526 QAI917521:QAI917526 PQM917521:PQM917526 PGQ917521:PGQ917526 OWU917521:OWU917526 OMY917521:OMY917526 ODC917521:ODC917526 NTG917521:NTG917526 NJK917521:NJK917526 MZO917521:MZO917526 MPS917521:MPS917526 MFW917521:MFW917526 LWA917521:LWA917526 LME917521:LME917526 LCI917521:LCI917526 KSM917521:KSM917526 KIQ917521:KIQ917526 JYU917521:JYU917526 JOY917521:JOY917526 JFC917521:JFC917526 IVG917521:IVG917526 ILK917521:ILK917526 IBO917521:IBO917526 HRS917521:HRS917526 HHW917521:HHW917526 GYA917521:GYA917526 GOE917521:GOE917526 GEI917521:GEI917526 FUM917521:FUM917526 FKQ917521:FKQ917526 FAU917521:FAU917526 EQY917521:EQY917526 EHC917521:EHC917526 DXG917521:DXG917526 DNK917521:DNK917526 DDO917521:DDO917526 CTS917521:CTS917526 CJW917521:CJW917526 CAA917521:CAA917526 BQE917521:BQE917526 BGI917521:BGI917526 AWM917521:AWM917526 AMQ917521:AMQ917526 ACU917521:ACU917526 SY917521:SY917526 JC917521:JC917526 D917521:E917526 WVO851985:WVO851990 WLS851985:WLS851990 WBW851985:WBW851990 VSA851985:VSA851990 VIE851985:VIE851990 UYI851985:UYI851990 UOM851985:UOM851990 UEQ851985:UEQ851990 TUU851985:TUU851990 TKY851985:TKY851990 TBC851985:TBC851990 SRG851985:SRG851990 SHK851985:SHK851990 RXO851985:RXO851990 RNS851985:RNS851990 RDW851985:RDW851990 QUA851985:QUA851990 QKE851985:QKE851990 QAI851985:QAI851990 PQM851985:PQM851990 PGQ851985:PGQ851990 OWU851985:OWU851990 OMY851985:OMY851990 ODC851985:ODC851990 NTG851985:NTG851990 NJK851985:NJK851990 MZO851985:MZO851990 MPS851985:MPS851990 MFW851985:MFW851990 LWA851985:LWA851990 LME851985:LME851990 LCI851985:LCI851990 KSM851985:KSM851990 KIQ851985:KIQ851990 JYU851985:JYU851990 JOY851985:JOY851990 JFC851985:JFC851990 IVG851985:IVG851990 ILK851985:ILK851990 IBO851985:IBO851990 HRS851985:HRS851990 HHW851985:HHW851990 GYA851985:GYA851990 GOE851985:GOE851990 GEI851985:GEI851990 FUM851985:FUM851990 FKQ851985:FKQ851990 FAU851985:FAU851990 EQY851985:EQY851990 EHC851985:EHC851990 DXG851985:DXG851990 DNK851985:DNK851990 DDO851985:DDO851990 CTS851985:CTS851990 CJW851985:CJW851990 CAA851985:CAA851990 BQE851985:BQE851990 BGI851985:BGI851990 AWM851985:AWM851990 AMQ851985:AMQ851990 ACU851985:ACU851990 SY851985:SY851990 JC851985:JC851990 D851985:E851990 WVO786449:WVO786454 WLS786449:WLS786454 WBW786449:WBW786454 VSA786449:VSA786454 VIE786449:VIE786454 UYI786449:UYI786454 UOM786449:UOM786454 UEQ786449:UEQ786454 TUU786449:TUU786454 TKY786449:TKY786454 TBC786449:TBC786454 SRG786449:SRG786454 SHK786449:SHK786454 RXO786449:RXO786454 RNS786449:RNS786454 RDW786449:RDW786454 QUA786449:QUA786454 QKE786449:QKE786454 QAI786449:QAI786454 PQM786449:PQM786454 PGQ786449:PGQ786454 OWU786449:OWU786454 OMY786449:OMY786454 ODC786449:ODC786454 NTG786449:NTG786454 NJK786449:NJK786454 MZO786449:MZO786454 MPS786449:MPS786454 MFW786449:MFW786454 LWA786449:LWA786454 LME786449:LME786454 LCI786449:LCI786454 KSM786449:KSM786454 KIQ786449:KIQ786454 JYU786449:JYU786454 JOY786449:JOY786454 JFC786449:JFC786454 IVG786449:IVG786454 ILK786449:ILK786454 IBO786449:IBO786454 HRS786449:HRS786454 HHW786449:HHW786454 GYA786449:GYA786454 GOE786449:GOE786454 GEI786449:GEI786454 FUM786449:FUM786454 FKQ786449:FKQ786454 FAU786449:FAU786454 EQY786449:EQY786454 EHC786449:EHC786454 DXG786449:DXG786454 DNK786449:DNK786454 DDO786449:DDO786454 CTS786449:CTS786454 CJW786449:CJW786454 CAA786449:CAA786454 BQE786449:BQE786454 BGI786449:BGI786454 AWM786449:AWM786454 AMQ786449:AMQ786454 ACU786449:ACU786454 SY786449:SY786454 JC786449:JC786454 D786449:E786454 WVO720913:WVO720918 WLS720913:WLS720918 WBW720913:WBW720918 VSA720913:VSA720918 VIE720913:VIE720918 UYI720913:UYI720918 UOM720913:UOM720918 UEQ720913:UEQ720918 TUU720913:TUU720918 TKY720913:TKY720918 TBC720913:TBC720918 SRG720913:SRG720918 SHK720913:SHK720918 RXO720913:RXO720918 RNS720913:RNS720918 RDW720913:RDW720918 QUA720913:QUA720918 QKE720913:QKE720918 QAI720913:QAI720918 PQM720913:PQM720918 PGQ720913:PGQ720918 OWU720913:OWU720918 OMY720913:OMY720918 ODC720913:ODC720918 NTG720913:NTG720918 NJK720913:NJK720918 MZO720913:MZO720918 MPS720913:MPS720918 MFW720913:MFW720918 LWA720913:LWA720918 LME720913:LME720918 LCI720913:LCI720918 KSM720913:KSM720918 KIQ720913:KIQ720918 JYU720913:JYU720918 JOY720913:JOY720918 JFC720913:JFC720918 IVG720913:IVG720918 ILK720913:ILK720918 IBO720913:IBO720918 HRS720913:HRS720918 HHW720913:HHW720918 GYA720913:GYA720918 GOE720913:GOE720918 GEI720913:GEI720918 FUM720913:FUM720918 FKQ720913:FKQ720918 FAU720913:FAU720918 EQY720913:EQY720918 EHC720913:EHC720918 DXG720913:DXG720918 DNK720913:DNK720918 DDO720913:DDO720918 CTS720913:CTS720918 CJW720913:CJW720918 CAA720913:CAA720918 BQE720913:BQE720918 BGI720913:BGI720918 AWM720913:AWM720918 AMQ720913:AMQ720918 ACU720913:ACU720918 SY720913:SY720918 JC720913:JC720918 D720913:E720918 WVO655377:WVO655382 WLS655377:WLS655382 WBW655377:WBW655382 VSA655377:VSA655382 VIE655377:VIE655382 UYI655377:UYI655382 UOM655377:UOM655382 UEQ655377:UEQ655382 TUU655377:TUU655382 TKY655377:TKY655382 TBC655377:TBC655382 SRG655377:SRG655382 SHK655377:SHK655382 RXO655377:RXO655382 RNS655377:RNS655382 RDW655377:RDW655382 QUA655377:QUA655382 QKE655377:QKE655382 QAI655377:QAI655382 PQM655377:PQM655382 PGQ655377:PGQ655382 OWU655377:OWU655382 OMY655377:OMY655382 ODC655377:ODC655382 NTG655377:NTG655382 NJK655377:NJK655382 MZO655377:MZO655382 MPS655377:MPS655382 MFW655377:MFW655382 LWA655377:LWA655382 LME655377:LME655382 LCI655377:LCI655382 KSM655377:KSM655382 KIQ655377:KIQ655382 JYU655377:JYU655382 JOY655377:JOY655382 JFC655377:JFC655382 IVG655377:IVG655382 ILK655377:ILK655382 IBO655377:IBO655382 HRS655377:HRS655382 HHW655377:HHW655382 GYA655377:GYA655382 GOE655377:GOE655382 GEI655377:GEI655382 FUM655377:FUM655382 FKQ655377:FKQ655382 FAU655377:FAU655382 EQY655377:EQY655382 EHC655377:EHC655382 DXG655377:DXG655382 DNK655377:DNK655382 DDO655377:DDO655382 CTS655377:CTS655382 CJW655377:CJW655382 CAA655377:CAA655382 BQE655377:BQE655382 BGI655377:BGI655382 AWM655377:AWM655382 AMQ655377:AMQ655382 ACU655377:ACU655382 SY655377:SY655382 JC655377:JC655382 D655377:E655382 WVO589841:WVO589846 WLS589841:WLS589846 WBW589841:WBW589846 VSA589841:VSA589846 VIE589841:VIE589846 UYI589841:UYI589846 UOM589841:UOM589846 UEQ589841:UEQ589846 TUU589841:TUU589846 TKY589841:TKY589846 TBC589841:TBC589846 SRG589841:SRG589846 SHK589841:SHK589846 RXO589841:RXO589846 RNS589841:RNS589846 RDW589841:RDW589846 QUA589841:QUA589846 QKE589841:QKE589846 QAI589841:QAI589846 PQM589841:PQM589846 PGQ589841:PGQ589846 OWU589841:OWU589846 OMY589841:OMY589846 ODC589841:ODC589846 NTG589841:NTG589846 NJK589841:NJK589846 MZO589841:MZO589846 MPS589841:MPS589846 MFW589841:MFW589846 LWA589841:LWA589846 LME589841:LME589846 LCI589841:LCI589846 KSM589841:KSM589846 KIQ589841:KIQ589846 JYU589841:JYU589846 JOY589841:JOY589846 JFC589841:JFC589846 IVG589841:IVG589846 ILK589841:ILK589846 IBO589841:IBO589846 HRS589841:HRS589846 HHW589841:HHW589846 GYA589841:GYA589846 GOE589841:GOE589846 GEI589841:GEI589846 FUM589841:FUM589846 FKQ589841:FKQ589846 FAU589841:FAU589846 EQY589841:EQY589846 EHC589841:EHC589846 DXG589841:DXG589846 DNK589841:DNK589846 DDO589841:DDO589846 CTS589841:CTS589846 CJW589841:CJW589846 CAA589841:CAA589846 BQE589841:BQE589846 BGI589841:BGI589846 AWM589841:AWM589846 AMQ589841:AMQ589846 ACU589841:ACU589846 SY589841:SY589846 JC589841:JC589846 D589841:E589846 WVO524305:WVO524310 WLS524305:WLS524310 WBW524305:WBW524310 VSA524305:VSA524310 VIE524305:VIE524310 UYI524305:UYI524310 UOM524305:UOM524310 UEQ524305:UEQ524310 TUU524305:TUU524310 TKY524305:TKY524310 TBC524305:TBC524310 SRG524305:SRG524310 SHK524305:SHK524310 RXO524305:RXO524310 RNS524305:RNS524310 RDW524305:RDW524310 QUA524305:QUA524310 QKE524305:QKE524310 QAI524305:QAI524310 PQM524305:PQM524310 PGQ524305:PGQ524310 OWU524305:OWU524310 OMY524305:OMY524310 ODC524305:ODC524310 NTG524305:NTG524310 NJK524305:NJK524310 MZO524305:MZO524310 MPS524305:MPS524310 MFW524305:MFW524310 LWA524305:LWA524310 LME524305:LME524310 LCI524305:LCI524310 KSM524305:KSM524310 KIQ524305:KIQ524310 JYU524305:JYU524310 JOY524305:JOY524310 JFC524305:JFC524310 IVG524305:IVG524310 ILK524305:ILK524310 IBO524305:IBO524310 HRS524305:HRS524310 HHW524305:HHW524310 GYA524305:GYA524310 GOE524305:GOE524310 GEI524305:GEI524310 FUM524305:FUM524310 FKQ524305:FKQ524310 FAU524305:FAU524310 EQY524305:EQY524310 EHC524305:EHC524310 DXG524305:DXG524310 DNK524305:DNK524310 DDO524305:DDO524310 CTS524305:CTS524310 CJW524305:CJW524310 CAA524305:CAA524310 BQE524305:BQE524310 BGI524305:BGI524310 AWM524305:AWM524310 AMQ524305:AMQ524310 ACU524305:ACU524310 SY524305:SY524310 JC524305:JC524310 D524305:E524310 WVO458769:WVO458774 WLS458769:WLS458774 WBW458769:WBW458774 VSA458769:VSA458774 VIE458769:VIE458774 UYI458769:UYI458774 UOM458769:UOM458774 UEQ458769:UEQ458774 TUU458769:TUU458774 TKY458769:TKY458774 TBC458769:TBC458774 SRG458769:SRG458774 SHK458769:SHK458774 RXO458769:RXO458774 RNS458769:RNS458774 RDW458769:RDW458774 QUA458769:QUA458774 QKE458769:QKE458774 QAI458769:QAI458774 PQM458769:PQM458774 PGQ458769:PGQ458774 OWU458769:OWU458774 OMY458769:OMY458774 ODC458769:ODC458774 NTG458769:NTG458774 NJK458769:NJK458774 MZO458769:MZO458774 MPS458769:MPS458774 MFW458769:MFW458774 LWA458769:LWA458774 LME458769:LME458774 LCI458769:LCI458774 KSM458769:KSM458774 KIQ458769:KIQ458774 JYU458769:JYU458774 JOY458769:JOY458774 JFC458769:JFC458774 IVG458769:IVG458774 ILK458769:ILK458774 IBO458769:IBO458774 HRS458769:HRS458774 HHW458769:HHW458774 GYA458769:GYA458774 GOE458769:GOE458774 GEI458769:GEI458774 FUM458769:FUM458774 FKQ458769:FKQ458774 FAU458769:FAU458774 EQY458769:EQY458774 EHC458769:EHC458774 DXG458769:DXG458774 DNK458769:DNK458774 DDO458769:DDO458774 CTS458769:CTS458774 CJW458769:CJW458774 CAA458769:CAA458774 BQE458769:BQE458774 BGI458769:BGI458774 AWM458769:AWM458774 AMQ458769:AMQ458774 ACU458769:ACU458774 SY458769:SY458774 JC458769:JC458774 D458769:E458774 WVO393233:WVO393238 WLS393233:WLS393238 WBW393233:WBW393238 VSA393233:VSA393238 VIE393233:VIE393238 UYI393233:UYI393238 UOM393233:UOM393238 UEQ393233:UEQ393238 TUU393233:TUU393238 TKY393233:TKY393238 TBC393233:TBC393238 SRG393233:SRG393238 SHK393233:SHK393238 RXO393233:RXO393238 RNS393233:RNS393238 RDW393233:RDW393238 QUA393233:QUA393238 QKE393233:QKE393238 QAI393233:QAI393238 PQM393233:PQM393238 PGQ393233:PGQ393238 OWU393233:OWU393238 OMY393233:OMY393238 ODC393233:ODC393238 NTG393233:NTG393238 NJK393233:NJK393238 MZO393233:MZO393238 MPS393233:MPS393238 MFW393233:MFW393238 LWA393233:LWA393238 LME393233:LME393238 LCI393233:LCI393238 KSM393233:KSM393238 KIQ393233:KIQ393238 JYU393233:JYU393238 JOY393233:JOY393238 JFC393233:JFC393238 IVG393233:IVG393238 ILK393233:ILK393238 IBO393233:IBO393238 HRS393233:HRS393238 HHW393233:HHW393238 GYA393233:GYA393238 GOE393233:GOE393238 GEI393233:GEI393238 FUM393233:FUM393238 FKQ393233:FKQ393238 FAU393233:FAU393238 EQY393233:EQY393238 EHC393233:EHC393238 DXG393233:DXG393238 DNK393233:DNK393238 DDO393233:DDO393238 CTS393233:CTS393238 CJW393233:CJW393238 CAA393233:CAA393238 BQE393233:BQE393238 BGI393233:BGI393238 AWM393233:AWM393238 AMQ393233:AMQ393238 ACU393233:ACU393238 SY393233:SY393238 JC393233:JC393238 D393233:E393238 WVO327697:WVO327702 WLS327697:WLS327702 WBW327697:WBW327702 VSA327697:VSA327702 VIE327697:VIE327702 UYI327697:UYI327702 UOM327697:UOM327702 UEQ327697:UEQ327702 TUU327697:TUU327702 TKY327697:TKY327702 TBC327697:TBC327702 SRG327697:SRG327702 SHK327697:SHK327702 RXO327697:RXO327702 RNS327697:RNS327702 RDW327697:RDW327702 QUA327697:QUA327702 QKE327697:QKE327702 QAI327697:QAI327702 PQM327697:PQM327702 PGQ327697:PGQ327702 OWU327697:OWU327702 OMY327697:OMY327702 ODC327697:ODC327702 NTG327697:NTG327702 NJK327697:NJK327702 MZO327697:MZO327702 MPS327697:MPS327702 MFW327697:MFW327702 LWA327697:LWA327702 LME327697:LME327702 LCI327697:LCI327702 KSM327697:KSM327702 KIQ327697:KIQ327702 JYU327697:JYU327702 JOY327697:JOY327702 JFC327697:JFC327702 IVG327697:IVG327702 ILK327697:ILK327702 IBO327697:IBO327702 HRS327697:HRS327702 HHW327697:HHW327702 GYA327697:GYA327702 GOE327697:GOE327702 GEI327697:GEI327702 FUM327697:FUM327702 FKQ327697:FKQ327702 FAU327697:FAU327702 EQY327697:EQY327702 EHC327697:EHC327702 DXG327697:DXG327702 DNK327697:DNK327702 DDO327697:DDO327702 CTS327697:CTS327702 CJW327697:CJW327702 CAA327697:CAA327702 BQE327697:BQE327702 BGI327697:BGI327702 AWM327697:AWM327702 AMQ327697:AMQ327702 ACU327697:ACU327702 SY327697:SY327702 JC327697:JC327702 D327697:E327702 WVO262161:WVO262166 WLS262161:WLS262166 WBW262161:WBW262166 VSA262161:VSA262166 VIE262161:VIE262166 UYI262161:UYI262166 UOM262161:UOM262166 UEQ262161:UEQ262166 TUU262161:TUU262166 TKY262161:TKY262166 TBC262161:TBC262166 SRG262161:SRG262166 SHK262161:SHK262166 RXO262161:RXO262166 RNS262161:RNS262166 RDW262161:RDW262166 QUA262161:QUA262166 QKE262161:QKE262166 QAI262161:QAI262166 PQM262161:PQM262166 PGQ262161:PGQ262166 OWU262161:OWU262166 OMY262161:OMY262166 ODC262161:ODC262166 NTG262161:NTG262166 NJK262161:NJK262166 MZO262161:MZO262166 MPS262161:MPS262166 MFW262161:MFW262166 LWA262161:LWA262166 LME262161:LME262166 LCI262161:LCI262166 KSM262161:KSM262166 KIQ262161:KIQ262166 JYU262161:JYU262166 JOY262161:JOY262166 JFC262161:JFC262166 IVG262161:IVG262166 ILK262161:ILK262166 IBO262161:IBO262166 HRS262161:HRS262166 HHW262161:HHW262166 GYA262161:GYA262166 GOE262161:GOE262166 GEI262161:GEI262166 FUM262161:FUM262166 FKQ262161:FKQ262166 FAU262161:FAU262166 EQY262161:EQY262166 EHC262161:EHC262166 DXG262161:DXG262166 DNK262161:DNK262166 DDO262161:DDO262166 CTS262161:CTS262166 CJW262161:CJW262166 CAA262161:CAA262166 BQE262161:BQE262166 BGI262161:BGI262166 AWM262161:AWM262166 AMQ262161:AMQ262166 ACU262161:ACU262166 SY262161:SY262166 JC262161:JC262166 D262161:E262166 WVO196625:WVO196630 WLS196625:WLS196630 WBW196625:WBW196630 VSA196625:VSA196630 VIE196625:VIE196630 UYI196625:UYI196630 UOM196625:UOM196630 UEQ196625:UEQ196630 TUU196625:TUU196630 TKY196625:TKY196630 TBC196625:TBC196630 SRG196625:SRG196630 SHK196625:SHK196630 RXO196625:RXO196630 RNS196625:RNS196630 RDW196625:RDW196630 QUA196625:QUA196630 QKE196625:QKE196630 QAI196625:QAI196630 PQM196625:PQM196630 PGQ196625:PGQ196630 OWU196625:OWU196630 OMY196625:OMY196630 ODC196625:ODC196630 NTG196625:NTG196630 NJK196625:NJK196630 MZO196625:MZO196630 MPS196625:MPS196630 MFW196625:MFW196630 LWA196625:LWA196630 LME196625:LME196630 LCI196625:LCI196630 KSM196625:KSM196630 KIQ196625:KIQ196630 JYU196625:JYU196630 JOY196625:JOY196630 JFC196625:JFC196630 IVG196625:IVG196630 ILK196625:ILK196630 IBO196625:IBO196630 HRS196625:HRS196630 HHW196625:HHW196630 GYA196625:GYA196630 GOE196625:GOE196630 GEI196625:GEI196630 FUM196625:FUM196630 FKQ196625:FKQ196630 FAU196625:FAU196630 EQY196625:EQY196630 EHC196625:EHC196630 DXG196625:DXG196630 DNK196625:DNK196630 DDO196625:DDO196630 CTS196625:CTS196630 CJW196625:CJW196630 CAA196625:CAA196630 BQE196625:BQE196630 BGI196625:BGI196630 AWM196625:AWM196630 AMQ196625:AMQ196630 ACU196625:ACU196630 SY196625:SY196630 JC196625:JC196630 D196625:E196630 WVO131089:WVO131094 WLS131089:WLS131094 WBW131089:WBW131094 VSA131089:VSA131094 VIE131089:VIE131094 UYI131089:UYI131094 UOM131089:UOM131094 UEQ131089:UEQ131094 TUU131089:TUU131094 TKY131089:TKY131094 TBC131089:TBC131094 SRG131089:SRG131094 SHK131089:SHK131094 RXO131089:RXO131094 RNS131089:RNS131094 RDW131089:RDW131094 QUA131089:QUA131094 QKE131089:QKE131094 QAI131089:QAI131094 PQM131089:PQM131094 PGQ131089:PGQ131094 OWU131089:OWU131094 OMY131089:OMY131094 ODC131089:ODC131094 NTG131089:NTG131094 NJK131089:NJK131094 MZO131089:MZO131094 MPS131089:MPS131094 MFW131089:MFW131094 LWA131089:LWA131094 LME131089:LME131094 LCI131089:LCI131094 KSM131089:KSM131094 KIQ131089:KIQ131094 JYU131089:JYU131094 JOY131089:JOY131094 JFC131089:JFC131094 IVG131089:IVG131094 ILK131089:ILK131094 IBO131089:IBO131094 HRS131089:HRS131094 HHW131089:HHW131094 GYA131089:GYA131094 GOE131089:GOE131094 GEI131089:GEI131094 FUM131089:FUM131094 FKQ131089:FKQ131094 FAU131089:FAU131094 EQY131089:EQY131094 EHC131089:EHC131094 DXG131089:DXG131094 DNK131089:DNK131094 DDO131089:DDO131094 CTS131089:CTS131094 CJW131089:CJW131094 CAA131089:CAA131094 BQE131089:BQE131094 BGI131089:BGI131094 AWM131089:AWM131094 AMQ131089:AMQ131094 ACU131089:ACU131094 SY131089:SY131094 JC131089:JC131094 D131089:E131094 WVO65553:WVO65558 WLS65553:WLS65558 WBW65553:WBW65558 VSA65553:VSA65558 VIE65553:VIE65558 UYI65553:UYI65558 UOM65553:UOM65558 UEQ65553:UEQ65558 TUU65553:TUU65558 TKY65553:TKY65558 TBC65553:TBC65558 SRG65553:SRG65558 SHK65553:SHK65558 RXO65553:RXO65558 RNS65553:RNS65558 RDW65553:RDW65558 QUA65553:QUA65558 QKE65553:QKE65558 QAI65553:QAI65558 PQM65553:PQM65558 PGQ65553:PGQ65558 OWU65553:OWU65558 OMY65553:OMY65558 ODC65553:ODC65558 NTG65553:NTG65558 NJK65553:NJK65558 MZO65553:MZO65558 MPS65553:MPS65558 MFW65553:MFW65558 LWA65553:LWA65558 LME65553:LME65558 LCI65553:LCI65558 KSM65553:KSM65558 KIQ65553:KIQ65558 JYU65553:JYU65558 JOY65553:JOY65558 JFC65553:JFC65558 IVG65553:IVG65558 ILK65553:ILK65558 IBO65553:IBO65558 HRS65553:HRS65558 HHW65553:HHW65558 GYA65553:GYA65558 GOE65553:GOE65558 GEI65553:GEI65558 FUM65553:FUM65558 FKQ65553:FKQ65558 FAU65553:FAU65558 EQY65553:EQY65558 EHC65553:EHC65558 DXG65553:DXG65558 DNK65553:DNK65558 DDO65553:DDO65558 CTS65553:CTS65558 CJW65553:CJW65558 CAA65553:CAA65558 BQE65553:BQE65558 BGI65553:BGI65558 AWM65553:AWM65558 AMQ65553:AMQ65558 ACU65553:ACU65558 SY65553:SY65558 JC65553:JC65558 D65553:E65558 WVO983065:WVO983070 WLS983065:WLS983070 WBW983065:WBW983070 VSA983065:VSA983070 VIE983065:VIE983070 UYI983065:UYI983070 UOM983065:UOM983070 UEQ983065:UEQ983070 TUU983065:TUU983070 TKY983065:TKY983070 TBC983065:TBC983070 SRG983065:SRG983070 SHK983065:SHK983070 RXO983065:RXO983070 RNS983065:RNS983070 RDW983065:RDW983070 QUA983065:QUA983070 QKE983065:QKE983070 QAI983065:QAI983070 PQM983065:PQM983070 PGQ983065:PGQ983070 OWU983065:OWU983070 OMY983065:OMY983070 ODC983065:ODC983070 NTG983065:NTG983070 NJK983065:NJK983070 MZO983065:MZO983070 MPS983065:MPS983070 MFW983065:MFW983070 LWA983065:LWA983070 LME983065:LME983070 LCI983065:LCI983070 KSM983065:KSM983070 KIQ983065:KIQ983070 JYU983065:JYU983070 JOY983065:JOY983070 JFC983065:JFC983070 IVG983065:IVG983070 ILK983065:ILK983070 IBO983065:IBO983070 HRS983065:HRS983070 HHW983065:HHW983070 GYA983065:GYA983070 GOE983065:GOE983070 GEI983065:GEI983070 FUM983065:FUM983070 FKQ983065:FKQ983070 FAU983065:FAU983070 EQY983065:EQY983070 EHC983065:EHC983070 DXG983065:DXG983070 DNK983065:DNK983070 DDO983065:DDO983070 CTS983065:CTS983070 CJW983065:CJW983070 CAA983065:CAA983070 BQE983065:BQE983070 BGI983065:BGI983070 AWM983065:AWM983070 AMQ983065:AMQ983070 ACU983065:ACU983070 SY983065:SY983070 JC983065:JC983070 D983065:E983070 WVO917529:WVO917534 WLS917529:WLS917534 WBW917529:WBW917534 VSA917529:VSA917534 VIE917529:VIE917534 UYI917529:UYI917534 UOM917529:UOM917534 UEQ917529:UEQ917534 TUU917529:TUU917534 TKY917529:TKY917534 TBC917529:TBC917534 SRG917529:SRG917534 SHK917529:SHK917534 RXO917529:RXO917534 RNS917529:RNS917534 RDW917529:RDW917534 QUA917529:QUA917534 QKE917529:QKE917534 QAI917529:QAI917534 PQM917529:PQM917534 PGQ917529:PGQ917534 OWU917529:OWU917534 OMY917529:OMY917534 ODC917529:ODC917534 NTG917529:NTG917534 NJK917529:NJK917534 MZO917529:MZO917534 MPS917529:MPS917534 MFW917529:MFW917534 LWA917529:LWA917534 LME917529:LME917534 LCI917529:LCI917534 KSM917529:KSM917534 KIQ917529:KIQ917534 JYU917529:JYU917534 JOY917529:JOY917534 JFC917529:JFC917534 IVG917529:IVG917534 ILK917529:ILK917534 IBO917529:IBO917534 HRS917529:HRS917534 HHW917529:HHW917534 GYA917529:GYA917534 GOE917529:GOE917534 GEI917529:GEI917534 FUM917529:FUM917534 FKQ917529:FKQ917534 FAU917529:FAU917534 EQY917529:EQY917534 EHC917529:EHC917534 DXG917529:DXG917534 DNK917529:DNK917534 DDO917529:DDO917534 CTS917529:CTS917534 CJW917529:CJW917534 CAA917529:CAA917534 BQE917529:BQE917534 BGI917529:BGI917534 AWM917529:AWM917534 AMQ917529:AMQ917534 ACU917529:ACU917534 SY917529:SY917534 JC917529:JC917534 D917529:E917534 WVO851993:WVO851998 WLS851993:WLS851998 WBW851993:WBW851998 VSA851993:VSA851998 VIE851993:VIE851998 UYI851993:UYI851998 UOM851993:UOM851998 UEQ851993:UEQ851998 TUU851993:TUU851998 TKY851993:TKY851998 TBC851993:TBC851998 SRG851993:SRG851998 SHK851993:SHK851998 RXO851993:RXO851998 RNS851993:RNS851998 RDW851993:RDW851998 QUA851993:QUA851998 QKE851993:QKE851998 QAI851993:QAI851998 PQM851993:PQM851998 PGQ851993:PGQ851998 OWU851993:OWU851998 OMY851993:OMY851998 ODC851993:ODC851998 NTG851993:NTG851998 NJK851993:NJK851998 MZO851993:MZO851998 MPS851993:MPS851998 MFW851993:MFW851998 LWA851993:LWA851998 LME851993:LME851998 LCI851993:LCI851998 KSM851993:KSM851998 KIQ851993:KIQ851998 JYU851993:JYU851998 JOY851993:JOY851998 JFC851993:JFC851998 IVG851993:IVG851998 ILK851993:ILK851998 IBO851993:IBO851998 HRS851993:HRS851998 HHW851993:HHW851998 GYA851993:GYA851998 GOE851993:GOE851998 GEI851993:GEI851998 FUM851993:FUM851998 FKQ851993:FKQ851998 FAU851993:FAU851998 EQY851993:EQY851998 EHC851993:EHC851998 DXG851993:DXG851998 DNK851993:DNK851998 DDO851993:DDO851998 CTS851993:CTS851998 CJW851993:CJW851998 CAA851993:CAA851998 BQE851993:BQE851998 BGI851993:BGI851998 AWM851993:AWM851998 AMQ851993:AMQ851998 ACU851993:ACU851998 SY851993:SY851998 JC851993:JC851998 D851993:E851998 WVO786457:WVO786462 WLS786457:WLS786462 WBW786457:WBW786462 VSA786457:VSA786462 VIE786457:VIE786462 UYI786457:UYI786462 UOM786457:UOM786462 UEQ786457:UEQ786462 TUU786457:TUU786462 TKY786457:TKY786462 TBC786457:TBC786462 SRG786457:SRG786462 SHK786457:SHK786462 RXO786457:RXO786462 RNS786457:RNS786462 RDW786457:RDW786462 QUA786457:QUA786462 QKE786457:QKE786462 QAI786457:QAI786462 PQM786457:PQM786462 PGQ786457:PGQ786462 OWU786457:OWU786462 OMY786457:OMY786462 ODC786457:ODC786462 NTG786457:NTG786462 NJK786457:NJK786462 MZO786457:MZO786462 MPS786457:MPS786462 MFW786457:MFW786462 LWA786457:LWA786462 LME786457:LME786462 LCI786457:LCI786462 KSM786457:KSM786462 KIQ786457:KIQ786462 JYU786457:JYU786462 JOY786457:JOY786462 JFC786457:JFC786462 IVG786457:IVG786462 ILK786457:ILK786462 IBO786457:IBO786462 HRS786457:HRS786462 HHW786457:HHW786462 GYA786457:GYA786462 GOE786457:GOE786462 GEI786457:GEI786462 FUM786457:FUM786462 FKQ786457:FKQ786462 FAU786457:FAU786462 EQY786457:EQY786462 EHC786457:EHC786462 DXG786457:DXG786462 DNK786457:DNK786462 DDO786457:DDO786462 CTS786457:CTS786462 CJW786457:CJW786462 CAA786457:CAA786462 BQE786457:BQE786462 BGI786457:BGI786462 AWM786457:AWM786462 AMQ786457:AMQ786462 ACU786457:ACU786462 SY786457:SY786462 JC786457:JC786462 D786457:E786462 WVO720921:WVO720926 WLS720921:WLS720926 WBW720921:WBW720926 VSA720921:VSA720926 VIE720921:VIE720926 UYI720921:UYI720926 UOM720921:UOM720926 UEQ720921:UEQ720926 TUU720921:TUU720926 TKY720921:TKY720926 TBC720921:TBC720926 SRG720921:SRG720926 SHK720921:SHK720926 RXO720921:RXO720926 RNS720921:RNS720926 RDW720921:RDW720926 QUA720921:QUA720926 QKE720921:QKE720926 QAI720921:QAI720926 PQM720921:PQM720926 PGQ720921:PGQ720926 OWU720921:OWU720926 OMY720921:OMY720926 ODC720921:ODC720926 NTG720921:NTG720926 NJK720921:NJK720926 MZO720921:MZO720926 MPS720921:MPS720926 MFW720921:MFW720926 LWA720921:LWA720926 LME720921:LME720926 LCI720921:LCI720926 KSM720921:KSM720926 KIQ720921:KIQ720926 JYU720921:JYU720926 JOY720921:JOY720926 JFC720921:JFC720926 IVG720921:IVG720926 ILK720921:ILK720926 IBO720921:IBO720926 HRS720921:HRS720926 HHW720921:HHW720926 GYA720921:GYA720926 GOE720921:GOE720926 GEI720921:GEI720926 FUM720921:FUM720926 FKQ720921:FKQ720926 FAU720921:FAU720926 EQY720921:EQY720926 EHC720921:EHC720926 DXG720921:DXG720926 DNK720921:DNK720926 DDO720921:DDO720926 CTS720921:CTS720926 CJW720921:CJW720926 CAA720921:CAA720926 BQE720921:BQE720926 BGI720921:BGI720926 AWM720921:AWM720926 AMQ720921:AMQ720926 ACU720921:ACU720926 SY720921:SY720926 JC720921:JC720926 D720921:E720926 WVO655385:WVO655390 WLS655385:WLS655390 WBW655385:WBW655390 VSA655385:VSA655390 VIE655385:VIE655390 UYI655385:UYI655390 UOM655385:UOM655390 UEQ655385:UEQ655390 TUU655385:TUU655390 TKY655385:TKY655390 TBC655385:TBC655390 SRG655385:SRG655390 SHK655385:SHK655390 RXO655385:RXO655390 RNS655385:RNS655390 RDW655385:RDW655390 QUA655385:QUA655390 QKE655385:QKE655390 QAI655385:QAI655390 PQM655385:PQM655390 PGQ655385:PGQ655390 OWU655385:OWU655390 OMY655385:OMY655390 ODC655385:ODC655390 NTG655385:NTG655390 NJK655385:NJK655390 MZO655385:MZO655390 MPS655385:MPS655390 MFW655385:MFW655390 LWA655385:LWA655390 LME655385:LME655390 LCI655385:LCI655390 KSM655385:KSM655390 KIQ655385:KIQ655390 JYU655385:JYU655390 JOY655385:JOY655390 JFC655385:JFC655390 IVG655385:IVG655390 ILK655385:ILK655390 IBO655385:IBO655390 HRS655385:HRS655390 HHW655385:HHW655390 GYA655385:GYA655390 GOE655385:GOE655390 GEI655385:GEI655390 FUM655385:FUM655390 FKQ655385:FKQ655390 FAU655385:FAU655390 EQY655385:EQY655390 EHC655385:EHC655390 DXG655385:DXG655390 DNK655385:DNK655390 DDO655385:DDO655390 CTS655385:CTS655390 CJW655385:CJW655390 CAA655385:CAA655390 BQE655385:BQE655390 BGI655385:BGI655390 AWM655385:AWM655390 AMQ655385:AMQ655390 ACU655385:ACU655390 SY655385:SY655390 JC655385:JC655390 D655385:E655390 WVO589849:WVO589854 WLS589849:WLS589854 WBW589849:WBW589854 VSA589849:VSA589854 VIE589849:VIE589854 UYI589849:UYI589854 UOM589849:UOM589854 UEQ589849:UEQ589854 TUU589849:TUU589854 TKY589849:TKY589854 TBC589849:TBC589854 SRG589849:SRG589854 SHK589849:SHK589854 RXO589849:RXO589854 RNS589849:RNS589854 RDW589849:RDW589854 QUA589849:QUA589854 QKE589849:QKE589854 QAI589849:QAI589854 PQM589849:PQM589854 PGQ589849:PGQ589854 OWU589849:OWU589854 OMY589849:OMY589854 ODC589849:ODC589854 NTG589849:NTG589854 NJK589849:NJK589854 MZO589849:MZO589854 MPS589849:MPS589854 MFW589849:MFW589854 LWA589849:LWA589854 LME589849:LME589854 LCI589849:LCI589854 KSM589849:KSM589854 KIQ589849:KIQ589854 JYU589849:JYU589854 JOY589849:JOY589854 JFC589849:JFC589854 IVG589849:IVG589854 ILK589849:ILK589854 IBO589849:IBO589854 HRS589849:HRS589854 HHW589849:HHW589854 GYA589849:GYA589854 GOE589849:GOE589854 GEI589849:GEI589854 FUM589849:FUM589854 FKQ589849:FKQ589854 FAU589849:FAU589854 EQY589849:EQY589854 EHC589849:EHC589854 DXG589849:DXG589854 DNK589849:DNK589854 DDO589849:DDO589854 CTS589849:CTS589854 CJW589849:CJW589854 CAA589849:CAA589854 BQE589849:BQE589854 BGI589849:BGI589854 AWM589849:AWM589854 AMQ589849:AMQ589854 ACU589849:ACU589854 SY589849:SY589854 JC589849:JC589854 D589849:E589854 WVO524313:WVO524318 WLS524313:WLS524318 WBW524313:WBW524318 VSA524313:VSA524318 VIE524313:VIE524318 UYI524313:UYI524318 UOM524313:UOM524318 UEQ524313:UEQ524318 TUU524313:TUU524318 TKY524313:TKY524318 TBC524313:TBC524318 SRG524313:SRG524318 SHK524313:SHK524318 RXO524313:RXO524318 RNS524313:RNS524318 RDW524313:RDW524318 QUA524313:QUA524318 QKE524313:QKE524318 QAI524313:QAI524318 PQM524313:PQM524318 PGQ524313:PGQ524318 OWU524313:OWU524318 OMY524313:OMY524318 ODC524313:ODC524318 NTG524313:NTG524318 NJK524313:NJK524318 MZO524313:MZO524318 MPS524313:MPS524318 MFW524313:MFW524318 LWA524313:LWA524318 LME524313:LME524318 LCI524313:LCI524318 KSM524313:KSM524318 KIQ524313:KIQ524318 JYU524313:JYU524318 JOY524313:JOY524318 JFC524313:JFC524318 IVG524313:IVG524318 ILK524313:ILK524318 IBO524313:IBO524318 HRS524313:HRS524318 HHW524313:HHW524318 GYA524313:GYA524318 GOE524313:GOE524318 GEI524313:GEI524318 FUM524313:FUM524318 FKQ524313:FKQ524318 FAU524313:FAU524318 EQY524313:EQY524318 EHC524313:EHC524318 DXG524313:DXG524318 DNK524313:DNK524318 DDO524313:DDO524318 CTS524313:CTS524318 CJW524313:CJW524318 CAA524313:CAA524318 BQE524313:BQE524318 BGI524313:BGI524318 AWM524313:AWM524318 AMQ524313:AMQ524318 ACU524313:ACU524318 SY524313:SY524318 JC524313:JC524318 D524313:E524318 WVO458777:WVO458782 WLS458777:WLS458782 WBW458777:WBW458782 VSA458777:VSA458782 VIE458777:VIE458782 UYI458777:UYI458782 UOM458777:UOM458782 UEQ458777:UEQ458782 TUU458777:TUU458782 TKY458777:TKY458782 TBC458777:TBC458782 SRG458777:SRG458782 SHK458777:SHK458782 RXO458777:RXO458782 RNS458777:RNS458782 RDW458777:RDW458782 QUA458777:QUA458782 QKE458777:QKE458782 QAI458777:QAI458782 PQM458777:PQM458782 PGQ458777:PGQ458782 OWU458777:OWU458782 OMY458777:OMY458782 ODC458777:ODC458782 NTG458777:NTG458782 NJK458777:NJK458782 MZO458777:MZO458782 MPS458777:MPS458782 MFW458777:MFW458782 LWA458777:LWA458782 LME458777:LME458782 LCI458777:LCI458782 KSM458777:KSM458782 KIQ458777:KIQ458782 JYU458777:JYU458782 JOY458777:JOY458782 JFC458777:JFC458782 IVG458777:IVG458782 ILK458777:ILK458782 IBO458777:IBO458782 HRS458777:HRS458782 HHW458777:HHW458782 GYA458777:GYA458782 GOE458777:GOE458782 GEI458777:GEI458782 FUM458777:FUM458782 FKQ458777:FKQ458782 FAU458777:FAU458782 EQY458777:EQY458782 EHC458777:EHC458782 DXG458777:DXG458782 DNK458777:DNK458782 DDO458777:DDO458782 CTS458777:CTS458782 CJW458777:CJW458782 CAA458777:CAA458782 BQE458777:BQE458782 BGI458777:BGI458782 AWM458777:AWM458782 AMQ458777:AMQ458782 ACU458777:ACU458782 SY458777:SY458782 JC458777:JC458782 D458777:E458782 WVO393241:WVO393246 WLS393241:WLS393246 WBW393241:WBW393246 VSA393241:VSA393246 VIE393241:VIE393246 UYI393241:UYI393246 UOM393241:UOM393246 UEQ393241:UEQ393246 TUU393241:TUU393246 TKY393241:TKY393246 TBC393241:TBC393246 SRG393241:SRG393246 SHK393241:SHK393246 RXO393241:RXO393246 RNS393241:RNS393246 RDW393241:RDW393246 QUA393241:QUA393246 QKE393241:QKE393246 QAI393241:QAI393246 PQM393241:PQM393246 PGQ393241:PGQ393246 OWU393241:OWU393246 OMY393241:OMY393246 ODC393241:ODC393246 NTG393241:NTG393246 NJK393241:NJK393246 MZO393241:MZO393246 MPS393241:MPS393246 MFW393241:MFW393246 LWA393241:LWA393246 LME393241:LME393246 LCI393241:LCI393246 KSM393241:KSM393246 KIQ393241:KIQ393246 JYU393241:JYU393246 JOY393241:JOY393246 JFC393241:JFC393246 IVG393241:IVG393246 ILK393241:ILK393246 IBO393241:IBO393246 HRS393241:HRS393246 HHW393241:HHW393246 GYA393241:GYA393246 GOE393241:GOE393246 GEI393241:GEI393246 FUM393241:FUM393246 FKQ393241:FKQ393246 FAU393241:FAU393246 EQY393241:EQY393246 EHC393241:EHC393246 DXG393241:DXG393246 DNK393241:DNK393246 DDO393241:DDO393246 CTS393241:CTS393246 CJW393241:CJW393246 CAA393241:CAA393246 BQE393241:BQE393246 BGI393241:BGI393246 AWM393241:AWM393246 AMQ393241:AMQ393246 ACU393241:ACU393246 SY393241:SY393246 JC393241:JC393246 D393241:E393246 WVO327705:WVO327710 WLS327705:WLS327710 WBW327705:WBW327710 VSA327705:VSA327710 VIE327705:VIE327710 UYI327705:UYI327710 UOM327705:UOM327710 UEQ327705:UEQ327710 TUU327705:TUU327710 TKY327705:TKY327710 TBC327705:TBC327710 SRG327705:SRG327710 SHK327705:SHK327710 RXO327705:RXO327710 RNS327705:RNS327710 RDW327705:RDW327710 QUA327705:QUA327710 QKE327705:QKE327710 QAI327705:QAI327710 PQM327705:PQM327710 PGQ327705:PGQ327710 OWU327705:OWU327710 OMY327705:OMY327710 ODC327705:ODC327710 NTG327705:NTG327710 NJK327705:NJK327710 MZO327705:MZO327710 MPS327705:MPS327710 MFW327705:MFW327710 LWA327705:LWA327710 LME327705:LME327710 LCI327705:LCI327710 KSM327705:KSM327710 KIQ327705:KIQ327710 JYU327705:JYU327710 JOY327705:JOY327710 JFC327705:JFC327710 IVG327705:IVG327710 ILK327705:ILK327710 IBO327705:IBO327710 HRS327705:HRS327710 HHW327705:HHW327710 GYA327705:GYA327710 GOE327705:GOE327710 GEI327705:GEI327710 FUM327705:FUM327710 FKQ327705:FKQ327710 FAU327705:FAU327710 EQY327705:EQY327710 EHC327705:EHC327710 DXG327705:DXG327710 DNK327705:DNK327710 DDO327705:DDO327710 CTS327705:CTS327710 CJW327705:CJW327710 CAA327705:CAA327710 BQE327705:BQE327710 BGI327705:BGI327710 AWM327705:AWM327710 AMQ327705:AMQ327710 ACU327705:ACU327710 SY327705:SY327710 JC327705:JC327710 D327705:E327710 WVO262169:WVO262174 WLS262169:WLS262174 WBW262169:WBW262174 VSA262169:VSA262174 VIE262169:VIE262174 UYI262169:UYI262174 UOM262169:UOM262174 UEQ262169:UEQ262174 TUU262169:TUU262174 TKY262169:TKY262174 TBC262169:TBC262174 SRG262169:SRG262174 SHK262169:SHK262174 RXO262169:RXO262174 RNS262169:RNS262174 RDW262169:RDW262174 QUA262169:QUA262174 QKE262169:QKE262174 QAI262169:QAI262174 PQM262169:PQM262174 PGQ262169:PGQ262174 OWU262169:OWU262174 OMY262169:OMY262174 ODC262169:ODC262174 NTG262169:NTG262174 NJK262169:NJK262174 MZO262169:MZO262174 MPS262169:MPS262174 MFW262169:MFW262174 LWA262169:LWA262174 LME262169:LME262174 LCI262169:LCI262174 KSM262169:KSM262174 KIQ262169:KIQ262174 JYU262169:JYU262174 JOY262169:JOY262174 JFC262169:JFC262174 IVG262169:IVG262174 ILK262169:ILK262174 IBO262169:IBO262174 HRS262169:HRS262174 HHW262169:HHW262174 GYA262169:GYA262174 GOE262169:GOE262174 GEI262169:GEI262174 FUM262169:FUM262174 FKQ262169:FKQ262174 FAU262169:FAU262174 EQY262169:EQY262174 EHC262169:EHC262174 DXG262169:DXG262174 DNK262169:DNK262174 DDO262169:DDO262174 CTS262169:CTS262174 CJW262169:CJW262174 CAA262169:CAA262174 BQE262169:BQE262174 BGI262169:BGI262174 AWM262169:AWM262174 AMQ262169:AMQ262174 ACU262169:ACU262174 SY262169:SY262174 JC262169:JC262174 D262169:E262174 WVO196633:WVO196638 WLS196633:WLS196638 WBW196633:WBW196638 VSA196633:VSA196638 VIE196633:VIE196638 UYI196633:UYI196638 UOM196633:UOM196638 UEQ196633:UEQ196638 TUU196633:TUU196638 TKY196633:TKY196638 TBC196633:TBC196638 SRG196633:SRG196638 SHK196633:SHK196638 RXO196633:RXO196638 RNS196633:RNS196638 RDW196633:RDW196638 QUA196633:QUA196638 QKE196633:QKE196638 QAI196633:QAI196638 PQM196633:PQM196638 PGQ196633:PGQ196638 OWU196633:OWU196638 OMY196633:OMY196638 ODC196633:ODC196638 NTG196633:NTG196638 NJK196633:NJK196638 MZO196633:MZO196638 MPS196633:MPS196638 MFW196633:MFW196638 LWA196633:LWA196638 LME196633:LME196638 LCI196633:LCI196638 KSM196633:KSM196638 KIQ196633:KIQ196638 JYU196633:JYU196638 JOY196633:JOY196638 JFC196633:JFC196638 IVG196633:IVG196638 ILK196633:ILK196638 IBO196633:IBO196638 HRS196633:HRS196638 HHW196633:HHW196638 GYA196633:GYA196638 GOE196633:GOE196638 GEI196633:GEI196638 FUM196633:FUM196638 FKQ196633:FKQ196638 FAU196633:FAU196638 EQY196633:EQY196638 EHC196633:EHC196638 DXG196633:DXG196638 DNK196633:DNK196638 DDO196633:DDO196638 CTS196633:CTS196638 CJW196633:CJW196638 CAA196633:CAA196638 BQE196633:BQE196638 BGI196633:BGI196638 AWM196633:AWM196638 AMQ196633:AMQ196638 ACU196633:ACU196638 SY196633:SY196638 JC196633:JC196638 D196633:E196638 WVO131097:WVO131102 WLS131097:WLS131102 WBW131097:WBW131102 VSA131097:VSA131102 VIE131097:VIE131102 UYI131097:UYI131102 UOM131097:UOM131102 UEQ131097:UEQ131102 TUU131097:TUU131102 TKY131097:TKY131102 TBC131097:TBC131102 SRG131097:SRG131102 SHK131097:SHK131102 RXO131097:RXO131102 RNS131097:RNS131102 RDW131097:RDW131102 QUA131097:QUA131102 QKE131097:QKE131102 QAI131097:QAI131102 PQM131097:PQM131102 PGQ131097:PGQ131102 OWU131097:OWU131102 OMY131097:OMY131102 ODC131097:ODC131102 NTG131097:NTG131102 NJK131097:NJK131102 MZO131097:MZO131102 MPS131097:MPS131102 MFW131097:MFW131102 LWA131097:LWA131102 LME131097:LME131102 LCI131097:LCI131102 KSM131097:KSM131102 KIQ131097:KIQ131102 JYU131097:JYU131102 JOY131097:JOY131102 JFC131097:JFC131102 IVG131097:IVG131102 ILK131097:ILK131102 IBO131097:IBO131102 HRS131097:HRS131102 HHW131097:HHW131102 GYA131097:GYA131102 GOE131097:GOE131102 GEI131097:GEI131102 FUM131097:FUM131102 FKQ131097:FKQ131102 FAU131097:FAU131102 EQY131097:EQY131102 EHC131097:EHC131102 DXG131097:DXG131102 DNK131097:DNK131102 DDO131097:DDO131102 CTS131097:CTS131102 CJW131097:CJW131102 CAA131097:CAA131102 BQE131097:BQE131102 BGI131097:BGI131102 AWM131097:AWM131102 AMQ131097:AMQ131102 ACU131097:ACU131102 SY131097:SY131102 JC131097:JC131102 D131097:E131102 WVO65561:WVO65566 WLS65561:WLS65566 WBW65561:WBW65566 VSA65561:VSA65566 VIE65561:VIE65566 UYI65561:UYI65566 UOM65561:UOM65566 UEQ65561:UEQ65566 TUU65561:TUU65566 TKY65561:TKY65566 TBC65561:TBC65566 SRG65561:SRG65566 SHK65561:SHK65566 RXO65561:RXO65566 RNS65561:RNS65566 RDW65561:RDW65566 QUA65561:QUA65566 QKE65561:QKE65566 QAI65561:QAI65566 PQM65561:PQM65566 PGQ65561:PGQ65566 OWU65561:OWU65566 OMY65561:OMY65566 ODC65561:ODC65566 NTG65561:NTG65566 NJK65561:NJK65566 MZO65561:MZO65566 MPS65561:MPS65566 MFW65561:MFW65566 LWA65561:LWA65566 LME65561:LME65566 LCI65561:LCI65566 KSM65561:KSM65566 KIQ65561:KIQ65566 JYU65561:JYU65566 JOY65561:JOY65566 JFC65561:JFC65566 IVG65561:IVG65566 ILK65561:ILK65566 IBO65561:IBO65566 HRS65561:HRS65566 HHW65561:HHW65566 GYA65561:GYA65566 GOE65561:GOE65566 GEI65561:GEI65566 FUM65561:FUM65566 FKQ65561:FKQ65566 FAU65561:FAU65566 EQY65561:EQY65566 EHC65561:EHC65566 DXG65561:DXG65566 DNK65561:DNK65566 DDO65561:DDO65566 CTS65561:CTS65566 CJW65561:CJW65566 CAA65561:CAA65566 BQE65561:BQE65566 BGI65561:BGI65566 AWM65561:AWM65566 AMQ65561:AMQ65566 ACU65561:ACU65566 SY65561:SY65566 JC65561:JC65566 D65561:E65566 WVO982993:WVO982998 WLS982993:WLS982998 WBW982993:WBW982998 VSA982993:VSA982998 VIE982993:VIE982998 UYI982993:UYI982998 UOM982993:UOM982998 UEQ982993:UEQ982998 TUU982993:TUU982998 TKY982993:TKY982998 TBC982993:TBC982998 SRG982993:SRG982998 SHK982993:SHK982998 RXO982993:RXO982998 RNS982993:RNS982998 RDW982993:RDW982998 QUA982993:QUA982998 QKE982993:QKE982998 QAI982993:QAI982998 PQM982993:PQM982998 PGQ982993:PGQ982998 OWU982993:OWU982998 OMY982993:OMY982998 ODC982993:ODC982998 NTG982993:NTG982998 NJK982993:NJK982998 MZO982993:MZO982998 MPS982993:MPS982998 MFW982993:MFW982998 LWA982993:LWA982998 LME982993:LME982998 LCI982993:LCI982998 KSM982993:KSM982998 KIQ982993:KIQ982998 JYU982993:JYU982998 JOY982993:JOY982998 JFC982993:JFC982998 IVG982993:IVG982998 ILK982993:ILK982998 IBO982993:IBO982998 HRS982993:HRS982998 HHW982993:HHW982998 GYA982993:GYA982998 GOE982993:GOE982998 GEI982993:GEI982998 FUM982993:FUM982998 FKQ982993:FKQ982998 FAU982993:FAU982998 EQY982993:EQY982998 EHC982993:EHC982998 DXG982993:DXG982998 DNK982993:DNK982998 DDO982993:DDO982998 CTS982993:CTS982998 CJW982993:CJW982998 CAA982993:CAA982998 BQE982993:BQE982998 BGI982993:BGI982998 AWM982993:AWM982998 AMQ982993:AMQ982998 ACU982993:ACU982998 SY982993:SY982998 JC982993:JC982998 D982993:E982998 WVO917457:WVO917462 WLS917457:WLS917462 WBW917457:WBW917462 VSA917457:VSA917462 VIE917457:VIE917462 UYI917457:UYI917462 UOM917457:UOM917462 UEQ917457:UEQ917462 TUU917457:TUU917462 TKY917457:TKY917462 TBC917457:TBC917462 SRG917457:SRG917462 SHK917457:SHK917462 RXO917457:RXO917462 RNS917457:RNS917462 RDW917457:RDW917462 QUA917457:QUA917462 QKE917457:QKE917462 QAI917457:QAI917462 PQM917457:PQM917462 PGQ917457:PGQ917462 OWU917457:OWU917462 OMY917457:OMY917462 ODC917457:ODC917462 NTG917457:NTG917462 NJK917457:NJK917462 MZO917457:MZO917462 MPS917457:MPS917462 MFW917457:MFW917462 LWA917457:LWA917462 LME917457:LME917462 LCI917457:LCI917462 KSM917457:KSM917462 KIQ917457:KIQ917462 JYU917457:JYU917462 JOY917457:JOY917462 JFC917457:JFC917462 IVG917457:IVG917462 ILK917457:ILK917462 IBO917457:IBO917462 HRS917457:HRS917462 HHW917457:HHW917462 GYA917457:GYA917462 GOE917457:GOE917462 GEI917457:GEI917462 FUM917457:FUM917462 FKQ917457:FKQ917462 FAU917457:FAU917462 EQY917457:EQY917462 EHC917457:EHC917462 DXG917457:DXG917462 DNK917457:DNK917462 DDO917457:DDO917462 CTS917457:CTS917462 CJW917457:CJW917462 CAA917457:CAA917462 BQE917457:BQE917462 BGI917457:BGI917462 AWM917457:AWM917462 AMQ917457:AMQ917462 ACU917457:ACU917462 SY917457:SY917462 JC917457:JC917462 D917457:E917462 WVO851921:WVO851926 WLS851921:WLS851926 WBW851921:WBW851926 VSA851921:VSA851926 VIE851921:VIE851926 UYI851921:UYI851926 UOM851921:UOM851926 UEQ851921:UEQ851926 TUU851921:TUU851926 TKY851921:TKY851926 TBC851921:TBC851926 SRG851921:SRG851926 SHK851921:SHK851926 RXO851921:RXO851926 RNS851921:RNS851926 RDW851921:RDW851926 QUA851921:QUA851926 QKE851921:QKE851926 QAI851921:QAI851926 PQM851921:PQM851926 PGQ851921:PGQ851926 OWU851921:OWU851926 OMY851921:OMY851926 ODC851921:ODC851926 NTG851921:NTG851926 NJK851921:NJK851926 MZO851921:MZO851926 MPS851921:MPS851926 MFW851921:MFW851926 LWA851921:LWA851926 LME851921:LME851926 LCI851921:LCI851926 KSM851921:KSM851926 KIQ851921:KIQ851926 JYU851921:JYU851926 JOY851921:JOY851926 JFC851921:JFC851926 IVG851921:IVG851926 ILK851921:ILK851926 IBO851921:IBO851926 HRS851921:HRS851926 HHW851921:HHW851926 GYA851921:GYA851926 GOE851921:GOE851926 GEI851921:GEI851926 FUM851921:FUM851926 FKQ851921:FKQ851926 FAU851921:FAU851926 EQY851921:EQY851926 EHC851921:EHC851926 DXG851921:DXG851926 DNK851921:DNK851926 DDO851921:DDO851926 CTS851921:CTS851926 CJW851921:CJW851926 CAA851921:CAA851926 BQE851921:BQE851926 BGI851921:BGI851926 AWM851921:AWM851926 AMQ851921:AMQ851926 ACU851921:ACU851926 SY851921:SY851926 JC851921:JC851926 D851921:E851926 WVO786385:WVO786390 WLS786385:WLS786390 WBW786385:WBW786390 VSA786385:VSA786390 VIE786385:VIE786390 UYI786385:UYI786390 UOM786385:UOM786390 UEQ786385:UEQ786390 TUU786385:TUU786390 TKY786385:TKY786390 TBC786385:TBC786390 SRG786385:SRG786390 SHK786385:SHK786390 RXO786385:RXO786390 RNS786385:RNS786390 RDW786385:RDW786390 QUA786385:QUA786390 QKE786385:QKE786390 QAI786385:QAI786390 PQM786385:PQM786390 PGQ786385:PGQ786390 OWU786385:OWU786390 OMY786385:OMY786390 ODC786385:ODC786390 NTG786385:NTG786390 NJK786385:NJK786390 MZO786385:MZO786390 MPS786385:MPS786390 MFW786385:MFW786390 LWA786385:LWA786390 LME786385:LME786390 LCI786385:LCI786390 KSM786385:KSM786390 KIQ786385:KIQ786390 JYU786385:JYU786390 JOY786385:JOY786390 JFC786385:JFC786390 IVG786385:IVG786390 ILK786385:ILK786390 IBO786385:IBO786390 HRS786385:HRS786390 HHW786385:HHW786390 GYA786385:GYA786390 GOE786385:GOE786390 GEI786385:GEI786390 FUM786385:FUM786390 FKQ786385:FKQ786390 FAU786385:FAU786390 EQY786385:EQY786390 EHC786385:EHC786390 DXG786385:DXG786390 DNK786385:DNK786390 DDO786385:DDO786390 CTS786385:CTS786390 CJW786385:CJW786390 CAA786385:CAA786390 BQE786385:BQE786390 BGI786385:BGI786390 AWM786385:AWM786390 AMQ786385:AMQ786390 ACU786385:ACU786390 SY786385:SY786390 JC786385:JC786390 D786385:E786390 WVO720849:WVO720854 WLS720849:WLS720854 WBW720849:WBW720854 VSA720849:VSA720854 VIE720849:VIE720854 UYI720849:UYI720854 UOM720849:UOM720854 UEQ720849:UEQ720854 TUU720849:TUU720854 TKY720849:TKY720854 TBC720849:TBC720854 SRG720849:SRG720854 SHK720849:SHK720854 RXO720849:RXO720854 RNS720849:RNS720854 RDW720849:RDW720854 QUA720849:QUA720854 QKE720849:QKE720854 QAI720849:QAI720854 PQM720849:PQM720854 PGQ720849:PGQ720854 OWU720849:OWU720854 OMY720849:OMY720854 ODC720849:ODC720854 NTG720849:NTG720854 NJK720849:NJK720854 MZO720849:MZO720854 MPS720849:MPS720854 MFW720849:MFW720854 LWA720849:LWA720854 LME720849:LME720854 LCI720849:LCI720854 KSM720849:KSM720854 KIQ720849:KIQ720854 JYU720849:JYU720854 JOY720849:JOY720854 JFC720849:JFC720854 IVG720849:IVG720854 ILK720849:ILK720854 IBO720849:IBO720854 HRS720849:HRS720854 HHW720849:HHW720854 GYA720849:GYA720854 GOE720849:GOE720854 GEI720849:GEI720854 FUM720849:FUM720854 FKQ720849:FKQ720854 FAU720849:FAU720854 EQY720849:EQY720854 EHC720849:EHC720854 DXG720849:DXG720854 DNK720849:DNK720854 DDO720849:DDO720854 CTS720849:CTS720854 CJW720849:CJW720854 CAA720849:CAA720854 BQE720849:BQE720854 BGI720849:BGI720854 AWM720849:AWM720854 AMQ720849:AMQ720854 ACU720849:ACU720854 SY720849:SY720854 JC720849:JC720854 D720849:E720854 WVO655313:WVO655318 WLS655313:WLS655318 WBW655313:WBW655318 VSA655313:VSA655318 VIE655313:VIE655318 UYI655313:UYI655318 UOM655313:UOM655318 UEQ655313:UEQ655318 TUU655313:TUU655318 TKY655313:TKY655318 TBC655313:TBC655318 SRG655313:SRG655318 SHK655313:SHK655318 RXO655313:RXO655318 RNS655313:RNS655318 RDW655313:RDW655318 QUA655313:QUA655318 QKE655313:QKE655318 QAI655313:QAI655318 PQM655313:PQM655318 PGQ655313:PGQ655318 OWU655313:OWU655318 OMY655313:OMY655318 ODC655313:ODC655318 NTG655313:NTG655318 NJK655313:NJK655318 MZO655313:MZO655318 MPS655313:MPS655318 MFW655313:MFW655318 LWA655313:LWA655318 LME655313:LME655318 LCI655313:LCI655318 KSM655313:KSM655318 KIQ655313:KIQ655318 JYU655313:JYU655318 JOY655313:JOY655318 JFC655313:JFC655318 IVG655313:IVG655318 ILK655313:ILK655318 IBO655313:IBO655318 HRS655313:HRS655318 HHW655313:HHW655318 GYA655313:GYA655318 GOE655313:GOE655318 GEI655313:GEI655318 FUM655313:FUM655318 FKQ655313:FKQ655318 FAU655313:FAU655318 EQY655313:EQY655318 EHC655313:EHC655318 DXG655313:DXG655318 DNK655313:DNK655318 DDO655313:DDO655318 CTS655313:CTS655318 CJW655313:CJW655318 CAA655313:CAA655318 BQE655313:BQE655318 BGI655313:BGI655318 AWM655313:AWM655318 AMQ655313:AMQ655318 ACU655313:ACU655318 SY655313:SY655318 JC655313:JC655318 D655313:E655318 WVO589777:WVO589782 WLS589777:WLS589782 WBW589777:WBW589782 VSA589777:VSA589782 VIE589777:VIE589782 UYI589777:UYI589782 UOM589777:UOM589782 UEQ589777:UEQ589782 TUU589777:TUU589782 TKY589777:TKY589782 TBC589777:TBC589782 SRG589777:SRG589782 SHK589777:SHK589782 RXO589777:RXO589782 RNS589777:RNS589782 RDW589777:RDW589782 QUA589777:QUA589782 QKE589777:QKE589782 QAI589777:QAI589782 PQM589777:PQM589782 PGQ589777:PGQ589782 OWU589777:OWU589782 OMY589777:OMY589782 ODC589777:ODC589782 NTG589777:NTG589782 NJK589777:NJK589782 MZO589777:MZO589782 MPS589777:MPS589782 MFW589777:MFW589782 LWA589777:LWA589782 LME589777:LME589782 LCI589777:LCI589782 KSM589777:KSM589782 KIQ589777:KIQ589782 JYU589777:JYU589782 JOY589777:JOY589782 JFC589777:JFC589782 IVG589777:IVG589782 ILK589777:ILK589782 IBO589777:IBO589782 HRS589777:HRS589782 HHW589777:HHW589782 GYA589777:GYA589782 GOE589777:GOE589782 GEI589777:GEI589782 FUM589777:FUM589782 FKQ589777:FKQ589782 FAU589777:FAU589782 EQY589777:EQY589782 EHC589777:EHC589782 DXG589777:DXG589782 DNK589777:DNK589782 DDO589777:DDO589782 CTS589777:CTS589782 CJW589777:CJW589782 CAA589777:CAA589782 BQE589777:BQE589782 BGI589777:BGI589782 AWM589777:AWM589782 AMQ589777:AMQ589782 ACU589777:ACU589782 SY589777:SY589782 JC589777:JC589782 D589777:E589782 WVO524241:WVO524246 WLS524241:WLS524246 WBW524241:WBW524246 VSA524241:VSA524246 VIE524241:VIE524246 UYI524241:UYI524246 UOM524241:UOM524246 UEQ524241:UEQ524246 TUU524241:TUU524246 TKY524241:TKY524246 TBC524241:TBC524246 SRG524241:SRG524246 SHK524241:SHK524246 RXO524241:RXO524246 RNS524241:RNS524246 RDW524241:RDW524246 QUA524241:QUA524246 QKE524241:QKE524246 QAI524241:QAI524246 PQM524241:PQM524246 PGQ524241:PGQ524246 OWU524241:OWU524246 OMY524241:OMY524246 ODC524241:ODC524246 NTG524241:NTG524246 NJK524241:NJK524246 MZO524241:MZO524246 MPS524241:MPS524246 MFW524241:MFW524246 LWA524241:LWA524246 LME524241:LME524246 LCI524241:LCI524246 KSM524241:KSM524246 KIQ524241:KIQ524246 JYU524241:JYU524246 JOY524241:JOY524246 JFC524241:JFC524246 IVG524241:IVG524246 ILK524241:ILK524246 IBO524241:IBO524246 HRS524241:HRS524246 HHW524241:HHW524246 GYA524241:GYA524246 GOE524241:GOE524246 GEI524241:GEI524246 FUM524241:FUM524246 FKQ524241:FKQ524246 FAU524241:FAU524246 EQY524241:EQY524246 EHC524241:EHC524246 DXG524241:DXG524246 DNK524241:DNK524246 DDO524241:DDO524246 CTS524241:CTS524246 CJW524241:CJW524246 CAA524241:CAA524246 BQE524241:BQE524246 BGI524241:BGI524246 AWM524241:AWM524246 AMQ524241:AMQ524246 ACU524241:ACU524246 SY524241:SY524246 JC524241:JC524246 D524241:E524246 WVO458705:WVO458710 WLS458705:WLS458710 WBW458705:WBW458710 VSA458705:VSA458710 VIE458705:VIE458710 UYI458705:UYI458710 UOM458705:UOM458710 UEQ458705:UEQ458710 TUU458705:TUU458710 TKY458705:TKY458710 TBC458705:TBC458710 SRG458705:SRG458710 SHK458705:SHK458710 RXO458705:RXO458710 RNS458705:RNS458710 RDW458705:RDW458710 QUA458705:QUA458710 QKE458705:QKE458710 QAI458705:QAI458710 PQM458705:PQM458710 PGQ458705:PGQ458710 OWU458705:OWU458710 OMY458705:OMY458710 ODC458705:ODC458710 NTG458705:NTG458710 NJK458705:NJK458710 MZO458705:MZO458710 MPS458705:MPS458710 MFW458705:MFW458710 LWA458705:LWA458710 LME458705:LME458710 LCI458705:LCI458710 KSM458705:KSM458710 KIQ458705:KIQ458710 JYU458705:JYU458710 JOY458705:JOY458710 JFC458705:JFC458710 IVG458705:IVG458710 ILK458705:ILK458710 IBO458705:IBO458710 HRS458705:HRS458710 HHW458705:HHW458710 GYA458705:GYA458710 GOE458705:GOE458710 GEI458705:GEI458710 FUM458705:FUM458710 FKQ458705:FKQ458710 FAU458705:FAU458710 EQY458705:EQY458710 EHC458705:EHC458710 DXG458705:DXG458710 DNK458705:DNK458710 DDO458705:DDO458710 CTS458705:CTS458710 CJW458705:CJW458710 CAA458705:CAA458710 BQE458705:BQE458710 BGI458705:BGI458710 AWM458705:AWM458710 AMQ458705:AMQ458710 ACU458705:ACU458710 SY458705:SY458710 JC458705:JC458710 D458705:E458710 WVO393169:WVO393174 WLS393169:WLS393174 WBW393169:WBW393174 VSA393169:VSA393174 VIE393169:VIE393174 UYI393169:UYI393174 UOM393169:UOM393174 UEQ393169:UEQ393174 TUU393169:TUU393174 TKY393169:TKY393174 TBC393169:TBC393174 SRG393169:SRG393174 SHK393169:SHK393174 RXO393169:RXO393174 RNS393169:RNS393174 RDW393169:RDW393174 QUA393169:QUA393174 QKE393169:QKE393174 QAI393169:QAI393174 PQM393169:PQM393174 PGQ393169:PGQ393174 OWU393169:OWU393174 OMY393169:OMY393174 ODC393169:ODC393174 NTG393169:NTG393174 NJK393169:NJK393174 MZO393169:MZO393174 MPS393169:MPS393174 MFW393169:MFW393174 LWA393169:LWA393174 LME393169:LME393174 LCI393169:LCI393174 KSM393169:KSM393174 KIQ393169:KIQ393174 JYU393169:JYU393174 JOY393169:JOY393174 JFC393169:JFC393174 IVG393169:IVG393174 ILK393169:ILK393174 IBO393169:IBO393174 HRS393169:HRS393174 HHW393169:HHW393174 GYA393169:GYA393174 GOE393169:GOE393174 GEI393169:GEI393174 FUM393169:FUM393174 FKQ393169:FKQ393174 FAU393169:FAU393174 EQY393169:EQY393174 EHC393169:EHC393174 DXG393169:DXG393174 DNK393169:DNK393174 DDO393169:DDO393174 CTS393169:CTS393174 CJW393169:CJW393174 CAA393169:CAA393174 BQE393169:BQE393174 BGI393169:BGI393174 AWM393169:AWM393174 AMQ393169:AMQ393174 ACU393169:ACU393174 SY393169:SY393174 JC393169:JC393174 D393169:E393174 WVO327633:WVO327638 WLS327633:WLS327638 WBW327633:WBW327638 VSA327633:VSA327638 VIE327633:VIE327638 UYI327633:UYI327638 UOM327633:UOM327638 UEQ327633:UEQ327638 TUU327633:TUU327638 TKY327633:TKY327638 TBC327633:TBC327638 SRG327633:SRG327638 SHK327633:SHK327638 RXO327633:RXO327638 RNS327633:RNS327638 RDW327633:RDW327638 QUA327633:QUA327638 QKE327633:QKE327638 QAI327633:QAI327638 PQM327633:PQM327638 PGQ327633:PGQ327638 OWU327633:OWU327638 OMY327633:OMY327638 ODC327633:ODC327638 NTG327633:NTG327638 NJK327633:NJK327638 MZO327633:MZO327638 MPS327633:MPS327638 MFW327633:MFW327638 LWA327633:LWA327638 LME327633:LME327638 LCI327633:LCI327638 KSM327633:KSM327638 KIQ327633:KIQ327638 JYU327633:JYU327638 JOY327633:JOY327638 JFC327633:JFC327638 IVG327633:IVG327638 ILK327633:ILK327638 IBO327633:IBO327638 HRS327633:HRS327638 HHW327633:HHW327638 GYA327633:GYA327638 GOE327633:GOE327638 GEI327633:GEI327638 FUM327633:FUM327638 FKQ327633:FKQ327638 FAU327633:FAU327638 EQY327633:EQY327638 EHC327633:EHC327638 DXG327633:DXG327638 DNK327633:DNK327638 DDO327633:DDO327638 CTS327633:CTS327638 CJW327633:CJW327638 CAA327633:CAA327638 BQE327633:BQE327638 BGI327633:BGI327638 AWM327633:AWM327638 AMQ327633:AMQ327638 ACU327633:ACU327638 SY327633:SY327638 JC327633:JC327638 D327633:E327638 WVO262097:WVO262102 WLS262097:WLS262102 WBW262097:WBW262102 VSA262097:VSA262102 VIE262097:VIE262102 UYI262097:UYI262102 UOM262097:UOM262102 UEQ262097:UEQ262102 TUU262097:TUU262102 TKY262097:TKY262102 TBC262097:TBC262102 SRG262097:SRG262102 SHK262097:SHK262102 RXO262097:RXO262102 RNS262097:RNS262102 RDW262097:RDW262102 QUA262097:QUA262102 QKE262097:QKE262102 QAI262097:QAI262102 PQM262097:PQM262102 PGQ262097:PGQ262102 OWU262097:OWU262102 OMY262097:OMY262102 ODC262097:ODC262102 NTG262097:NTG262102 NJK262097:NJK262102 MZO262097:MZO262102 MPS262097:MPS262102 MFW262097:MFW262102 LWA262097:LWA262102 LME262097:LME262102 LCI262097:LCI262102 KSM262097:KSM262102 KIQ262097:KIQ262102 JYU262097:JYU262102 JOY262097:JOY262102 JFC262097:JFC262102 IVG262097:IVG262102 ILK262097:ILK262102 IBO262097:IBO262102 HRS262097:HRS262102 HHW262097:HHW262102 GYA262097:GYA262102 GOE262097:GOE262102 GEI262097:GEI262102 FUM262097:FUM262102 FKQ262097:FKQ262102 FAU262097:FAU262102 EQY262097:EQY262102 EHC262097:EHC262102 DXG262097:DXG262102 DNK262097:DNK262102 DDO262097:DDO262102 CTS262097:CTS262102 CJW262097:CJW262102 CAA262097:CAA262102 BQE262097:BQE262102 BGI262097:BGI262102 AWM262097:AWM262102 AMQ262097:AMQ262102 ACU262097:ACU262102 SY262097:SY262102 JC262097:JC262102 D262097:E262102 WVO196561:WVO196566 WLS196561:WLS196566 WBW196561:WBW196566 VSA196561:VSA196566 VIE196561:VIE196566 UYI196561:UYI196566 UOM196561:UOM196566 UEQ196561:UEQ196566 TUU196561:TUU196566 TKY196561:TKY196566 TBC196561:TBC196566 SRG196561:SRG196566 SHK196561:SHK196566 RXO196561:RXO196566 RNS196561:RNS196566 RDW196561:RDW196566 QUA196561:QUA196566 QKE196561:QKE196566 QAI196561:QAI196566 PQM196561:PQM196566 PGQ196561:PGQ196566 OWU196561:OWU196566 OMY196561:OMY196566 ODC196561:ODC196566 NTG196561:NTG196566 NJK196561:NJK196566 MZO196561:MZO196566 MPS196561:MPS196566 MFW196561:MFW196566 LWA196561:LWA196566 LME196561:LME196566 LCI196561:LCI196566 KSM196561:KSM196566 KIQ196561:KIQ196566 JYU196561:JYU196566 JOY196561:JOY196566 JFC196561:JFC196566 IVG196561:IVG196566 ILK196561:ILK196566 IBO196561:IBO196566 HRS196561:HRS196566 HHW196561:HHW196566 GYA196561:GYA196566 GOE196561:GOE196566 GEI196561:GEI196566 FUM196561:FUM196566 FKQ196561:FKQ196566 FAU196561:FAU196566 EQY196561:EQY196566 EHC196561:EHC196566 DXG196561:DXG196566 DNK196561:DNK196566 DDO196561:DDO196566 CTS196561:CTS196566 CJW196561:CJW196566 CAA196561:CAA196566 BQE196561:BQE196566 BGI196561:BGI196566 AWM196561:AWM196566 AMQ196561:AMQ196566 ACU196561:ACU196566 SY196561:SY196566 JC196561:JC196566 D196561:E196566 WVO131025:WVO131030 WLS131025:WLS131030 WBW131025:WBW131030 VSA131025:VSA131030 VIE131025:VIE131030 UYI131025:UYI131030 UOM131025:UOM131030 UEQ131025:UEQ131030 TUU131025:TUU131030 TKY131025:TKY131030 TBC131025:TBC131030 SRG131025:SRG131030 SHK131025:SHK131030 RXO131025:RXO131030 RNS131025:RNS131030 RDW131025:RDW131030 QUA131025:QUA131030 QKE131025:QKE131030 QAI131025:QAI131030 PQM131025:PQM131030 PGQ131025:PGQ131030 OWU131025:OWU131030 OMY131025:OMY131030 ODC131025:ODC131030 NTG131025:NTG131030 NJK131025:NJK131030 MZO131025:MZO131030 MPS131025:MPS131030 MFW131025:MFW131030 LWA131025:LWA131030 LME131025:LME131030 LCI131025:LCI131030 KSM131025:KSM131030 KIQ131025:KIQ131030 JYU131025:JYU131030 JOY131025:JOY131030 JFC131025:JFC131030 IVG131025:IVG131030 ILK131025:ILK131030 IBO131025:IBO131030 HRS131025:HRS131030 HHW131025:HHW131030 GYA131025:GYA131030 GOE131025:GOE131030 GEI131025:GEI131030 FUM131025:FUM131030 FKQ131025:FKQ131030 FAU131025:FAU131030 EQY131025:EQY131030 EHC131025:EHC131030 DXG131025:DXG131030 DNK131025:DNK131030 DDO131025:DDO131030 CTS131025:CTS131030 CJW131025:CJW131030 CAA131025:CAA131030 BQE131025:BQE131030 BGI131025:BGI131030 AWM131025:AWM131030 AMQ131025:AMQ131030 ACU131025:ACU131030 SY131025:SY131030 JC131025:JC131030 D131025:E131030 WVO65489:WVO65494 WLS65489:WLS65494 WBW65489:WBW65494 VSA65489:VSA65494 VIE65489:VIE65494 UYI65489:UYI65494 UOM65489:UOM65494 UEQ65489:UEQ65494 TUU65489:TUU65494 TKY65489:TKY65494 TBC65489:TBC65494 SRG65489:SRG65494 SHK65489:SHK65494 RXO65489:RXO65494 RNS65489:RNS65494 RDW65489:RDW65494 QUA65489:QUA65494 QKE65489:QKE65494 QAI65489:QAI65494 PQM65489:PQM65494 PGQ65489:PGQ65494 OWU65489:OWU65494 OMY65489:OMY65494 ODC65489:ODC65494 NTG65489:NTG65494 NJK65489:NJK65494 MZO65489:MZO65494 MPS65489:MPS65494 MFW65489:MFW65494 LWA65489:LWA65494 LME65489:LME65494 LCI65489:LCI65494 KSM65489:KSM65494 KIQ65489:KIQ65494 JYU65489:JYU65494 JOY65489:JOY65494 JFC65489:JFC65494 IVG65489:IVG65494 ILK65489:ILK65494 IBO65489:IBO65494 HRS65489:HRS65494 HHW65489:HHW65494 GYA65489:GYA65494 GOE65489:GOE65494 GEI65489:GEI65494 FUM65489:FUM65494 FKQ65489:FKQ65494 FAU65489:FAU65494 EQY65489:EQY65494 EHC65489:EHC65494 DXG65489:DXG65494 DNK65489:DNK65494 DDO65489:DDO65494 CTS65489:CTS65494 CJW65489:CJW65494 CAA65489:CAA65494 BQE65489:BQE65494 BGI65489:BGI65494 AWM65489:AWM65494 AMQ65489:AMQ65494 ACU65489:ACU65494 SY65489:SY65494 JC65489:JC65494 D65489:E65494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JC22:JC29 SY22:SY29 ACU22:ACU29 AMQ22:AMQ29 AWM22:AWM29 BGI22:BGI29 BQE22:BQE29 CAA22:CAA29 CJW22:CJW29 CTS22:CTS29 DDO22:DDO29 DNK22:DNK29 DXG22:DXG29 EHC22:EHC29 EQY22:EQY29 FAU22:FAU29 FKQ22:FKQ29 FUM22:FUM29 GEI22:GEI29 GOE22:GOE29 GYA22:GYA29 HHW22:HHW29 HRS22:HRS29 IBO22:IBO29 ILK22:ILK29 IVG22:IVG29 JFC22:JFC29 JOY22:JOY29 JYU22:JYU29 KIQ22:KIQ29 KSM22:KSM29 LCI22:LCI29 LME22:LME29 LWA22:LWA29 MFW22:MFW29 MPS22:MPS29 MZO22:MZO29 NJK22:NJK29 NTG22:NTG29 ODC22:ODC29 OMY22:OMY29 OWU22:OWU29 PGQ22:PGQ29 PQM22:PQM29 QAI22:QAI29 QKE22:QKE29 QUA22:QUA29 RDW22:RDW29 RNS22:RNS29 RXO22:RXO29 SHK22:SHK29 SRG22:SRG29 TBC22:TBC29 TKY22:TKY29 TUU22:TUU29 UEQ22:UEQ29 UOM22:UOM29 UYI22:UYI29 VIE22:VIE29 VSA22:VSA29 WBW22:WBW29 WLS22:WLS29 WVO22:WVO29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7" customWidth="1"/>
    <col min="2" max="2" width="43.85546875" style="791" customWidth="1"/>
    <col min="3" max="3" width="65" style="791" customWidth="1"/>
    <col min="4" max="4" width="22.7109375" style="792" customWidth="1"/>
    <col min="5" max="5" width="15.42578125" style="793" customWidth="1"/>
    <col min="6" max="6" width="17.140625" style="793" customWidth="1"/>
    <col min="7" max="7" width="56.140625" style="794" customWidth="1"/>
    <col min="8" max="8" width="51.7109375" style="794" customWidth="1"/>
    <col min="9" max="9" width="36.7109375" style="795" customWidth="1"/>
    <col min="10" max="10" width="11.5703125" style="796" customWidth="1"/>
    <col min="11" max="11" width="24.28515625" style="796" customWidth="1"/>
    <col min="12" max="12" width="60.7109375" style="794" customWidth="1"/>
    <col min="13" max="13" width="52.7109375" style="794" customWidth="1"/>
    <col min="14" max="14" width="16.7109375" style="797" customWidth="1"/>
    <col min="15" max="15" width="15.7109375" style="794" customWidth="1"/>
    <col min="16" max="16" width="18.5703125" style="798" customWidth="1"/>
    <col min="17" max="17" width="32.85546875" style="799" customWidth="1"/>
    <col min="18" max="18" width="62.7109375" style="794" customWidth="1"/>
    <col min="19" max="19" width="40.7109375" style="794" customWidth="1"/>
    <col min="20" max="20" width="14.7109375" style="797" customWidth="1"/>
    <col min="21" max="26" width="15.7109375" style="797" customWidth="1"/>
    <col min="27" max="28" width="21.85546875" style="797" bestFit="1" customWidth="1"/>
    <col min="29" max="29" width="19.7109375" style="797" bestFit="1" customWidth="1"/>
    <col min="30" max="30" width="16.28515625" style="797" bestFit="1" customWidth="1"/>
    <col min="31" max="31" width="9.7109375" style="797" bestFit="1" customWidth="1"/>
    <col min="32" max="35" width="21.85546875" style="797" bestFit="1" customWidth="1"/>
    <col min="36" max="36" width="19.7109375" style="797" bestFit="1" customWidth="1"/>
    <col min="37" max="37" width="16.28515625" style="797" bestFit="1" customWidth="1"/>
    <col min="38" max="38" width="9.7109375" style="797" bestFit="1" customWidth="1"/>
    <col min="39" max="42" width="21.85546875" style="797" bestFit="1" customWidth="1"/>
    <col min="43" max="43" width="19.7109375" style="797" bestFit="1" customWidth="1"/>
    <col min="44" max="44" width="16.28515625" style="797" bestFit="1" customWidth="1"/>
    <col min="45" max="45" width="9.7109375" style="797" bestFit="1" customWidth="1"/>
    <col min="46" max="49" width="21.85546875" style="797" bestFit="1" customWidth="1"/>
    <col min="50" max="50" width="19.7109375" style="797" bestFit="1" customWidth="1"/>
    <col min="51" max="51" width="16.28515625" style="797" bestFit="1" customWidth="1"/>
    <col min="52" max="52" width="9.7109375" style="797" bestFit="1" customWidth="1"/>
    <col min="53" max="54" width="21.85546875" style="797" bestFit="1" customWidth="1"/>
    <col min="55" max="55" width="23.42578125" style="797" bestFit="1" customWidth="1"/>
    <col min="56" max="56" width="51.7109375" style="199"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9" t="s">
        <v>0</v>
      </c>
      <c r="C1" s="1019"/>
      <c r="D1" s="1019"/>
      <c r="E1" s="1019"/>
      <c r="F1" s="1019"/>
      <c r="G1" s="1019"/>
      <c r="H1" s="1019"/>
      <c r="I1" s="1019"/>
      <c r="J1" s="1019"/>
      <c r="K1" s="1019"/>
      <c r="L1" s="1019"/>
      <c r="M1" s="1019"/>
      <c r="N1" s="1019"/>
      <c r="O1" s="1019"/>
      <c r="P1" s="1019"/>
      <c r="Q1" s="1019"/>
      <c r="R1" s="1019"/>
      <c r="S1" s="1019"/>
      <c r="T1" s="1019"/>
      <c r="U1" s="1019"/>
      <c r="V1" s="198"/>
      <c r="W1" s="198"/>
      <c r="X1" s="198"/>
      <c r="Y1" s="198"/>
      <c r="Z1" s="198"/>
      <c r="AA1" s="198"/>
      <c r="AB1" s="198"/>
      <c r="AC1" s="198"/>
      <c r="AD1" s="198"/>
      <c r="AE1" s="198"/>
      <c r="AF1" s="198"/>
      <c r="AG1" s="198"/>
      <c r="AH1" s="198"/>
      <c r="AI1" s="198"/>
      <c r="AJ1" s="198"/>
      <c r="AK1" s="198"/>
      <c r="AL1" s="198"/>
      <c r="AM1" s="198"/>
      <c r="AN1" s="198"/>
      <c r="AO1" s="198"/>
      <c r="AP1" s="198"/>
      <c r="AQ1" s="198"/>
      <c r="AR1" s="198"/>
      <c r="AS1" s="198"/>
      <c r="AT1" s="198"/>
      <c r="AU1" s="198"/>
      <c r="AV1" s="198"/>
      <c r="AW1" s="198"/>
      <c r="AX1" s="198"/>
      <c r="AY1" s="198"/>
      <c r="AZ1" s="198"/>
      <c r="BA1" s="198"/>
      <c r="BB1" s="198"/>
      <c r="BC1" s="198"/>
    </row>
    <row r="2" spans="1:150" s="204" customFormat="1" ht="27" customHeight="1" x14ac:dyDescent="0.25">
      <c r="A2" s="200" t="s">
        <v>1</v>
      </c>
      <c r="B2" s="200"/>
      <c r="C2" s="200"/>
      <c r="D2" s="201"/>
      <c r="E2" s="200"/>
      <c r="F2" s="200"/>
      <c r="G2" s="202"/>
      <c r="H2" s="202"/>
      <c r="I2" s="203"/>
      <c r="J2" s="202"/>
      <c r="K2" s="202"/>
      <c r="L2" s="202"/>
      <c r="M2" s="202"/>
      <c r="N2" s="202"/>
      <c r="O2" s="202"/>
      <c r="P2" s="202"/>
      <c r="Q2" s="200"/>
      <c r="R2" s="202"/>
      <c r="S2" s="202"/>
      <c r="T2" s="202"/>
      <c r="U2" s="202"/>
      <c r="V2" s="202"/>
      <c r="W2" s="202"/>
      <c r="X2" s="202"/>
      <c r="Y2" s="202"/>
      <c r="Z2" s="202"/>
      <c r="AA2" s="202"/>
      <c r="AB2" s="202"/>
      <c r="AC2" s="202"/>
      <c r="AD2" s="202"/>
      <c r="AE2" s="202"/>
      <c r="AF2" s="202"/>
      <c r="AG2" s="202"/>
      <c r="AH2" s="202"/>
      <c r="AI2" s="202"/>
      <c r="AJ2" s="202"/>
      <c r="AK2" s="202"/>
      <c r="AL2" s="202"/>
      <c r="AM2" s="202"/>
      <c r="AN2" s="202"/>
      <c r="AO2" s="202"/>
      <c r="AP2" s="202"/>
      <c r="AQ2" s="202"/>
      <c r="AR2" s="202"/>
      <c r="AS2" s="202"/>
      <c r="AT2" s="202"/>
      <c r="AU2" s="202"/>
      <c r="AV2" s="202"/>
      <c r="AW2" s="202"/>
      <c r="AX2" s="202"/>
      <c r="AY2" s="202"/>
      <c r="AZ2" s="202"/>
      <c r="BA2" s="202"/>
      <c r="BB2" s="202"/>
      <c r="BC2" s="202"/>
      <c r="BD2" s="202"/>
    </row>
    <row r="3" spans="1:150" s="204" customFormat="1" ht="27" customHeight="1" x14ac:dyDescent="0.25">
      <c r="A3" s="200" t="s">
        <v>2</v>
      </c>
      <c r="B3" s="205"/>
      <c r="C3" s="205"/>
      <c r="D3" s="206"/>
      <c r="E3" s="205"/>
      <c r="F3" s="205"/>
      <c r="I3" s="207"/>
      <c r="Q3" s="205"/>
    </row>
    <row r="4" spans="1:150" s="204" customFormat="1" ht="35.25" customHeight="1" x14ac:dyDescent="0.25">
      <c r="A4" s="1020" t="s">
        <v>3</v>
      </c>
      <c r="B4" s="1020"/>
      <c r="C4" s="1020"/>
      <c r="D4" s="1020"/>
      <c r="E4" s="1020"/>
      <c r="F4" s="1020"/>
      <c r="G4" s="1020"/>
      <c r="H4" s="1020"/>
      <c r="I4" s="1020"/>
      <c r="J4" s="1020"/>
      <c r="K4" s="1020"/>
      <c r="L4" s="1020"/>
      <c r="M4" s="1020"/>
      <c r="N4" s="1020"/>
      <c r="O4" s="1020"/>
      <c r="P4" s="1020"/>
      <c r="Q4" s="1020"/>
      <c r="R4" s="1020"/>
      <c r="S4" s="1020"/>
      <c r="T4" s="1020"/>
      <c r="U4" s="1020"/>
      <c r="V4" s="1020"/>
      <c r="W4" s="1020"/>
      <c r="X4" s="1020"/>
      <c r="Y4" s="1020"/>
      <c r="Z4" s="1020"/>
      <c r="AA4" s="1020"/>
      <c r="AB4" s="1020"/>
      <c r="AC4" s="1020"/>
      <c r="AD4" s="1020"/>
      <c r="AE4" s="1020"/>
      <c r="AF4" s="1020"/>
      <c r="AG4" s="1020"/>
      <c r="AH4" s="1020"/>
      <c r="AI4" s="1020"/>
      <c r="AJ4" s="1020"/>
      <c r="AK4" s="1020"/>
      <c r="AL4" s="1020"/>
      <c r="AM4" s="1020"/>
      <c r="AN4" s="1020"/>
      <c r="AO4" s="1020"/>
      <c r="AP4" s="1020"/>
      <c r="AQ4" s="1020"/>
      <c r="AR4" s="1020"/>
      <c r="AS4" s="1020"/>
      <c r="AT4" s="1020"/>
      <c r="AU4" s="1020"/>
      <c r="AV4" s="1020"/>
      <c r="AW4" s="1020"/>
      <c r="AX4" s="1020"/>
      <c r="AY4" s="1020"/>
      <c r="AZ4" s="1020"/>
      <c r="BA4" s="1020"/>
      <c r="BB4" s="1020"/>
      <c r="BC4" s="1020"/>
      <c r="BD4" s="1020"/>
    </row>
    <row r="5" spans="1:150" s="204" customFormat="1" ht="72.75" customHeight="1" thickBot="1" x14ac:dyDescent="0.3">
      <c r="A5" s="1020" t="s">
        <v>4</v>
      </c>
      <c r="B5" s="1020"/>
      <c r="C5" s="1020"/>
      <c r="D5" s="1020"/>
      <c r="E5" s="1020"/>
      <c r="F5" s="1020"/>
      <c r="G5" s="1020"/>
      <c r="H5" s="1020"/>
      <c r="I5" s="1020"/>
      <c r="J5" s="1020"/>
      <c r="K5" s="1020"/>
      <c r="L5" s="1020"/>
      <c r="M5" s="1020"/>
      <c r="N5" s="1020"/>
      <c r="O5" s="1020"/>
      <c r="P5" s="1020"/>
      <c r="Q5" s="1020"/>
      <c r="R5" s="1020"/>
      <c r="S5" s="1020"/>
      <c r="T5" s="1020"/>
      <c r="U5" s="1020"/>
      <c r="V5" s="1020"/>
      <c r="W5" s="1020"/>
      <c r="X5" s="1020"/>
      <c r="Y5" s="1020"/>
      <c r="Z5" s="1020"/>
      <c r="AA5" s="1020"/>
      <c r="AB5" s="1020"/>
      <c r="AC5" s="1020"/>
      <c r="AD5" s="1020"/>
      <c r="AE5" s="1020"/>
      <c r="AF5" s="1020"/>
      <c r="AG5" s="1020"/>
      <c r="AH5" s="1020"/>
      <c r="AI5" s="1020"/>
      <c r="AJ5" s="1020"/>
      <c r="AK5" s="1020"/>
      <c r="AL5" s="1020"/>
      <c r="AM5" s="1020"/>
      <c r="AN5" s="1020"/>
      <c r="AO5" s="1020"/>
      <c r="AP5" s="1020"/>
      <c r="AQ5" s="1020"/>
      <c r="AR5" s="1020"/>
      <c r="AS5" s="1020"/>
      <c r="AT5" s="1020"/>
      <c r="AU5" s="1020"/>
      <c r="AV5" s="1020"/>
      <c r="AW5" s="1020"/>
      <c r="AX5" s="1020"/>
      <c r="AY5" s="1020"/>
      <c r="AZ5" s="1020"/>
      <c r="BA5" s="1020"/>
      <c r="BB5" s="1020"/>
      <c r="BC5" s="1020"/>
      <c r="BD5" s="1020"/>
    </row>
    <row r="6" spans="1:150" s="204" customFormat="1" ht="27" customHeight="1" thickBot="1" x14ac:dyDescent="0.3">
      <c r="A6" s="1013" t="s">
        <v>5</v>
      </c>
      <c r="B6" s="1021" t="s">
        <v>6</v>
      </c>
      <c r="C6" s="1021" t="s">
        <v>7</v>
      </c>
      <c r="D6" s="1013" t="s">
        <v>8</v>
      </c>
      <c r="E6" s="1013" t="s">
        <v>9</v>
      </c>
      <c r="F6" s="1013" t="s">
        <v>10</v>
      </c>
      <c r="G6" s="1010" t="s">
        <v>11</v>
      </c>
      <c r="H6" s="1010" t="s">
        <v>12</v>
      </c>
      <c r="I6" s="1027" t="s">
        <v>13</v>
      </c>
      <c r="J6" s="1010" t="s">
        <v>14</v>
      </c>
      <c r="K6" s="1010" t="s">
        <v>15</v>
      </c>
      <c r="L6" s="1010" t="s">
        <v>16</v>
      </c>
      <c r="M6" s="1010" t="s">
        <v>17</v>
      </c>
      <c r="N6" s="1004" t="s">
        <v>18</v>
      </c>
      <c r="O6" s="1010" t="s">
        <v>19</v>
      </c>
      <c r="P6" s="1013" t="s">
        <v>20</v>
      </c>
      <c r="Q6" s="1013" t="s">
        <v>21</v>
      </c>
      <c r="R6" s="1010" t="s">
        <v>22</v>
      </c>
      <c r="S6" s="1024" t="s">
        <v>23</v>
      </c>
      <c r="T6" s="1004" t="s">
        <v>24</v>
      </c>
      <c r="U6" s="1007" t="s">
        <v>25</v>
      </c>
      <c r="V6" s="1010" t="s">
        <v>26</v>
      </c>
      <c r="W6" s="1010" t="s">
        <v>27</v>
      </c>
      <c r="X6" s="996" t="s">
        <v>28</v>
      </c>
      <c r="Y6" s="1010" t="s">
        <v>29</v>
      </c>
      <c r="Z6" s="996" t="s">
        <v>30</v>
      </c>
      <c r="AA6" s="999" t="s">
        <v>31</v>
      </c>
      <c r="AB6" s="999"/>
      <c r="AC6" s="999"/>
      <c r="AD6" s="999"/>
      <c r="AE6" s="999"/>
      <c r="AF6" s="999"/>
      <c r="AG6" s="999"/>
      <c r="AH6" s="999"/>
      <c r="AI6" s="999"/>
      <c r="AJ6" s="999"/>
      <c r="AK6" s="999"/>
      <c r="AL6" s="999"/>
      <c r="AM6" s="999"/>
      <c r="AN6" s="999"/>
      <c r="AO6" s="999"/>
      <c r="AP6" s="999"/>
      <c r="AQ6" s="999"/>
      <c r="AR6" s="999"/>
      <c r="AS6" s="999"/>
      <c r="AT6" s="999"/>
      <c r="AU6" s="999"/>
      <c r="AV6" s="999"/>
      <c r="AW6" s="999"/>
      <c r="AX6" s="999"/>
      <c r="AY6" s="999"/>
      <c r="AZ6" s="999"/>
      <c r="BA6" s="999"/>
      <c r="BB6" s="1000"/>
      <c r="BC6" s="1001" t="s">
        <v>32</v>
      </c>
      <c r="BD6" s="1010" t="s">
        <v>33</v>
      </c>
      <c r="BX6" s="204">
        <v>1</v>
      </c>
      <c r="BY6" s="204">
        <v>2</v>
      </c>
      <c r="BZ6" s="204">
        <v>3</v>
      </c>
      <c r="CA6" s="204">
        <v>4</v>
      </c>
      <c r="CB6" s="204">
        <v>5</v>
      </c>
      <c r="CC6" s="204">
        <v>6</v>
      </c>
      <c r="CD6" s="204">
        <v>7</v>
      </c>
      <c r="CE6" s="204">
        <v>8</v>
      </c>
      <c r="CF6" s="204">
        <v>9</v>
      </c>
      <c r="CG6" s="204">
        <v>10</v>
      </c>
      <c r="CH6" s="204">
        <v>11</v>
      </c>
      <c r="CI6" s="204">
        <v>12</v>
      </c>
      <c r="CJ6" s="204">
        <v>13</v>
      </c>
      <c r="CK6" s="204">
        <v>14</v>
      </c>
      <c r="CL6" s="204">
        <v>15</v>
      </c>
      <c r="CM6" s="204">
        <v>16</v>
      </c>
      <c r="CN6" s="204">
        <v>17</v>
      </c>
      <c r="CO6" s="204">
        <v>18</v>
      </c>
      <c r="CP6" s="204">
        <v>19</v>
      </c>
      <c r="CQ6" s="204">
        <v>20</v>
      </c>
      <c r="CR6" s="204">
        <v>21</v>
      </c>
      <c r="CS6" s="204">
        <v>22</v>
      </c>
      <c r="CT6" s="204">
        <v>23</v>
      </c>
      <c r="CU6" s="204">
        <v>24</v>
      </c>
      <c r="CV6" s="204">
        <v>25</v>
      </c>
      <c r="CW6" s="204">
        <v>26</v>
      </c>
      <c r="CX6" s="204">
        <v>27</v>
      </c>
      <c r="CY6" s="204">
        <v>28</v>
      </c>
      <c r="CZ6" s="204">
        <v>29</v>
      </c>
      <c r="DA6" s="204">
        <v>30</v>
      </c>
      <c r="DB6" s="204">
        <v>31</v>
      </c>
      <c r="DC6" s="205"/>
      <c r="DD6" s="205"/>
    </row>
    <row r="7" spans="1:150" s="204" customFormat="1" ht="19.5" customHeight="1" thickBot="1" x14ac:dyDescent="0.3">
      <c r="A7" s="1014"/>
      <c r="B7" s="1022"/>
      <c r="C7" s="1022"/>
      <c r="D7" s="1022"/>
      <c r="E7" s="1014"/>
      <c r="F7" s="1014"/>
      <c r="G7" s="1011"/>
      <c r="H7" s="1011"/>
      <c r="I7" s="1028"/>
      <c r="J7" s="1011"/>
      <c r="K7" s="1011"/>
      <c r="L7" s="1011"/>
      <c r="M7" s="1011"/>
      <c r="N7" s="1005"/>
      <c r="O7" s="1011"/>
      <c r="P7" s="1014"/>
      <c r="Q7" s="1014"/>
      <c r="R7" s="1011"/>
      <c r="S7" s="1025"/>
      <c r="T7" s="1005"/>
      <c r="U7" s="1008"/>
      <c r="V7" s="1011"/>
      <c r="W7" s="1011"/>
      <c r="X7" s="997"/>
      <c r="Y7" s="1011"/>
      <c r="Z7" s="997"/>
      <c r="AA7" s="1016">
        <v>2016</v>
      </c>
      <c r="AB7" s="1016"/>
      <c r="AC7" s="1016"/>
      <c r="AD7" s="1016"/>
      <c r="AE7" s="1016"/>
      <c r="AF7" s="1016"/>
      <c r="AG7" s="1017"/>
      <c r="AH7" s="1018">
        <v>2017</v>
      </c>
      <c r="AI7" s="1016"/>
      <c r="AJ7" s="1016"/>
      <c r="AK7" s="1016"/>
      <c r="AL7" s="1016"/>
      <c r="AM7" s="1016"/>
      <c r="AN7" s="1017"/>
      <c r="AO7" s="1018">
        <v>2018</v>
      </c>
      <c r="AP7" s="1016"/>
      <c r="AQ7" s="1016"/>
      <c r="AR7" s="1016"/>
      <c r="AS7" s="1016"/>
      <c r="AT7" s="1016"/>
      <c r="AU7" s="1017"/>
      <c r="AV7" s="1018">
        <v>2019</v>
      </c>
      <c r="AW7" s="1016"/>
      <c r="AX7" s="1016"/>
      <c r="AY7" s="1016"/>
      <c r="AZ7" s="1016"/>
      <c r="BA7" s="1016"/>
      <c r="BB7" s="1017"/>
      <c r="BC7" s="1002"/>
      <c r="BD7" s="1011"/>
      <c r="BF7" s="204">
        <v>1</v>
      </c>
      <c r="BG7" s="204">
        <v>2</v>
      </c>
      <c r="BI7" s="204">
        <v>1</v>
      </c>
      <c r="BJ7" s="204">
        <v>2</v>
      </c>
      <c r="BK7" s="204">
        <v>3</v>
      </c>
      <c r="BL7" s="204">
        <v>4</v>
      </c>
      <c r="BN7" s="204">
        <v>1</v>
      </c>
      <c r="BO7" s="204">
        <v>2</v>
      </c>
      <c r="BP7" s="204">
        <v>3</v>
      </c>
      <c r="BQ7" s="204">
        <v>4</v>
      </c>
      <c r="BS7" s="208">
        <v>1</v>
      </c>
      <c r="BT7" s="208">
        <v>2</v>
      </c>
      <c r="BU7" s="208">
        <v>3</v>
      </c>
      <c r="BV7" s="208">
        <v>4</v>
      </c>
      <c r="BZ7" s="204">
        <v>2016</v>
      </c>
      <c r="CG7" s="204">
        <v>2017</v>
      </c>
      <c r="CN7" s="204">
        <v>2018</v>
      </c>
      <c r="CU7" s="204">
        <v>2019</v>
      </c>
      <c r="DB7" s="204" t="s">
        <v>34</v>
      </c>
      <c r="DC7" s="204">
        <v>1</v>
      </c>
      <c r="DD7" s="204">
        <v>2</v>
      </c>
      <c r="DE7" s="204">
        <v>3</v>
      </c>
      <c r="DF7" s="204">
        <v>4</v>
      </c>
      <c r="DH7" s="204">
        <v>1</v>
      </c>
      <c r="DI7" s="204">
        <v>2</v>
      </c>
      <c r="DJ7" s="204">
        <v>3</v>
      </c>
      <c r="DK7" s="204">
        <v>4</v>
      </c>
      <c r="DL7" s="204">
        <v>5</v>
      </c>
      <c r="DN7" s="204">
        <v>1</v>
      </c>
      <c r="DO7" s="204">
        <v>2</v>
      </c>
      <c r="DQ7" s="204">
        <v>1</v>
      </c>
      <c r="DR7" s="204">
        <v>2</v>
      </c>
      <c r="DT7" s="204">
        <v>1</v>
      </c>
      <c r="DU7" s="204">
        <v>2</v>
      </c>
      <c r="DV7" s="204">
        <v>3</v>
      </c>
      <c r="DW7" s="204">
        <v>4</v>
      </c>
      <c r="DX7" s="204">
        <v>5</v>
      </c>
      <c r="DY7" s="204">
        <v>6</v>
      </c>
      <c r="DZ7" s="204">
        <v>7</v>
      </c>
      <c r="EB7" s="209">
        <v>1</v>
      </c>
      <c r="EC7" s="209">
        <v>2</v>
      </c>
      <c r="ED7" s="209">
        <v>3</v>
      </c>
      <c r="EE7" s="209">
        <v>4</v>
      </c>
      <c r="EF7" s="209">
        <v>5</v>
      </c>
      <c r="EG7" s="209">
        <v>6</v>
      </c>
      <c r="EH7" s="209">
        <v>7</v>
      </c>
      <c r="EI7" s="209">
        <v>8</v>
      </c>
      <c r="EJ7" s="209">
        <v>9</v>
      </c>
      <c r="EL7" s="829">
        <v>1</v>
      </c>
      <c r="EM7" s="829">
        <v>2</v>
      </c>
      <c r="EN7" s="829">
        <v>3</v>
      </c>
      <c r="EO7" s="829">
        <v>4</v>
      </c>
      <c r="EP7" s="829">
        <v>5</v>
      </c>
      <c r="EQ7" s="829">
        <v>6</v>
      </c>
      <c r="ER7" s="829">
        <v>7</v>
      </c>
      <c r="ES7" s="829">
        <v>8</v>
      </c>
      <c r="ET7" s="829">
        <v>9</v>
      </c>
    </row>
    <row r="8" spans="1:150" s="218" customFormat="1" ht="78" customHeight="1" thickBot="1" x14ac:dyDescent="0.25">
      <c r="A8" s="1015"/>
      <c r="B8" s="1023"/>
      <c r="C8" s="1023"/>
      <c r="D8" s="1023"/>
      <c r="E8" s="1015"/>
      <c r="F8" s="1015"/>
      <c r="G8" s="1012"/>
      <c r="H8" s="1012"/>
      <c r="I8" s="1029"/>
      <c r="J8" s="1012"/>
      <c r="K8" s="1012"/>
      <c r="L8" s="1012"/>
      <c r="M8" s="1012"/>
      <c r="N8" s="1006"/>
      <c r="O8" s="1012"/>
      <c r="P8" s="1015"/>
      <c r="Q8" s="1015"/>
      <c r="R8" s="1012"/>
      <c r="S8" s="1026"/>
      <c r="T8" s="1006"/>
      <c r="U8" s="1009"/>
      <c r="V8" s="1011"/>
      <c r="W8" s="1012"/>
      <c r="X8" s="998"/>
      <c r="Y8" s="1012"/>
      <c r="Z8" s="998"/>
      <c r="AA8" s="211" t="s">
        <v>35</v>
      </c>
      <c r="AB8" s="212" t="s">
        <v>36</v>
      </c>
      <c r="AC8" s="212" t="s">
        <v>37</v>
      </c>
      <c r="AD8" s="212" t="s">
        <v>38</v>
      </c>
      <c r="AE8" s="212" t="s">
        <v>39</v>
      </c>
      <c r="AF8" s="213" t="s">
        <v>40</v>
      </c>
      <c r="AG8" s="214" t="s">
        <v>41</v>
      </c>
      <c r="AH8" s="211" t="s">
        <v>35</v>
      </c>
      <c r="AI8" s="212" t="s">
        <v>36</v>
      </c>
      <c r="AJ8" s="212" t="s">
        <v>37</v>
      </c>
      <c r="AK8" s="212" t="s">
        <v>38</v>
      </c>
      <c r="AL8" s="212" t="s">
        <v>39</v>
      </c>
      <c r="AM8" s="212" t="s">
        <v>40</v>
      </c>
      <c r="AN8" s="215" t="s">
        <v>42</v>
      </c>
      <c r="AO8" s="216" t="s">
        <v>35</v>
      </c>
      <c r="AP8" s="212" t="s">
        <v>36</v>
      </c>
      <c r="AQ8" s="212" t="s">
        <v>37</v>
      </c>
      <c r="AR8" s="212" t="s">
        <v>38</v>
      </c>
      <c r="AS8" s="212" t="s">
        <v>39</v>
      </c>
      <c r="AT8" s="212" t="s">
        <v>40</v>
      </c>
      <c r="AU8" s="217" t="s">
        <v>43</v>
      </c>
      <c r="AV8" s="216" t="s">
        <v>35</v>
      </c>
      <c r="AW8" s="212" t="s">
        <v>36</v>
      </c>
      <c r="AX8" s="212" t="s">
        <v>37</v>
      </c>
      <c r="AY8" s="212" t="s">
        <v>38</v>
      </c>
      <c r="AZ8" s="212" t="s">
        <v>39</v>
      </c>
      <c r="BA8" s="212" t="s">
        <v>40</v>
      </c>
      <c r="BB8" s="217" t="s">
        <v>44</v>
      </c>
      <c r="BC8" s="1003"/>
      <c r="BD8" s="1012"/>
      <c r="BF8" s="219" t="s">
        <v>5</v>
      </c>
      <c r="BG8" s="220" t="s">
        <v>6</v>
      </c>
      <c r="BI8" s="221" t="s">
        <v>5</v>
      </c>
      <c r="BJ8" s="222" t="s">
        <v>6</v>
      </c>
      <c r="BK8" s="223" t="s">
        <v>10</v>
      </c>
      <c r="BL8" s="224" t="s">
        <v>11</v>
      </c>
      <c r="BN8" s="225" t="s">
        <v>10</v>
      </c>
      <c r="BO8" s="226" t="s">
        <v>11</v>
      </c>
      <c r="BP8" s="225" t="s">
        <v>15</v>
      </c>
      <c r="BQ8" s="227" t="s">
        <v>16</v>
      </c>
      <c r="BS8" s="228" t="s">
        <v>15</v>
      </c>
      <c r="BT8" s="228" t="s">
        <v>45</v>
      </c>
      <c r="BU8" s="229" t="s">
        <v>46</v>
      </c>
      <c r="BV8" s="229" t="s">
        <v>22</v>
      </c>
      <c r="BX8" s="218" t="s">
        <v>10</v>
      </c>
      <c r="BY8" s="218" t="s">
        <v>11</v>
      </c>
      <c r="BZ8" s="218" t="s">
        <v>35</v>
      </c>
      <c r="CA8" s="218" t="s">
        <v>36</v>
      </c>
      <c r="CB8" s="218" t="s">
        <v>37</v>
      </c>
      <c r="CC8" s="218" t="s">
        <v>38</v>
      </c>
      <c r="CD8" s="218" t="s">
        <v>39</v>
      </c>
      <c r="CE8" s="218" t="s">
        <v>40</v>
      </c>
      <c r="CF8" s="218" t="s">
        <v>41</v>
      </c>
      <c r="CG8" s="218" t="s">
        <v>35</v>
      </c>
      <c r="CH8" s="218" t="s">
        <v>36</v>
      </c>
      <c r="CI8" s="218" t="s">
        <v>37</v>
      </c>
      <c r="CJ8" s="218" t="s">
        <v>38</v>
      </c>
      <c r="CK8" s="218" t="s">
        <v>39</v>
      </c>
      <c r="CL8" s="218" t="s">
        <v>40</v>
      </c>
      <c r="CM8" s="218" t="s">
        <v>42</v>
      </c>
      <c r="CN8" s="218" t="s">
        <v>35</v>
      </c>
      <c r="CO8" s="218" t="s">
        <v>36</v>
      </c>
      <c r="CP8" s="218" t="s">
        <v>37</v>
      </c>
      <c r="CQ8" s="218" t="s">
        <v>38</v>
      </c>
      <c r="CR8" s="218" t="s">
        <v>39</v>
      </c>
      <c r="CS8" s="218" t="s">
        <v>40</v>
      </c>
      <c r="CT8" s="218" t="s">
        <v>43</v>
      </c>
      <c r="CU8" s="218" t="s">
        <v>35</v>
      </c>
      <c r="CV8" s="218" t="s">
        <v>36</v>
      </c>
      <c r="CW8" s="218" t="s">
        <v>37</v>
      </c>
      <c r="CX8" s="218" t="s">
        <v>38</v>
      </c>
      <c r="CY8" s="218" t="s">
        <v>39</v>
      </c>
      <c r="CZ8" s="218" t="s">
        <v>40</v>
      </c>
      <c r="DA8" s="218" t="s">
        <v>44</v>
      </c>
      <c r="DC8" s="203" t="s">
        <v>47</v>
      </c>
      <c r="DD8" s="203" t="s">
        <v>48</v>
      </c>
      <c r="DE8" s="203" t="s">
        <v>49</v>
      </c>
      <c r="DF8" s="203" t="s">
        <v>50</v>
      </c>
      <c r="DG8" s="207"/>
      <c r="DH8" s="203" t="s">
        <v>51</v>
      </c>
      <c r="DI8" s="203" t="s">
        <v>48</v>
      </c>
      <c r="DJ8" s="203" t="s">
        <v>49</v>
      </c>
      <c r="DK8" s="203" t="s">
        <v>50</v>
      </c>
      <c r="DL8" s="203" t="s">
        <v>52</v>
      </c>
      <c r="DN8" s="230" t="s">
        <v>15</v>
      </c>
      <c r="DO8" s="231" t="s">
        <v>16</v>
      </c>
      <c r="DP8" s="232"/>
      <c r="DQ8" s="231" t="s">
        <v>46</v>
      </c>
      <c r="DR8" s="231" t="s">
        <v>22</v>
      </c>
      <c r="DT8" s="230" t="s">
        <v>15</v>
      </c>
      <c r="DU8" s="203" t="s">
        <v>47</v>
      </c>
      <c r="DV8" s="203" t="s">
        <v>48</v>
      </c>
      <c r="DW8" s="203" t="s">
        <v>1784</v>
      </c>
      <c r="DX8" s="203" t="s">
        <v>1781</v>
      </c>
      <c r="DY8" s="203" t="s">
        <v>49</v>
      </c>
      <c r="DZ8" s="203" t="s">
        <v>50</v>
      </c>
      <c r="EB8" s="233" t="s">
        <v>15</v>
      </c>
      <c r="EC8" s="233" t="s">
        <v>16</v>
      </c>
      <c r="ED8" s="233" t="s">
        <v>17</v>
      </c>
      <c r="EE8" s="233" t="s">
        <v>18</v>
      </c>
      <c r="EF8" s="233" t="s">
        <v>19</v>
      </c>
      <c r="EG8" s="234" t="s">
        <v>27</v>
      </c>
      <c r="EH8" s="234" t="s">
        <v>28</v>
      </c>
      <c r="EI8" s="234" t="s">
        <v>29</v>
      </c>
      <c r="EJ8" s="234" t="s">
        <v>30</v>
      </c>
      <c r="EL8" s="830" t="s">
        <v>21</v>
      </c>
      <c r="EM8" s="831" t="s">
        <v>22</v>
      </c>
      <c r="EN8" s="831" t="s">
        <v>23</v>
      </c>
      <c r="EO8" s="831" t="s">
        <v>24</v>
      </c>
      <c r="EP8" s="832" t="s">
        <v>25</v>
      </c>
      <c r="EQ8" s="831" t="s">
        <v>1941</v>
      </c>
      <c r="ER8" s="831" t="s">
        <v>1942</v>
      </c>
      <c r="ES8" s="831" t="s">
        <v>1943</v>
      </c>
      <c r="ET8" s="833" t="s">
        <v>1944</v>
      </c>
    </row>
    <row r="9" spans="1:150" ht="112.5" customHeight="1" x14ac:dyDescent="0.2">
      <c r="A9" s="235" t="s">
        <v>53</v>
      </c>
      <c r="B9" s="236" t="s">
        <v>54</v>
      </c>
      <c r="C9" s="237" t="s">
        <v>55</v>
      </c>
      <c r="D9" s="238" t="s">
        <v>56</v>
      </c>
      <c r="E9" s="3" t="s">
        <v>57</v>
      </c>
      <c r="F9" s="239" t="str">
        <f>+CONCATENATE(A9,E9)</f>
        <v>E1.P_A</v>
      </c>
      <c r="G9" s="240" t="s">
        <v>58</v>
      </c>
      <c r="H9" s="241" t="s">
        <v>59</v>
      </c>
      <c r="I9" s="242" t="s">
        <v>60</v>
      </c>
      <c r="J9" s="243" t="s">
        <v>61</v>
      </c>
      <c r="K9" s="244" t="str">
        <f>+CONCATENATE(F9,".",J9)</f>
        <v>E1.P_A.MR1</v>
      </c>
      <c r="L9" s="245" t="s">
        <v>62</v>
      </c>
      <c r="M9" s="246" t="s">
        <v>63</v>
      </c>
      <c r="N9" s="247">
        <v>0</v>
      </c>
      <c r="O9" s="248">
        <v>0.1</v>
      </c>
      <c r="P9" s="249" t="s">
        <v>64</v>
      </c>
      <c r="Q9" s="249" t="str">
        <f>+CONCATENATE(K9,"-",P9)</f>
        <v>E1.P_A.MR1-MP01-1</v>
      </c>
      <c r="R9" s="250" t="s">
        <v>65</v>
      </c>
      <c r="S9" s="251" t="s">
        <v>66</v>
      </c>
      <c r="T9" s="252">
        <v>0</v>
      </c>
      <c r="U9" s="253">
        <v>0.3</v>
      </c>
      <c r="V9" s="254" t="s">
        <v>67</v>
      </c>
      <c r="W9" s="255">
        <v>0</v>
      </c>
      <c r="X9" s="256">
        <v>0.1</v>
      </c>
      <c r="Y9" s="257">
        <v>0.1</v>
      </c>
      <c r="Z9" s="258">
        <v>0.1</v>
      </c>
      <c r="AA9" s="259">
        <f>300000001+1900000000+5000000+100000000+1870000000+60000000+50000000+22000000+300000000+200000000+130000000+430000000+1328477+100000000-1684614000-28800153</f>
        <v>3754914325</v>
      </c>
      <c r="AB9" s="260">
        <f>399001658+30000+588865084+107188933</f>
        <v>1095085675</v>
      </c>
      <c r="AC9" s="260">
        <v>200000000</v>
      </c>
      <c r="AD9" s="260"/>
      <c r="AE9" s="260"/>
      <c r="AF9" s="260"/>
      <c r="AG9" s="260">
        <f>SUM(AA9:AF9)</f>
        <v>5050000000</v>
      </c>
      <c r="AH9" s="260">
        <f t="shared" ref="AH9:AT9" si="0">+AA9</f>
        <v>3754914325</v>
      </c>
      <c r="AI9" s="260">
        <f t="shared" si="0"/>
        <v>1095085675</v>
      </c>
      <c r="AJ9" s="260">
        <f t="shared" si="0"/>
        <v>200000000</v>
      </c>
      <c r="AK9" s="260">
        <f t="shared" si="0"/>
        <v>0</v>
      </c>
      <c r="AL9" s="260">
        <f t="shared" si="0"/>
        <v>0</v>
      </c>
      <c r="AM9" s="260">
        <f t="shared" si="0"/>
        <v>0</v>
      </c>
      <c r="AN9" s="260">
        <f t="shared" si="0"/>
        <v>5050000000</v>
      </c>
      <c r="AO9" s="260">
        <f t="shared" si="0"/>
        <v>3754914325</v>
      </c>
      <c r="AP9" s="260">
        <f t="shared" si="0"/>
        <v>1095085675</v>
      </c>
      <c r="AQ9" s="260">
        <f t="shared" si="0"/>
        <v>200000000</v>
      </c>
      <c r="AR9" s="260">
        <f t="shared" si="0"/>
        <v>0</v>
      </c>
      <c r="AS9" s="260">
        <f t="shared" si="0"/>
        <v>0</v>
      </c>
      <c r="AT9" s="260">
        <f t="shared" si="0"/>
        <v>0</v>
      </c>
      <c r="AU9" s="260">
        <f t="shared" ref="AU9" si="1">SUM(AO9:AT9)</f>
        <v>5050000000</v>
      </c>
      <c r="AV9" s="260">
        <f>+AO9</f>
        <v>3754914325</v>
      </c>
      <c r="AW9" s="260">
        <f t="shared" ref="AW9:BA9" si="2">+AP9</f>
        <v>1095085675</v>
      </c>
      <c r="AX9" s="260">
        <f t="shared" si="2"/>
        <v>200000000</v>
      </c>
      <c r="AY9" s="260">
        <f t="shared" si="2"/>
        <v>0</v>
      </c>
      <c r="AZ9" s="260">
        <f t="shared" si="2"/>
        <v>0</v>
      </c>
      <c r="BA9" s="260">
        <f t="shared" si="2"/>
        <v>0</v>
      </c>
      <c r="BB9" s="260">
        <f>SUM(AV9:BA9)</f>
        <v>5050000000</v>
      </c>
      <c r="BC9" s="261">
        <f t="shared" ref="BC9" si="3">+BB9+AU9+AN9+AG9</f>
        <v>20200000000</v>
      </c>
      <c r="BD9" s="262" t="s">
        <v>68</v>
      </c>
      <c r="BF9" s="263" t="s">
        <v>53</v>
      </c>
      <c r="BG9" s="264" t="s">
        <v>54</v>
      </c>
      <c r="BI9" s="265" t="s">
        <v>53</v>
      </c>
      <c r="BJ9" s="266" t="s">
        <v>54</v>
      </c>
      <c r="BK9" s="4" t="s">
        <v>69</v>
      </c>
      <c r="BL9" s="267" t="s">
        <v>58</v>
      </c>
      <c r="BN9" s="5" t="s">
        <v>69</v>
      </c>
      <c r="BO9" s="268" t="s">
        <v>58</v>
      </c>
      <c r="BP9" s="6" t="s">
        <v>70</v>
      </c>
      <c r="BQ9" s="269" t="s">
        <v>62</v>
      </c>
      <c r="BS9" s="270" t="s">
        <v>73</v>
      </c>
      <c r="BT9" s="270" t="s">
        <v>73</v>
      </c>
      <c r="BU9" s="270" t="s">
        <v>73</v>
      </c>
      <c r="BV9" s="270"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0" t="s">
        <v>73</v>
      </c>
      <c r="EC9" s="270" t="s">
        <v>73</v>
      </c>
      <c r="ED9" s="270" t="s">
        <v>73</v>
      </c>
      <c r="EE9" s="271" t="s">
        <v>73</v>
      </c>
      <c r="EF9" s="272" t="s">
        <v>73</v>
      </c>
      <c r="EG9" s="270"/>
      <c r="EH9" s="270"/>
      <c r="EI9" s="270"/>
      <c r="EJ9" s="270"/>
      <c r="EL9" s="834" t="s">
        <v>71</v>
      </c>
      <c r="EM9" s="835" t="s">
        <v>65</v>
      </c>
      <c r="EN9" s="273" t="s">
        <v>1893</v>
      </c>
      <c r="EO9" s="274">
        <v>0</v>
      </c>
      <c r="EP9" s="275">
        <v>30</v>
      </c>
      <c r="EQ9" s="275">
        <v>0</v>
      </c>
      <c r="ER9" s="827">
        <v>0</v>
      </c>
      <c r="ES9" s="827">
        <v>0</v>
      </c>
      <c r="ET9" s="836">
        <v>30</v>
      </c>
    </row>
    <row r="10" spans="1:150" ht="93.75" customHeight="1" x14ac:dyDescent="0.25">
      <c r="A10" s="277" t="s">
        <v>53</v>
      </c>
      <c r="B10" s="278" t="s">
        <v>54</v>
      </c>
      <c r="C10" s="279" t="s">
        <v>55</v>
      </c>
      <c r="D10" s="280"/>
      <c r="E10" s="8" t="s">
        <v>57</v>
      </c>
      <c r="F10" s="281" t="str">
        <f t="shared" ref="F10:F73" si="4">+CONCATENATE(A10,E10)</f>
        <v>E1.P_A</v>
      </c>
      <c r="G10" s="282" t="s">
        <v>58</v>
      </c>
      <c r="H10" s="282" t="s">
        <v>59</v>
      </c>
      <c r="I10" s="283"/>
      <c r="J10" s="284" t="s">
        <v>61</v>
      </c>
      <c r="K10" s="285" t="str">
        <f t="shared" ref="K10:K73" si="5">+CONCATENATE(F10,".",J10)</f>
        <v>E1.P_A.MR1</v>
      </c>
      <c r="L10" s="286" t="s">
        <v>62</v>
      </c>
      <c r="M10" s="287" t="s">
        <v>63</v>
      </c>
      <c r="N10" s="288">
        <v>0</v>
      </c>
      <c r="O10" s="289">
        <v>0.1</v>
      </c>
      <c r="P10" s="290" t="s">
        <v>74</v>
      </c>
      <c r="Q10" s="290" t="str">
        <f t="shared" ref="Q10:Q73" si="6">+CONCATENATE(K10,"-",P10)</f>
        <v>E1.P_A.MR1-MP01-2</v>
      </c>
      <c r="R10" s="291" t="s">
        <v>65</v>
      </c>
      <c r="S10" s="292" t="s">
        <v>75</v>
      </c>
      <c r="T10" s="293">
        <v>0</v>
      </c>
      <c r="U10" s="294">
        <v>1</v>
      </c>
      <c r="V10" s="293" t="s">
        <v>67</v>
      </c>
      <c r="W10" s="295">
        <v>0</v>
      </c>
      <c r="X10" s="296">
        <v>30</v>
      </c>
      <c r="Y10" s="295">
        <v>40</v>
      </c>
      <c r="Z10" s="297">
        <v>30</v>
      </c>
      <c r="AA10" s="298"/>
      <c r="AB10" s="299"/>
      <c r="AC10" s="299"/>
      <c r="AD10" s="299"/>
      <c r="AE10" s="299"/>
      <c r="AF10" s="299"/>
      <c r="AG10" s="299"/>
      <c r="AH10" s="299"/>
      <c r="AI10" s="299"/>
      <c r="AJ10" s="299"/>
      <c r="AK10" s="299"/>
      <c r="AL10" s="299"/>
      <c r="AM10" s="299"/>
      <c r="AN10" s="299"/>
      <c r="AO10" s="299"/>
      <c r="AP10" s="299"/>
      <c r="AQ10" s="299"/>
      <c r="AR10" s="299"/>
      <c r="AS10" s="299"/>
      <c r="AT10" s="299"/>
      <c r="AU10" s="299"/>
      <c r="AV10" s="299"/>
      <c r="AW10" s="299"/>
      <c r="AX10" s="299"/>
      <c r="AY10" s="299"/>
      <c r="AZ10" s="299"/>
      <c r="BA10" s="299"/>
      <c r="BB10" s="299"/>
      <c r="BC10" s="300"/>
      <c r="BD10" s="301" t="s">
        <v>68</v>
      </c>
      <c r="BF10" s="263" t="s">
        <v>76</v>
      </c>
      <c r="BG10" s="264" t="s">
        <v>77</v>
      </c>
      <c r="BI10" s="302"/>
      <c r="BJ10" s="303"/>
      <c r="BK10" s="9" t="s">
        <v>78</v>
      </c>
      <c r="BL10" s="304" t="s">
        <v>79</v>
      </c>
      <c r="BN10" s="10" t="s">
        <v>69</v>
      </c>
      <c r="BO10" s="305" t="s">
        <v>58</v>
      </c>
      <c r="BP10" s="11" t="s">
        <v>80</v>
      </c>
      <c r="BQ10" s="306" t="s">
        <v>81</v>
      </c>
      <c r="BS10" s="87" t="s">
        <v>70</v>
      </c>
      <c r="BT10" s="87" t="s">
        <v>62</v>
      </c>
      <c r="BU10" s="88" t="s">
        <v>71</v>
      </c>
      <c r="BV10" s="87"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7" t="s">
        <v>70</v>
      </c>
      <c r="EC10" s="308" t="s">
        <v>62</v>
      </c>
      <c r="ED10" s="309" t="s">
        <v>63</v>
      </c>
      <c r="EE10" s="310">
        <v>0</v>
      </c>
      <c r="EF10" s="311">
        <v>10</v>
      </c>
      <c r="EG10" s="270"/>
      <c r="EH10" s="270"/>
      <c r="EI10" s="270"/>
      <c r="EJ10" s="270"/>
      <c r="EL10" s="834" t="s">
        <v>82</v>
      </c>
      <c r="EM10" s="835" t="s">
        <v>65</v>
      </c>
      <c r="EN10" s="273" t="s">
        <v>75</v>
      </c>
      <c r="EO10" s="274">
        <v>0</v>
      </c>
      <c r="EP10" s="821">
        <v>1</v>
      </c>
      <c r="EQ10" s="820">
        <v>0</v>
      </c>
      <c r="ER10" s="827">
        <v>0</v>
      </c>
      <c r="ES10" s="827">
        <v>0</v>
      </c>
      <c r="ET10" s="836">
        <v>1</v>
      </c>
    </row>
    <row r="11" spans="1:150" ht="46.5" customHeight="1" x14ac:dyDescent="0.25">
      <c r="A11" s="277" t="s">
        <v>53</v>
      </c>
      <c r="B11" s="278" t="s">
        <v>54</v>
      </c>
      <c r="C11" s="279" t="s">
        <v>55</v>
      </c>
      <c r="D11" s="280"/>
      <c r="E11" s="8" t="s">
        <v>57</v>
      </c>
      <c r="F11" s="281" t="str">
        <f t="shared" si="4"/>
        <v>E1.P_A</v>
      </c>
      <c r="G11" s="282" t="s">
        <v>58</v>
      </c>
      <c r="H11" s="282" t="s">
        <v>59</v>
      </c>
      <c r="I11" s="283"/>
      <c r="J11" s="284" t="s">
        <v>61</v>
      </c>
      <c r="K11" s="285" t="str">
        <f t="shared" si="5"/>
        <v>E1.P_A.MR1</v>
      </c>
      <c r="L11" s="286" t="s">
        <v>62</v>
      </c>
      <c r="M11" s="287" t="s">
        <v>63</v>
      </c>
      <c r="N11" s="288">
        <v>0</v>
      </c>
      <c r="O11" s="289">
        <v>0.1</v>
      </c>
      <c r="P11" s="312" t="s">
        <v>87</v>
      </c>
      <c r="Q11" s="290" t="str">
        <f t="shared" si="6"/>
        <v>E1.P_A.MR1-MP02-1</v>
      </c>
      <c r="R11" s="313" t="s">
        <v>88</v>
      </c>
      <c r="S11" s="314" t="s">
        <v>89</v>
      </c>
      <c r="T11" s="293">
        <v>1</v>
      </c>
      <c r="U11" s="294">
        <v>2</v>
      </c>
      <c r="V11" s="293" t="s">
        <v>67</v>
      </c>
      <c r="W11" s="295">
        <v>0</v>
      </c>
      <c r="X11" s="296">
        <v>1</v>
      </c>
      <c r="Y11" s="315">
        <v>0.5</v>
      </c>
      <c r="Z11" s="316">
        <v>0.5</v>
      </c>
      <c r="AA11" s="298"/>
      <c r="AB11" s="299"/>
      <c r="AC11" s="299"/>
      <c r="AD11" s="299"/>
      <c r="AE11" s="299"/>
      <c r="AF11" s="299"/>
      <c r="AG11" s="299"/>
      <c r="AH11" s="299"/>
      <c r="AI11" s="299"/>
      <c r="AJ11" s="299"/>
      <c r="AK11" s="299"/>
      <c r="AL11" s="299"/>
      <c r="AM11" s="299"/>
      <c r="AN11" s="299"/>
      <c r="AO11" s="299"/>
      <c r="AP11" s="299"/>
      <c r="AQ11" s="299"/>
      <c r="AR11" s="299"/>
      <c r="AS11" s="299"/>
      <c r="AT11" s="299"/>
      <c r="AU11" s="299"/>
      <c r="AV11" s="299"/>
      <c r="AW11" s="299"/>
      <c r="AX11" s="299"/>
      <c r="AY11" s="299"/>
      <c r="AZ11" s="299"/>
      <c r="BA11" s="299"/>
      <c r="BB11" s="299"/>
      <c r="BC11" s="300"/>
      <c r="BD11" s="301" t="s">
        <v>68</v>
      </c>
      <c r="BF11" s="263" t="s">
        <v>90</v>
      </c>
      <c r="BG11" s="264" t="s">
        <v>91</v>
      </c>
      <c r="BI11" s="302"/>
      <c r="BJ11" s="303"/>
      <c r="BK11" s="9" t="s">
        <v>92</v>
      </c>
      <c r="BL11" s="304" t="s">
        <v>93</v>
      </c>
      <c r="BN11" s="10" t="s">
        <v>69</v>
      </c>
      <c r="BO11" s="305" t="s">
        <v>58</v>
      </c>
      <c r="BP11" s="11" t="s">
        <v>94</v>
      </c>
      <c r="BQ11" s="306" t="s">
        <v>95</v>
      </c>
      <c r="BS11" s="89" t="s">
        <v>70</v>
      </c>
      <c r="BT11" s="89" t="s">
        <v>62</v>
      </c>
      <c r="BU11" s="88" t="s">
        <v>82</v>
      </c>
      <c r="BV11" s="87"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7" t="s">
        <v>70</v>
      </c>
      <c r="EC11" s="317" t="s">
        <v>155</v>
      </c>
      <c r="ED11" s="317" t="s">
        <v>63</v>
      </c>
      <c r="EE11" s="310">
        <v>0</v>
      </c>
      <c r="EF11" s="311">
        <v>10</v>
      </c>
      <c r="EG11" s="270"/>
      <c r="EH11" s="270"/>
      <c r="EI11" s="270"/>
      <c r="EJ11" s="270"/>
      <c r="EL11" s="834" t="s">
        <v>96</v>
      </c>
      <c r="EM11" s="318" t="s">
        <v>88</v>
      </c>
      <c r="EN11" s="274" t="s">
        <v>89</v>
      </c>
      <c r="EO11" s="274">
        <v>1</v>
      </c>
      <c r="EP11" s="274">
        <v>2</v>
      </c>
      <c r="EQ11" s="275">
        <v>0</v>
      </c>
      <c r="ER11" s="827">
        <v>0.5</v>
      </c>
      <c r="ES11" s="276">
        <v>0.5</v>
      </c>
      <c r="ET11" s="836">
        <v>1</v>
      </c>
    </row>
    <row r="12" spans="1:150" ht="78" customHeight="1" thickBot="1" x14ac:dyDescent="0.3">
      <c r="A12" s="277" t="s">
        <v>53</v>
      </c>
      <c r="B12" s="278" t="s">
        <v>54</v>
      </c>
      <c r="C12" s="279" t="s">
        <v>55</v>
      </c>
      <c r="D12" s="280"/>
      <c r="E12" s="8" t="s">
        <v>57</v>
      </c>
      <c r="F12" s="281" t="str">
        <f t="shared" si="4"/>
        <v>E1.P_A</v>
      </c>
      <c r="G12" s="282" t="s">
        <v>58</v>
      </c>
      <c r="H12" s="282" t="s">
        <v>59</v>
      </c>
      <c r="I12" s="283"/>
      <c r="J12" s="284" t="s">
        <v>61</v>
      </c>
      <c r="K12" s="285" t="str">
        <f t="shared" si="5"/>
        <v>E1.P_A.MR1</v>
      </c>
      <c r="L12" s="286" t="s">
        <v>62</v>
      </c>
      <c r="M12" s="287" t="s">
        <v>63</v>
      </c>
      <c r="N12" s="288">
        <v>0</v>
      </c>
      <c r="O12" s="289">
        <v>0.1</v>
      </c>
      <c r="P12" s="312" t="s">
        <v>99</v>
      </c>
      <c r="Q12" s="290" t="str">
        <f t="shared" si="6"/>
        <v>E1.P_A.MR1-MP03-1</v>
      </c>
      <c r="R12" s="313" t="s">
        <v>100</v>
      </c>
      <c r="S12" s="314" t="s">
        <v>101</v>
      </c>
      <c r="T12" s="319">
        <v>0.98</v>
      </c>
      <c r="U12" s="320">
        <v>0.98</v>
      </c>
      <c r="V12" s="319" t="s">
        <v>102</v>
      </c>
      <c r="W12" s="321">
        <v>0.98</v>
      </c>
      <c r="X12" s="322">
        <v>0.98</v>
      </c>
      <c r="Y12" s="321">
        <v>0.98</v>
      </c>
      <c r="Z12" s="323">
        <v>0.98</v>
      </c>
      <c r="AA12" s="324"/>
      <c r="AB12" s="325"/>
      <c r="AC12" s="325"/>
      <c r="AD12" s="325"/>
      <c r="AE12" s="325"/>
      <c r="AF12" s="325"/>
      <c r="AG12" s="325"/>
      <c r="AH12" s="325"/>
      <c r="AI12" s="325"/>
      <c r="AJ12" s="325"/>
      <c r="AK12" s="325"/>
      <c r="AL12" s="325"/>
      <c r="AM12" s="325"/>
      <c r="AN12" s="325"/>
      <c r="AO12" s="325"/>
      <c r="AP12" s="325"/>
      <c r="AQ12" s="325"/>
      <c r="AR12" s="325"/>
      <c r="AS12" s="325"/>
      <c r="AT12" s="325"/>
      <c r="AU12" s="325"/>
      <c r="AV12" s="325"/>
      <c r="AW12" s="325"/>
      <c r="AX12" s="325"/>
      <c r="AY12" s="325"/>
      <c r="AZ12" s="325"/>
      <c r="BA12" s="325"/>
      <c r="BB12" s="325"/>
      <c r="BC12" s="326"/>
      <c r="BD12" s="301" t="s">
        <v>68</v>
      </c>
      <c r="BF12" s="327" t="s">
        <v>103</v>
      </c>
      <c r="BG12" s="328" t="s">
        <v>104</v>
      </c>
      <c r="BI12" s="302"/>
      <c r="BJ12" s="303"/>
      <c r="BK12" s="9" t="s">
        <v>105</v>
      </c>
      <c r="BL12" s="304" t="s">
        <v>106</v>
      </c>
      <c r="BN12" s="10" t="s">
        <v>69</v>
      </c>
      <c r="BO12" s="305" t="s">
        <v>58</v>
      </c>
      <c r="BP12" s="11" t="s">
        <v>107</v>
      </c>
      <c r="BQ12" s="306" t="s">
        <v>108</v>
      </c>
      <c r="BS12" s="89" t="s">
        <v>70</v>
      </c>
      <c r="BT12" s="89" t="s">
        <v>62</v>
      </c>
      <c r="BU12" s="88" t="s">
        <v>96</v>
      </c>
      <c r="BV12" s="87"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7" t="s">
        <v>80</v>
      </c>
      <c r="EC12" s="308" t="s">
        <v>81</v>
      </c>
      <c r="ED12" s="309" t="s">
        <v>168</v>
      </c>
      <c r="EE12" s="310">
        <v>3</v>
      </c>
      <c r="EF12" s="311">
        <v>2</v>
      </c>
      <c r="EG12" s="270"/>
      <c r="EH12" s="270"/>
      <c r="EI12" s="270"/>
      <c r="EJ12" s="270"/>
      <c r="EL12" s="834" t="s">
        <v>109</v>
      </c>
      <c r="EM12" s="318" t="s">
        <v>100</v>
      </c>
      <c r="EN12" s="274" t="s">
        <v>1894</v>
      </c>
      <c r="EO12" s="329">
        <v>98</v>
      </c>
      <c r="EP12" s="329">
        <v>98</v>
      </c>
      <c r="EQ12" s="329">
        <v>98</v>
      </c>
      <c r="ER12" s="329">
        <v>98</v>
      </c>
      <c r="ES12" s="329">
        <v>98</v>
      </c>
      <c r="ET12" s="837">
        <v>98</v>
      </c>
    </row>
    <row r="13" spans="1:150" ht="63.75" customHeight="1" thickBot="1" x14ac:dyDescent="0.25">
      <c r="A13" s="277" t="s">
        <v>53</v>
      </c>
      <c r="B13" s="278" t="s">
        <v>54</v>
      </c>
      <c r="C13" s="279" t="s">
        <v>55</v>
      </c>
      <c r="D13" s="280"/>
      <c r="E13" s="8" t="s">
        <v>57</v>
      </c>
      <c r="F13" s="281" t="str">
        <f t="shared" si="4"/>
        <v>E1.P_A</v>
      </c>
      <c r="G13" s="282" t="s">
        <v>58</v>
      </c>
      <c r="H13" s="282" t="s">
        <v>59</v>
      </c>
      <c r="I13" s="283"/>
      <c r="J13" s="284" t="s">
        <v>61</v>
      </c>
      <c r="K13" s="285" t="str">
        <f t="shared" si="5"/>
        <v>E1.P_A.MR1</v>
      </c>
      <c r="L13" s="286" t="s">
        <v>62</v>
      </c>
      <c r="M13" s="287" t="s">
        <v>63</v>
      </c>
      <c r="N13" s="288">
        <v>0</v>
      </c>
      <c r="O13" s="289">
        <v>0.1</v>
      </c>
      <c r="P13" s="312" t="s">
        <v>112</v>
      </c>
      <c r="Q13" s="290" t="str">
        <f t="shared" si="6"/>
        <v>E1.P_A.MR1-MP04-1</v>
      </c>
      <c r="R13" s="313" t="s">
        <v>113</v>
      </c>
      <c r="S13" s="314" t="s">
        <v>114</v>
      </c>
      <c r="T13" s="293">
        <v>0</v>
      </c>
      <c r="U13" s="294">
        <v>3</v>
      </c>
      <c r="V13" s="293" t="s">
        <v>67</v>
      </c>
      <c r="W13" s="315">
        <v>0.5</v>
      </c>
      <c r="X13" s="330">
        <v>0.5</v>
      </c>
      <c r="Y13" s="295">
        <v>1</v>
      </c>
      <c r="Z13" s="297">
        <v>1</v>
      </c>
      <c r="AA13" s="298"/>
      <c r="AB13" s="299"/>
      <c r="AC13" s="299"/>
      <c r="AD13" s="299"/>
      <c r="AE13" s="299"/>
      <c r="AF13" s="299"/>
      <c r="AG13" s="299"/>
      <c r="AH13" s="299"/>
      <c r="AI13" s="299"/>
      <c r="AJ13" s="299"/>
      <c r="AK13" s="299"/>
      <c r="AL13" s="299"/>
      <c r="AM13" s="299"/>
      <c r="AN13" s="299"/>
      <c r="AO13" s="299"/>
      <c r="AP13" s="299"/>
      <c r="AQ13" s="299"/>
      <c r="AR13" s="299"/>
      <c r="AS13" s="299"/>
      <c r="AT13" s="299"/>
      <c r="AU13" s="299"/>
      <c r="AV13" s="299"/>
      <c r="AW13" s="299"/>
      <c r="AX13" s="299"/>
      <c r="AY13" s="299"/>
      <c r="AZ13" s="299"/>
      <c r="BA13" s="299"/>
      <c r="BB13" s="299"/>
      <c r="BC13" s="300"/>
      <c r="BD13" s="301" t="s">
        <v>68</v>
      </c>
      <c r="BI13" s="302"/>
      <c r="BJ13" s="303"/>
      <c r="BK13" s="9" t="s">
        <v>115</v>
      </c>
      <c r="BL13" s="304" t="s">
        <v>116</v>
      </c>
      <c r="BN13" s="12" t="s">
        <v>69</v>
      </c>
      <c r="BO13" s="331" t="s">
        <v>58</v>
      </c>
      <c r="BP13" s="13" t="s">
        <v>117</v>
      </c>
      <c r="BQ13" s="332" t="s">
        <v>118</v>
      </c>
      <c r="BS13" s="89" t="s">
        <v>70</v>
      </c>
      <c r="BT13" s="89" t="s">
        <v>62</v>
      </c>
      <c r="BU13" s="88" t="s">
        <v>109</v>
      </c>
      <c r="BV13" s="87"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7" t="s">
        <v>94</v>
      </c>
      <c r="EC13" s="308" t="s">
        <v>95</v>
      </c>
      <c r="ED13" s="309" t="s">
        <v>213</v>
      </c>
      <c r="EE13" s="310" t="s">
        <v>214</v>
      </c>
      <c r="EF13" s="333" t="s">
        <v>214</v>
      </c>
      <c r="EG13" s="270"/>
      <c r="EH13" s="270"/>
      <c r="EI13" s="270"/>
      <c r="EJ13" s="270"/>
      <c r="EL13" s="834" t="s">
        <v>119</v>
      </c>
      <c r="EM13" s="318" t="s">
        <v>113</v>
      </c>
      <c r="EN13" s="274" t="s">
        <v>114</v>
      </c>
      <c r="EO13" s="274">
        <v>0</v>
      </c>
      <c r="EP13" s="274">
        <v>3</v>
      </c>
      <c r="EQ13" s="276">
        <v>0.5</v>
      </c>
      <c r="ER13" s="276">
        <v>0.5</v>
      </c>
      <c r="ES13" s="275">
        <v>1</v>
      </c>
      <c r="ET13" s="838">
        <v>1</v>
      </c>
    </row>
    <row r="14" spans="1:150" ht="55.5" customHeight="1" x14ac:dyDescent="0.25">
      <c r="A14" s="277" t="s">
        <v>53</v>
      </c>
      <c r="B14" s="278" t="s">
        <v>54</v>
      </c>
      <c r="C14" s="279" t="s">
        <v>55</v>
      </c>
      <c r="D14" s="280"/>
      <c r="E14" s="8" t="s">
        <v>57</v>
      </c>
      <c r="F14" s="281" t="str">
        <f t="shared" si="4"/>
        <v>E1.P_A</v>
      </c>
      <c r="G14" s="282" t="s">
        <v>58</v>
      </c>
      <c r="H14" s="282" t="s">
        <v>59</v>
      </c>
      <c r="I14" s="283"/>
      <c r="J14" s="284" t="s">
        <v>61</v>
      </c>
      <c r="K14" s="285" t="str">
        <f t="shared" si="5"/>
        <v>E1.P_A.MR1</v>
      </c>
      <c r="L14" s="286" t="s">
        <v>62</v>
      </c>
      <c r="M14" s="287" t="s">
        <v>63</v>
      </c>
      <c r="N14" s="288">
        <v>0</v>
      </c>
      <c r="O14" s="289">
        <v>0.1</v>
      </c>
      <c r="P14" s="312" t="s">
        <v>122</v>
      </c>
      <c r="Q14" s="290" t="str">
        <f t="shared" si="6"/>
        <v>E1.P_A.MR1-MP05-1</v>
      </c>
      <c r="R14" s="313" t="s">
        <v>123</v>
      </c>
      <c r="S14" s="314" t="s">
        <v>124</v>
      </c>
      <c r="T14" s="293">
        <v>3</v>
      </c>
      <c r="U14" s="294">
        <v>3</v>
      </c>
      <c r="V14" s="293" t="s">
        <v>102</v>
      </c>
      <c r="W14" s="295">
        <v>3</v>
      </c>
      <c r="X14" s="296">
        <v>3</v>
      </c>
      <c r="Y14" s="295">
        <v>3</v>
      </c>
      <c r="Z14" s="297">
        <v>3</v>
      </c>
      <c r="AA14" s="298"/>
      <c r="AB14" s="299"/>
      <c r="AC14" s="299"/>
      <c r="AD14" s="299"/>
      <c r="AE14" s="299"/>
      <c r="AF14" s="299"/>
      <c r="AG14" s="299"/>
      <c r="AH14" s="299"/>
      <c r="AI14" s="299"/>
      <c r="AJ14" s="299"/>
      <c r="AK14" s="299"/>
      <c r="AL14" s="299"/>
      <c r="AM14" s="299"/>
      <c r="AN14" s="299"/>
      <c r="AO14" s="299"/>
      <c r="AP14" s="299"/>
      <c r="AQ14" s="299"/>
      <c r="AR14" s="299"/>
      <c r="AS14" s="299"/>
      <c r="AT14" s="299"/>
      <c r="AU14" s="299"/>
      <c r="AV14" s="299"/>
      <c r="AW14" s="299"/>
      <c r="AX14" s="299"/>
      <c r="AY14" s="299"/>
      <c r="AZ14" s="299"/>
      <c r="BA14" s="299"/>
      <c r="BB14" s="299"/>
      <c r="BC14" s="300"/>
      <c r="BD14" s="301" t="s">
        <v>68</v>
      </c>
      <c r="BI14" s="302"/>
      <c r="BJ14" s="303"/>
      <c r="BK14" s="9" t="s">
        <v>125</v>
      </c>
      <c r="BL14" s="304" t="s">
        <v>126</v>
      </c>
      <c r="BN14" s="5" t="s">
        <v>78</v>
      </c>
      <c r="BO14" s="268" t="s">
        <v>79</v>
      </c>
      <c r="BP14" s="6" t="s">
        <v>127</v>
      </c>
      <c r="BQ14" s="269" t="s">
        <v>128</v>
      </c>
      <c r="BS14" s="89" t="s">
        <v>70</v>
      </c>
      <c r="BT14" s="89" t="s">
        <v>62</v>
      </c>
      <c r="BU14" s="88" t="s">
        <v>119</v>
      </c>
      <c r="BV14" s="87"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7" t="s">
        <v>107</v>
      </c>
      <c r="EC14" s="308" t="s">
        <v>108</v>
      </c>
      <c r="ED14" s="309" t="s">
        <v>269</v>
      </c>
      <c r="EE14" s="334">
        <v>0</v>
      </c>
      <c r="EF14" s="335">
        <v>4</v>
      </c>
      <c r="EG14" s="270"/>
      <c r="EH14" s="270"/>
      <c r="EI14" s="270"/>
      <c r="EJ14" s="270"/>
      <c r="EL14" s="834" t="s">
        <v>129</v>
      </c>
      <c r="EM14" s="318" t="s">
        <v>123</v>
      </c>
      <c r="EN14" s="274" t="s">
        <v>124</v>
      </c>
      <c r="EO14" s="274">
        <v>3</v>
      </c>
      <c r="EP14" s="274">
        <v>3</v>
      </c>
      <c r="EQ14" s="275">
        <v>3</v>
      </c>
      <c r="ER14" s="275">
        <v>3</v>
      </c>
      <c r="ES14" s="275">
        <v>3</v>
      </c>
      <c r="ET14" s="838">
        <v>3</v>
      </c>
    </row>
    <row r="15" spans="1:150" ht="48.75" customHeight="1" x14ac:dyDescent="0.25">
      <c r="A15" s="277" t="s">
        <v>53</v>
      </c>
      <c r="B15" s="278" t="s">
        <v>54</v>
      </c>
      <c r="C15" s="279" t="s">
        <v>55</v>
      </c>
      <c r="D15" s="280"/>
      <c r="E15" s="8" t="s">
        <v>57</v>
      </c>
      <c r="F15" s="281" t="str">
        <f t="shared" si="4"/>
        <v>E1.P_A</v>
      </c>
      <c r="G15" s="282" t="s">
        <v>58</v>
      </c>
      <c r="H15" s="282" t="s">
        <v>59</v>
      </c>
      <c r="I15" s="283"/>
      <c r="J15" s="284" t="s">
        <v>61</v>
      </c>
      <c r="K15" s="285" t="str">
        <f t="shared" si="5"/>
        <v>E1.P_A.MR1</v>
      </c>
      <c r="L15" s="286" t="s">
        <v>62</v>
      </c>
      <c r="M15" s="287" t="s">
        <v>63</v>
      </c>
      <c r="N15" s="288">
        <v>0</v>
      </c>
      <c r="O15" s="289">
        <v>0.1</v>
      </c>
      <c r="P15" s="312" t="s">
        <v>132</v>
      </c>
      <c r="Q15" s="290" t="str">
        <f t="shared" si="6"/>
        <v>E1.P_A.MR1-MP06-1</v>
      </c>
      <c r="R15" s="313" t="s">
        <v>133</v>
      </c>
      <c r="S15" s="314" t="s">
        <v>134</v>
      </c>
      <c r="T15" s="293">
        <v>3</v>
      </c>
      <c r="U15" s="294">
        <v>3</v>
      </c>
      <c r="V15" s="293" t="s">
        <v>102</v>
      </c>
      <c r="W15" s="295">
        <v>3</v>
      </c>
      <c r="X15" s="296">
        <v>3</v>
      </c>
      <c r="Y15" s="295">
        <v>3</v>
      </c>
      <c r="Z15" s="297">
        <v>3</v>
      </c>
      <c r="AA15" s="298"/>
      <c r="AB15" s="299"/>
      <c r="AC15" s="299"/>
      <c r="AD15" s="299"/>
      <c r="AE15" s="299"/>
      <c r="AF15" s="299"/>
      <c r="AG15" s="299"/>
      <c r="AH15" s="299"/>
      <c r="AI15" s="299"/>
      <c r="AJ15" s="299"/>
      <c r="AK15" s="299"/>
      <c r="AL15" s="299"/>
      <c r="AM15" s="299"/>
      <c r="AN15" s="299"/>
      <c r="AO15" s="299"/>
      <c r="AP15" s="299"/>
      <c r="AQ15" s="299"/>
      <c r="AR15" s="299"/>
      <c r="AS15" s="299"/>
      <c r="AT15" s="299"/>
      <c r="AU15" s="299"/>
      <c r="AV15" s="299"/>
      <c r="AW15" s="299"/>
      <c r="AX15" s="299"/>
      <c r="AY15" s="299"/>
      <c r="AZ15" s="299"/>
      <c r="BA15" s="299"/>
      <c r="BB15" s="299"/>
      <c r="BC15" s="300"/>
      <c r="BD15" s="301" t="s">
        <v>68</v>
      </c>
      <c r="BI15" s="302"/>
      <c r="BJ15" s="303"/>
      <c r="BK15" s="9" t="s">
        <v>135</v>
      </c>
      <c r="BL15" s="304" t="s">
        <v>136</v>
      </c>
      <c r="BN15" s="10" t="s">
        <v>78</v>
      </c>
      <c r="BO15" s="305" t="s">
        <v>79</v>
      </c>
      <c r="BP15" s="11" t="s">
        <v>137</v>
      </c>
      <c r="BQ15" s="306" t="s">
        <v>138</v>
      </c>
      <c r="BS15" s="89" t="s">
        <v>70</v>
      </c>
      <c r="BT15" s="89" t="s">
        <v>62</v>
      </c>
      <c r="BU15" s="88" t="s">
        <v>129</v>
      </c>
      <c r="BV15" s="87"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7" t="s">
        <v>117</v>
      </c>
      <c r="EC15" s="308" t="s">
        <v>118</v>
      </c>
      <c r="ED15" s="309" t="s">
        <v>328</v>
      </c>
      <c r="EE15" s="310">
        <v>0</v>
      </c>
      <c r="EF15" s="335">
        <v>1</v>
      </c>
      <c r="EG15" s="270"/>
      <c r="EH15" s="270"/>
      <c r="EI15" s="270"/>
      <c r="EJ15" s="270"/>
      <c r="EL15" s="834" t="s">
        <v>139</v>
      </c>
      <c r="EM15" s="318" t="s">
        <v>133</v>
      </c>
      <c r="EN15" s="274" t="s">
        <v>134</v>
      </c>
      <c r="EO15" s="274">
        <v>3</v>
      </c>
      <c r="EP15" s="274">
        <v>3</v>
      </c>
      <c r="EQ15" s="275">
        <v>3</v>
      </c>
      <c r="ER15" s="275">
        <v>3</v>
      </c>
      <c r="ES15" s="275">
        <v>3</v>
      </c>
      <c r="ET15" s="838">
        <v>3</v>
      </c>
    </row>
    <row r="16" spans="1:150" ht="64.5" customHeight="1" thickBot="1" x14ac:dyDescent="0.3">
      <c r="A16" s="277" t="s">
        <v>53</v>
      </c>
      <c r="B16" s="278" t="s">
        <v>54</v>
      </c>
      <c r="C16" s="279" t="s">
        <v>55</v>
      </c>
      <c r="D16" s="280"/>
      <c r="E16" s="8" t="s">
        <v>57</v>
      </c>
      <c r="F16" s="281" t="str">
        <f t="shared" si="4"/>
        <v>E1.P_A</v>
      </c>
      <c r="G16" s="282" t="s">
        <v>58</v>
      </c>
      <c r="H16" s="282" t="s">
        <v>59</v>
      </c>
      <c r="I16" s="283"/>
      <c r="J16" s="284" t="s">
        <v>61</v>
      </c>
      <c r="K16" s="285" t="str">
        <f t="shared" si="5"/>
        <v>E1.P_A.MR1</v>
      </c>
      <c r="L16" s="286" t="s">
        <v>62</v>
      </c>
      <c r="M16" s="287" t="s">
        <v>63</v>
      </c>
      <c r="N16" s="288">
        <v>0</v>
      </c>
      <c r="O16" s="289">
        <v>0.1</v>
      </c>
      <c r="P16" s="312" t="s">
        <v>142</v>
      </c>
      <c r="Q16" s="290" t="str">
        <f t="shared" si="6"/>
        <v>E1.P_A.MR1-MP07-1</v>
      </c>
      <c r="R16" s="336" t="s">
        <v>143</v>
      </c>
      <c r="S16" s="337" t="s">
        <v>144</v>
      </c>
      <c r="T16" s="338">
        <v>3</v>
      </c>
      <c r="U16" s="339">
        <v>3</v>
      </c>
      <c r="V16" s="293" t="s">
        <v>102</v>
      </c>
      <c r="W16" s="295">
        <v>3</v>
      </c>
      <c r="X16" s="296">
        <v>3</v>
      </c>
      <c r="Y16" s="295">
        <v>3</v>
      </c>
      <c r="Z16" s="297">
        <v>3</v>
      </c>
      <c r="AA16" s="298"/>
      <c r="AB16" s="299"/>
      <c r="AC16" s="299"/>
      <c r="AD16" s="299"/>
      <c r="AE16" s="299"/>
      <c r="AF16" s="299"/>
      <c r="AG16" s="299"/>
      <c r="AH16" s="299"/>
      <c r="AI16" s="299"/>
      <c r="AJ16" s="299"/>
      <c r="AK16" s="299"/>
      <c r="AL16" s="299"/>
      <c r="AM16" s="299"/>
      <c r="AN16" s="299"/>
      <c r="AO16" s="299"/>
      <c r="AP16" s="299"/>
      <c r="AQ16" s="299"/>
      <c r="AR16" s="299"/>
      <c r="AS16" s="299"/>
      <c r="AT16" s="299"/>
      <c r="AU16" s="299"/>
      <c r="AV16" s="299"/>
      <c r="AW16" s="299"/>
      <c r="AX16" s="299"/>
      <c r="AY16" s="299"/>
      <c r="AZ16" s="299"/>
      <c r="BA16" s="299"/>
      <c r="BB16" s="299"/>
      <c r="BC16" s="300"/>
      <c r="BD16" s="301" t="s">
        <v>68</v>
      </c>
      <c r="BI16" s="302"/>
      <c r="BJ16" s="303"/>
      <c r="BK16" s="9" t="s">
        <v>145</v>
      </c>
      <c r="BL16" s="304" t="s">
        <v>146</v>
      </c>
      <c r="BN16" s="12" t="s">
        <v>78</v>
      </c>
      <c r="BO16" s="331" t="s">
        <v>79</v>
      </c>
      <c r="BP16" s="13" t="s">
        <v>147</v>
      </c>
      <c r="BQ16" s="332" t="s">
        <v>148</v>
      </c>
      <c r="BS16" s="89" t="s">
        <v>70</v>
      </c>
      <c r="BT16" s="89" t="s">
        <v>62</v>
      </c>
      <c r="BU16" s="88" t="s">
        <v>139</v>
      </c>
      <c r="BV16" s="87"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7" t="s">
        <v>127</v>
      </c>
      <c r="EC16" s="308" t="s">
        <v>128</v>
      </c>
      <c r="ED16" s="309" t="s">
        <v>374</v>
      </c>
      <c r="EE16" s="310">
        <v>20</v>
      </c>
      <c r="EF16" s="335">
        <v>100</v>
      </c>
      <c r="EG16" s="270"/>
      <c r="EH16" s="270"/>
      <c r="EI16" s="270"/>
      <c r="EJ16" s="270"/>
      <c r="EL16" s="834" t="s">
        <v>149</v>
      </c>
      <c r="EM16" s="318" t="s">
        <v>143</v>
      </c>
      <c r="EN16" s="274" t="s">
        <v>144</v>
      </c>
      <c r="EO16" s="274">
        <v>3</v>
      </c>
      <c r="EP16" s="274">
        <v>3</v>
      </c>
      <c r="EQ16" s="275">
        <v>3</v>
      </c>
      <c r="ER16" s="275">
        <v>3</v>
      </c>
      <c r="ES16" s="275">
        <v>3</v>
      </c>
      <c r="ET16" s="838">
        <v>3</v>
      </c>
    </row>
    <row r="17" spans="1:150" ht="94.5" customHeight="1" thickBot="1" x14ac:dyDescent="0.25">
      <c r="A17" s="277" t="s">
        <v>53</v>
      </c>
      <c r="B17" s="278" t="s">
        <v>54</v>
      </c>
      <c r="C17" s="279" t="s">
        <v>55</v>
      </c>
      <c r="D17" s="280"/>
      <c r="E17" s="8" t="s">
        <v>57</v>
      </c>
      <c r="F17" s="281" t="str">
        <f t="shared" si="4"/>
        <v>E1.P_A</v>
      </c>
      <c r="G17" s="282" t="s">
        <v>58</v>
      </c>
      <c r="H17" s="282" t="s">
        <v>59</v>
      </c>
      <c r="I17" s="340" t="s">
        <v>154</v>
      </c>
      <c r="J17" s="341" t="s">
        <v>61</v>
      </c>
      <c r="K17" s="342" t="str">
        <f t="shared" si="5"/>
        <v>E1.P_A.MR1</v>
      </c>
      <c r="L17" s="343" t="s">
        <v>155</v>
      </c>
      <c r="M17" s="344" t="s">
        <v>63</v>
      </c>
      <c r="N17" s="345">
        <v>0</v>
      </c>
      <c r="O17" s="346">
        <v>0.1</v>
      </c>
      <c r="P17" s="347" t="s">
        <v>156</v>
      </c>
      <c r="Q17" s="348" t="str">
        <f t="shared" si="6"/>
        <v>E1.P_A.MR1-MP08-1</v>
      </c>
      <c r="R17" s="349" t="s">
        <v>157</v>
      </c>
      <c r="S17" s="350" t="s">
        <v>158</v>
      </c>
      <c r="T17" s="351">
        <v>0</v>
      </c>
      <c r="U17" s="352">
        <v>3</v>
      </c>
      <c r="V17" s="351" t="s">
        <v>67</v>
      </c>
      <c r="W17" s="353">
        <v>0</v>
      </c>
      <c r="X17" s="354">
        <v>1</v>
      </c>
      <c r="Y17" s="353">
        <v>1</v>
      </c>
      <c r="Z17" s="355">
        <v>1</v>
      </c>
      <c r="AA17" s="298"/>
      <c r="AB17" s="299"/>
      <c r="AC17" s="299"/>
      <c r="AD17" s="299"/>
      <c r="AE17" s="299"/>
      <c r="AF17" s="299"/>
      <c r="AG17" s="299"/>
      <c r="AH17" s="299"/>
      <c r="AI17" s="299"/>
      <c r="AJ17" s="299"/>
      <c r="AK17" s="299"/>
      <c r="AL17" s="299"/>
      <c r="AM17" s="299"/>
      <c r="AN17" s="299"/>
      <c r="AO17" s="299"/>
      <c r="AP17" s="299"/>
      <c r="AQ17" s="299"/>
      <c r="AR17" s="299"/>
      <c r="AS17" s="299"/>
      <c r="AT17" s="299"/>
      <c r="AU17" s="299"/>
      <c r="AV17" s="299"/>
      <c r="AW17" s="299"/>
      <c r="AX17" s="299"/>
      <c r="AY17" s="299"/>
      <c r="AZ17" s="299"/>
      <c r="BA17" s="299"/>
      <c r="BB17" s="299"/>
      <c r="BC17" s="300"/>
      <c r="BD17" s="301" t="s">
        <v>68</v>
      </c>
      <c r="BI17" s="302"/>
      <c r="BJ17" s="303"/>
      <c r="BK17" s="9" t="s">
        <v>159</v>
      </c>
      <c r="BL17" s="304" t="s">
        <v>160</v>
      </c>
      <c r="BN17" s="14" t="s">
        <v>92</v>
      </c>
      <c r="BO17" s="356" t="s">
        <v>93</v>
      </c>
      <c r="BP17" s="15" t="s">
        <v>161</v>
      </c>
      <c r="BQ17" s="357" t="s">
        <v>162</v>
      </c>
      <c r="BS17" s="89" t="s">
        <v>70</v>
      </c>
      <c r="BT17" s="89" t="s">
        <v>62</v>
      </c>
      <c r="BU17" s="88" t="s">
        <v>149</v>
      </c>
      <c r="BV17" s="87"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7" t="s">
        <v>137</v>
      </c>
      <c r="EC17" s="308" t="s">
        <v>138</v>
      </c>
      <c r="ED17" s="309" t="s">
        <v>420</v>
      </c>
      <c r="EE17" s="358">
        <v>5295</v>
      </c>
      <c r="EF17" s="333">
        <v>5295</v>
      </c>
      <c r="EG17" s="270"/>
      <c r="EH17" s="270"/>
      <c r="EI17" s="270"/>
      <c r="EJ17" s="270"/>
      <c r="EL17" s="834" t="s">
        <v>163</v>
      </c>
      <c r="EM17" s="318" t="s">
        <v>157</v>
      </c>
      <c r="EN17" s="274" t="s">
        <v>158</v>
      </c>
      <c r="EO17" s="274">
        <v>0</v>
      </c>
      <c r="EP17" s="274">
        <v>3</v>
      </c>
      <c r="EQ17" s="275">
        <v>1</v>
      </c>
      <c r="ER17" s="828">
        <v>0.66</v>
      </c>
      <c r="ES17" s="828">
        <v>0.66</v>
      </c>
      <c r="ET17" s="839">
        <v>0.68</v>
      </c>
    </row>
    <row r="18" spans="1:150" ht="49.5" customHeight="1" thickBot="1" x14ac:dyDescent="0.3">
      <c r="A18" s="277" t="s">
        <v>53</v>
      </c>
      <c r="B18" s="278" t="s">
        <v>54</v>
      </c>
      <c r="C18" s="279" t="s">
        <v>55</v>
      </c>
      <c r="D18" s="280"/>
      <c r="E18" s="8" t="s">
        <v>57</v>
      </c>
      <c r="F18" s="281" t="str">
        <f t="shared" si="4"/>
        <v>E1.P_A</v>
      </c>
      <c r="G18" s="282" t="s">
        <v>58</v>
      </c>
      <c r="H18" s="282" t="s">
        <v>59</v>
      </c>
      <c r="I18" s="993" t="s">
        <v>166</v>
      </c>
      <c r="J18" s="359" t="s">
        <v>167</v>
      </c>
      <c r="K18" s="360" t="str">
        <f t="shared" si="5"/>
        <v>E1.P_A.MR2</v>
      </c>
      <c r="L18" s="361" t="s">
        <v>81</v>
      </c>
      <c r="M18" s="362" t="s">
        <v>168</v>
      </c>
      <c r="N18" s="363">
        <v>3</v>
      </c>
      <c r="O18" s="364">
        <v>2</v>
      </c>
      <c r="P18" s="365" t="s">
        <v>64</v>
      </c>
      <c r="Q18" s="366" t="str">
        <f t="shared" si="6"/>
        <v>E1.P_A.MR2-MP01-1</v>
      </c>
      <c r="R18" s="367" t="s">
        <v>169</v>
      </c>
      <c r="S18" s="368" t="s">
        <v>170</v>
      </c>
      <c r="T18" s="369">
        <v>0</v>
      </c>
      <c r="U18" s="370">
        <v>4</v>
      </c>
      <c r="V18" s="369" t="s">
        <v>67</v>
      </c>
      <c r="W18" s="255">
        <v>1</v>
      </c>
      <c r="X18" s="371">
        <v>1</v>
      </c>
      <c r="Y18" s="255">
        <v>1</v>
      </c>
      <c r="Z18" s="372">
        <v>1</v>
      </c>
      <c r="AA18" s="298"/>
      <c r="AB18" s="299"/>
      <c r="AC18" s="299"/>
      <c r="AD18" s="299"/>
      <c r="AE18" s="299"/>
      <c r="AF18" s="299"/>
      <c r="AG18" s="299"/>
      <c r="AH18" s="299"/>
      <c r="AI18" s="299"/>
      <c r="AJ18" s="299"/>
      <c r="AK18" s="299"/>
      <c r="AL18" s="299"/>
      <c r="AM18" s="299"/>
      <c r="AN18" s="299"/>
      <c r="AO18" s="299"/>
      <c r="AP18" s="299"/>
      <c r="AQ18" s="299"/>
      <c r="AR18" s="299"/>
      <c r="AS18" s="299"/>
      <c r="AT18" s="299"/>
      <c r="AU18" s="299"/>
      <c r="AV18" s="299"/>
      <c r="AW18" s="299"/>
      <c r="AX18" s="299"/>
      <c r="AY18" s="299"/>
      <c r="AZ18" s="299"/>
      <c r="BA18" s="299"/>
      <c r="BB18" s="299"/>
      <c r="BC18" s="300"/>
      <c r="BD18" s="301" t="s">
        <v>68</v>
      </c>
      <c r="BI18" s="302"/>
      <c r="BJ18" s="303"/>
      <c r="BK18" s="16" t="s">
        <v>171</v>
      </c>
      <c r="BL18" s="373" t="s">
        <v>172</v>
      </c>
      <c r="BN18" s="14" t="s">
        <v>105</v>
      </c>
      <c r="BO18" s="356" t="s">
        <v>106</v>
      </c>
      <c r="BP18" s="15" t="s">
        <v>173</v>
      </c>
      <c r="BQ18" s="357" t="s">
        <v>174</v>
      </c>
      <c r="BS18" s="89" t="s">
        <v>70</v>
      </c>
      <c r="BT18" s="89" t="s">
        <v>62</v>
      </c>
      <c r="BU18" s="88" t="s">
        <v>163</v>
      </c>
      <c r="BV18" s="87"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7" t="s">
        <v>147</v>
      </c>
      <c r="EC18" s="308" t="s">
        <v>148</v>
      </c>
      <c r="ED18" s="309" t="s">
        <v>451</v>
      </c>
      <c r="EE18" s="310">
        <v>0</v>
      </c>
      <c r="EF18" s="335">
        <v>20</v>
      </c>
      <c r="EG18" s="270"/>
      <c r="EH18" s="270"/>
      <c r="EI18" s="270"/>
      <c r="EJ18" s="270"/>
      <c r="EL18" s="840" t="s">
        <v>175</v>
      </c>
      <c r="EM18" s="318" t="s">
        <v>169</v>
      </c>
      <c r="EN18" s="274" t="s">
        <v>170</v>
      </c>
      <c r="EO18" s="274">
        <v>0</v>
      </c>
      <c r="EP18" s="274">
        <v>4</v>
      </c>
      <c r="EQ18" s="275">
        <v>0</v>
      </c>
      <c r="ER18" s="275">
        <v>1</v>
      </c>
      <c r="ES18" s="275">
        <v>2</v>
      </c>
      <c r="ET18" s="838">
        <v>1</v>
      </c>
    </row>
    <row r="19" spans="1:150" ht="33" customHeight="1" thickBot="1" x14ac:dyDescent="0.25">
      <c r="A19" s="277" t="s">
        <v>53</v>
      </c>
      <c r="B19" s="278" t="s">
        <v>54</v>
      </c>
      <c r="C19" s="279" t="s">
        <v>55</v>
      </c>
      <c r="D19" s="280"/>
      <c r="E19" s="8" t="s">
        <v>57</v>
      </c>
      <c r="F19" s="281" t="str">
        <f t="shared" si="4"/>
        <v>E1.P_A</v>
      </c>
      <c r="G19" s="282" t="s">
        <v>58</v>
      </c>
      <c r="H19" s="282" t="s">
        <v>59</v>
      </c>
      <c r="I19" s="994"/>
      <c r="J19" s="374" t="s">
        <v>167</v>
      </c>
      <c r="K19" s="284" t="str">
        <f t="shared" si="5"/>
        <v>E1.P_A.MR2</v>
      </c>
      <c r="L19" s="286" t="s">
        <v>81</v>
      </c>
      <c r="M19" s="287" t="s">
        <v>168</v>
      </c>
      <c r="N19" s="375">
        <v>3</v>
      </c>
      <c r="O19" s="376">
        <v>2</v>
      </c>
      <c r="P19" s="377" t="s">
        <v>87</v>
      </c>
      <c r="Q19" s="378" t="str">
        <f t="shared" si="6"/>
        <v>E1.P_A.MR2-MP02-1</v>
      </c>
      <c r="R19" s="313" t="s">
        <v>178</v>
      </c>
      <c r="S19" s="314" t="s">
        <v>179</v>
      </c>
      <c r="T19" s="293">
        <v>0</v>
      </c>
      <c r="U19" s="294">
        <v>1</v>
      </c>
      <c r="V19" s="293" t="s">
        <v>67</v>
      </c>
      <c r="W19" s="295">
        <v>0</v>
      </c>
      <c r="X19" s="330">
        <v>0.5</v>
      </c>
      <c r="Y19" s="321">
        <v>0.25</v>
      </c>
      <c r="Z19" s="323">
        <v>0.25</v>
      </c>
      <c r="AA19" s="298"/>
      <c r="AB19" s="299"/>
      <c r="AC19" s="299"/>
      <c r="AD19" s="299"/>
      <c r="AE19" s="299"/>
      <c r="AF19" s="299"/>
      <c r="AG19" s="299"/>
      <c r="AH19" s="299"/>
      <c r="AI19" s="299"/>
      <c r="AJ19" s="299"/>
      <c r="AK19" s="299"/>
      <c r="AL19" s="299"/>
      <c r="AM19" s="299"/>
      <c r="AN19" s="299"/>
      <c r="AO19" s="299"/>
      <c r="AP19" s="299"/>
      <c r="AQ19" s="299"/>
      <c r="AR19" s="299"/>
      <c r="AS19" s="299"/>
      <c r="AT19" s="299"/>
      <c r="AU19" s="299"/>
      <c r="AV19" s="299"/>
      <c r="AW19" s="299"/>
      <c r="AX19" s="299"/>
      <c r="AY19" s="299"/>
      <c r="AZ19" s="299"/>
      <c r="BA19" s="299"/>
      <c r="BB19" s="299"/>
      <c r="BC19" s="300"/>
      <c r="BD19" s="301" t="s">
        <v>68</v>
      </c>
      <c r="BI19" s="379" t="s">
        <v>76</v>
      </c>
      <c r="BJ19" s="380" t="s">
        <v>77</v>
      </c>
      <c r="BK19" s="4" t="s">
        <v>180</v>
      </c>
      <c r="BL19" s="267" t="s">
        <v>181</v>
      </c>
      <c r="BN19" s="14" t="s">
        <v>115</v>
      </c>
      <c r="BO19" s="356" t="s">
        <v>116</v>
      </c>
      <c r="BP19" s="15" t="s">
        <v>182</v>
      </c>
      <c r="BQ19" s="357" t="s">
        <v>183</v>
      </c>
      <c r="BS19" s="87" t="s">
        <v>80</v>
      </c>
      <c r="BT19" s="87" t="s">
        <v>81</v>
      </c>
      <c r="BU19" s="88" t="s">
        <v>175</v>
      </c>
      <c r="BV19" s="87"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7" t="s">
        <v>161</v>
      </c>
      <c r="EC19" s="308" t="s">
        <v>162</v>
      </c>
      <c r="ED19" s="309" t="s">
        <v>532</v>
      </c>
      <c r="EE19" s="358">
        <v>3630</v>
      </c>
      <c r="EF19" s="333">
        <v>3700</v>
      </c>
      <c r="EG19" s="270"/>
      <c r="EH19" s="270"/>
      <c r="EI19" s="270"/>
      <c r="EJ19" s="270"/>
      <c r="EL19" s="840" t="s">
        <v>184</v>
      </c>
      <c r="EM19" s="318" t="s">
        <v>178</v>
      </c>
      <c r="EN19" s="274" t="s">
        <v>179</v>
      </c>
      <c r="EO19" s="274">
        <v>0</v>
      </c>
      <c r="EP19" s="274">
        <v>1</v>
      </c>
      <c r="EQ19" s="329">
        <v>0.25</v>
      </c>
      <c r="ER19" s="276">
        <v>0.25</v>
      </c>
      <c r="ES19" s="329">
        <v>0.25</v>
      </c>
      <c r="ET19" s="837">
        <v>0.25</v>
      </c>
    </row>
    <row r="20" spans="1:150" ht="49.5" customHeight="1" x14ac:dyDescent="0.2">
      <c r="A20" s="277" t="s">
        <v>53</v>
      </c>
      <c r="B20" s="278" t="s">
        <v>54</v>
      </c>
      <c r="C20" s="279" t="s">
        <v>55</v>
      </c>
      <c r="D20" s="280"/>
      <c r="E20" s="8" t="s">
        <v>57</v>
      </c>
      <c r="F20" s="281" t="str">
        <f t="shared" si="4"/>
        <v>E1.P_A</v>
      </c>
      <c r="G20" s="282" t="s">
        <v>58</v>
      </c>
      <c r="H20" s="282" t="s">
        <v>59</v>
      </c>
      <c r="I20" s="994"/>
      <c r="J20" s="374" t="s">
        <v>167</v>
      </c>
      <c r="K20" s="284" t="str">
        <f t="shared" si="5"/>
        <v>E1.P_A.MR2</v>
      </c>
      <c r="L20" s="286" t="s">
        <v>81</v>
      </c>
      <c r="M20" s="287" t="s">
        <v>168</v>
      </c>
      <c r="N20" s="375">
        <v>3</v>
      </c>
      <c r="O20" s="376">
        <v>2</v>
      </c>
      <c r="P20" s="377" t="s">
        <v>99</v>
      </c>
      <c r="Q20" s="378" t="str">
        <f t="shared" si="6"/>
        <v>E1.P_A.MR2-MP03-1</v>
      </c>
      <c r="R20" s="313" t="s">
        <v>189</v>
      </c>
      <c r="S20" s="314" t="s">
        <v>190</v>
      </c>
      <c r="T20" s="381">
        <v>8</v>
      </c>
      <c r="U20" s="382">
        <v>8</v>
      </c>
      <c r="V20" s="381" t="s">
        <v>102</v>
      </c>
      <c r="W20" s="295">
        <v>8</v>
      </c>
      <c r="X20" s="296">
        <v>8</v>
      </c>
      <c r="Y20" s="295">
        <v>8</v>
      </c>
      <c r="Z20" s="297">
        <v>8</v>
      </c>
      <c r="AA20" s="383"/>
      <c r="AB20" s="384"/>
      <c r="AC20" s="384"/>
      <c r="AD20" s="384"/>
      <c r="AE20" s="384"/>
      <c r="AF20" s="384"/>
      <c r="AG20" s="384"/>
      <c r="AH20" s="384"/>
      <c r="AI20" s="384"/>
      <c r="AJ20" s="384"/>
      <c r="AK20" s="384"/>
      <c r="AL20" s="384"/>
      <c r="AM20" s="384"/>
      <c r="AN20" s="384"/>
      <c r="AO20" s="384"/>
      <c r="AP20" s="384"/>
      <c r="AQ20" s="384"/>
      <c r="AR20" s="384"/>
      <c r="AS20" s="384"/>
      <c r="AT20" s="384"/>
      <c r="AU20" s="384"/>
      <c r="AV20" s="384"/>
      <c r="AW20" s="384"/>
      <c r="AX20" s="384"/>
      <c r="AY20" s="384"/>
      <c r="AZ20" s="384"/>
      <c r="BA20" s="384"/>
      <c r="BB20" s="384"/>
      <c r="BC20" s="385"/>
      <c r="BD20" s="301" t="s">
        <v>68</v>
      </c>
      <c r="BI20" s="302"/>
      <c r="BJ20" s="303"/>
      <c r="BK20" s="9" t="s">
        <v>191</v>
      </c>
      <c r="BL20" s="304" t="s">
        <v>192</v>
      </c>
      <c r="BN20" s="5" t="s">
        <v>125</v>
      </c>
      <c r="BO20" s="268" t="s">
        <v>126</v>
      </c>
      <c r="BP20" s="6" t="s">
        <v>193</v>
      </c>
      <c r="BQ20" s="269" t="s">
        <v>194</v>
      </c>
      <c r="BS20" s="89" t="s">
        <v>80</v>
      </c>
      <c r="BT20" s="89" t="s">
        <v>81</v>
      </c>
      <c r="BU20" s="88" t="s">
        <v>184</v>
      </c>
      <c r="BV20" s="87"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7" t="s">
        <v>173</v>
      </c>
      <c r="EC20" s="308" t="s">
        <v>174</v>
      </c>
      <c r="ED20" s="309" t="s">
        <v>532</v>
      </c>
      <c r="EE20" s="358">
        <v>1400</v>
      </c>
      <c r="EF20" s="333">
        <v>1800</v>
      </c>
      <c r="EG20" s="270"/>
      <c r="EH20" s="270"/>
      <c r="EI20" s="270"/>
      <c r="EJ20" s="270"/>
      <c r="EL20" s="840" t="s">
        <v>195</v>
      </c>
      <c r="EM20" s="318" t="s">
        <v>189</v>
      </c>
      <c r="EN20" s="274" t="s">
        <v>190</v>
      </c>
      <c r="EO20" s="386">
        <v>8</v>
      </c>
      <c r="EP20" s="386">
        <v>8</v>
      </c>
      <c r="EQ20" s="275">
        <v>8</v>
      </c>
      <c r="ER20" s="275">
        <v>8</v>
      </c>
      <c r="ES20" s="275">
        <v>8</v>
      </c>
      <c r="ET20" s="838">
        <v>8</v>
      </c>
    </row>
    <row r="21" spans="1:150" ht="37.5" customHeight="1" thickBot="1" x14ac:dyDescent="0.25">
      <c r="A21" s="277" t="s">
        <v>53</v>
      </c>
      <c r="B21" s="278" t="s">
        <v>54</v>
      </c>
      <c r="C21" s="279" t="s">
        <v>55</v>
      </c>
      <c r="D21" s="280"/>
      <c r="E21" s="8" t="s">
        <v>57</v>
      </c>
      <c r="F21" s="281" t="str">
        <f t="shared" si="4"/>
        <v>E1.P_A</v>
      </c>
      <c r="G21" s="282" t="s">
        <v>58</v>
      </c>
      <c r="H21" s="282" t="s">
        <v>59</v>
      </c>
      <c r="I21" s="995"/>
      <c r="J21" s="374" t="s">
        <v>167</v>
      </c>
      <c r="K21" s="341" t="str">
        <f t="shared" si="5"/>
        <v>E1.P_A.MR2</v>
      </c>
      <c r="L21" s="387" t="s">
        <v>81</v>
      </c>
      <c r="M21" s="388" t="s">
        <v>168</v>
      </c>
      <c r="N21" s="389">
        <v>3</v>
      </c>
      <c r="O21" s="390">
        <v>2</v>
      </c>
      <c r="P21" s="391" t="s">
        <v>112</v>
      </c>
      <c r="Q21" s="392" t="str">
        <f t="shared" si="6"/>
        <v>E1.P_A.MR2-MP04-1</v>
      </c>
      <c r="R21" s="349" t="s">
        <v>200</v>
      </c>
      <c r="S21" s="350" t="s">
        <v>201</v>
      </c>
      <c r="T21" s="393">
        <v>0</v>
      </c>
      <c r="U21" s="394">
        <v>3</v>
      </c>
      <c r="V21" s="393" t="s">
        <v>67</v>
      </c>
      <c r="W21" s="395">
        <v>0.75</v>
      </c>
      <c r="X21" s="396">
        <v>0.75</v>
      </c>
      <c r="Y21" s="395">
        <v>0.75</v>
      </c>
      <c r="Z21" s="397">
        <v>0.75</v>
      </c>
      <c r="AA21" s="383"/>
      <c r="AB21" s="384"/>
      <c r="AC21" s="384"/>
      <c r="AD21" s="384"/>
      <c r="AE21" s="384"/>
      <c r="AF21" s="384"/>
      <c r="AG21" s="384"/>
      <c r="AH21" s="384"/>
      <c r="AI21" s="384"/>
      <c r="AJ21" s="384"/>
      <c r="AK21" s="384"/>
      <c r="AL21" s="384"/>
      <c r="AM21" s="384"/>
      <c r="AN21" s="384"/>
      <c r="AO21" s="384"/>
      <c r="AP21" s="384"/>
      <c r="AQ21" s="384"/>
      <c r="AR21" s="384"/>
      <c r="AS21" s="384"/>
      <c r="AT21" s="384"/>
      <c r="AU21" s="384"/>
      <c r="AV21" s="384"/>
      <c r="AW21" s="384"/>
      <c r="AX21" s="384"/>
      <c r="AY21" s="384"/>
      <c r="AZ21" s="384"/>
      <c r="BA21" s="384"/>
      <c r="BB21" s="384"/>
      <c r="BC21" s="385"/>
      <c r="BD21" s="301" t="s">
        <v>68</v>
      </c>
      <c r="BI21" s="302"/>
      <c r="BJ21" s="303"/>
      <c r="BK21" s="9" t="s">
        <v>202</v>
      </c>
      <c r="BL21" s="304" t="s">
        <v>203</v>
      </c>
      <c r="BN21" s="12" t="s">
        <v>125</v>
      </c>
      <c r="BO21" s="331" t="s">
        <v>126</v>
      </c>
      <c r="BP21" s="13" t="s">
        <v>204</v>
      </c>
      <c r="BQ21" s="332" t="s">
        <v>205</v>
      </c>
      <c r="BS21" s="89" t="s">
        <v>80</v>
      </c>
      <c r="BT21" s="89" t="s">
        <v>81</v>
      </c>
      <c r="BU21" s="88" t="s">
        <v>195</v>
      </c>
      <c r="BV21" s="87"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7" t="s">
        <v>182</v>
      </c>
      <c r="EC21" s="308" t="s">
        <v>183</v>
      </c>
      <c r="ED21" s="309" t="s">
        <v>532</v>
      </c>
      <c r="EE21" s="358">
        <v>288</v>
      </c>
      <c r="EF21" s="333">
        <v>400</v>
      </c>
      <c r="EG21" s="270"/>
      <c r="EH21" s="270"/>
      <c r="EI21" s="270"/>
      <c r="EJ21" s="270"/>
      <c r="EL21" s="840" t="s">
        <v>206</v>
      </c>
      <c r="EM21" s="318" t="s">
        <v>200</v>
      </c>
      <c r="EN21" s="274" t="s">
        <v>201</v>
      </c>
      <c r="EO21" s="386">
        <v>0</v>
      </c>
      <c r="EP21" s="386">
        <v>3</v>
      </c>
      <c r="EQ21" s="329">
        <v>0.75</v>
      </c>
      <c r="ER21" s="329">
        <v>0.75</v>
      </c>
      <c r="ES21" s="329">
        <v>0.75</v>
      </c>
      <c r="ET21" s="837">
        <v>0.75</v>
      </c>
    </row>
    <row r="22" spans="1:150" ht="133.5" customHeight="1" x14ac:dyDescent="0.2">
      <c r="A22" s="277" t="s">
        <v>53</v>
      </c>
      <c r="B22" s="278" t="s">
        <v>54</v>
      </c>
      <c r="C22" s="279" t="s">
        <v>55</v>
      </c>
      <c r="D22" s="280"/>
      <c r="E22" s="8" t="s">
        <v>57</v>
      </c>
      <c r="F22" s="281" t="str">
        <f t="shared" si="4"/>
        <v>E1.P_A</v>
      </c>
      <c r="G22" s="282" t="s">
        <v>58</v>
      </c>
      <c r="H22" s="282" t="s">
        <v>59</v>
      </c>
      <c r="I22" s="993" t="s">
        <v>211</v>
      </c>
      <c r="J22" s="398" t="s">
        <v>212</v>
      </c>
      <c r="K22" s="399" t="str">
        <f t="shared" si="5"/>
        <v>E1.P_A.MR3</v>
      </c>
      <c r="L22" s="361" t="s">
        <v>95</v>
      </c>
      <c r="M22" s="362" t="s">
        <v>213</v>
      </c>
      <c r="N22" s="247" t="s">
        <v>214</v>
      </c>
      <c r="O22" s="247" t="s">
        <v>214</v>
      </c>
      <c r="P22" s="400" t="s">
        <v>64</v>
      </c>
      <c r="Q22" s="366" t="str">
        <f t="shared" si="6"/>
        <v>E1.P_A.MR3-MP01-1</v>
      </c>
      <c r="R22" s="367" t="s">
        <v>215</v>
      </c>
      <c r="S22" s="368" t="s">
        <v>216</v>
      </c>
      <c r="T22" s="369">
        <v>1</v>
      </c>
      <c r="U22" s="370">
        <v>2</v>
      </c>
      <c r="V22" s="369" t="s">
        <v>67</v>
      </c>
      <c r="W22" s="257">
        <v>0.5</v>
      </c>
      <c r="X22" s="256">
        <v>0.5</v>
      </c>
      <c r="Y22" s="257">
        <v>0.5</v>
      </c>
      <c r="Z22" s="258">
        <v>0.5</v>
      </c>
      <c r="AA22" s="298"/>
      <c r="AB22" s="299"/>
      <c r="AC22" s="299"/>
      <c r="AD22" s="299"/>
      <c r="AE22" s="299"/>
      <c r="AF22" s="299"/>
      <c r="AG22" s="299"/>
      <c r="AH22" s="299"/>
      <c r="AI22" s="299"/>
      <c r="AJ22" s="299"/>
      <c r="AK22" s="299"/>
      <c r="AL22" s="299"/>
      <c r="AM22" s="299"/>
      <c r="AN22" s="299"/>
      <c r="AO22" s="299"/>
      <c r="AP22" s="299"/>
      <c r="AQ22" s="299"/>
      <c r="AR22" s="299"/>
      <c r="AS22" s="299"/>
      <c r="AT22" s="299"/>
      <c r="AU22" s="299"/>
      <c r="AV22" s="299"/>
      <c r="AW22" s="299"/>
      <c r="AX22" s="299"/>
      <c r="AY22" s="299"/>
      <c r="AZ22" s="299"/>
      <c r="BA22" s="299"/>
      <c r="BB22" s="299"/>
      <c r="BC22" s="300"/>
      <c r="BD22" s="301" t="s">
        <v>68</v>
      </c>
      <c r="BI22" s="302"/>
      <c r="BJ22" s="303"/>
      <c r="BK22" s="9" t="s">
        <v>217</v>
      </c>
      <c r="BL22" s="304" t="s">
        <v>218</v>
      </c>
      <c r="BN22" s="5" t="s">
        <v>135</v>
      </c>
      <c r="BO22" s="268" t="s">
        <v>136</v>
      </c>
      <c r="BP22" s="6" t="s">
        <v>219</v>
      </c>
      <c r="BQ22" s="269" t="s">
        <v>220</v>
      </c>
      <c r="BS22" s="89" t="s">
        <v>80</v>
      </c>
      <c r="BT22" s="89" t="s">
        <v>81</v>
      </c>
      <c r="BU22" s="88" t="s">
        <v>206</v>
      </c>
      <c r="BV22" s="87"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7" t="s">
        <v>193</v>
      </c>
      <c r="EC22" s="308" t="s">
        <v>194</v>
      </c>
      <c r="ED22" s="309" t="s">
        <v>720</v>
      </c>
      <c r="EE22" s="358">
        <v>1</v>
      </c>
      <c r="EF22" s="333">
        <v>4</v>
      </c>
      <c r="EG22" s="270"/>
      <c r="EH22" s="270"/>
      <c r="EI22" s="270"/>
      <c r="EJ22" s="270"/>
      <c r="EL22" s="840" t="s">
        <v>221</v>
      </c>
      <c r="EM22" s="318" t="s">
        <v>215</v>
      </c>
      <c r="EN22" s="274" t="s">
        <v>216</v>
      </c>
      <c r="EO22" s="274">
        <v>1</v>
      </c>
      <c r="EP22" s="274">
        <v>2</v>
      </c>
      <c r="EQ22" s="276">
        <v>0.5</v>
      </c>
      <c r="ER22" s="276">
        <v>0.5</v>
      </c>
      <c r="ES22" s="276">
        <v>0.5</v>
      </c>
      <c r="ET22" s="841">
        <v>0.5</v>
      </c>
    </row>
    <row r="23" spans="1:150" ht="39" customHeight="1" thickBot="1" x14ac:dyDescent="0.25">
      <c r="A23" s="277" t="s">
        <v>53</v>
      </c>
      <c r="B23" s="278" t="s">
        <v>54</v>
      </c>
      <c r="C23" s="279" t="s">
        <v>55</v>
      </c>
      <c r="D23" s="280"/>
      <c r="E23" s="8" t="s">
        <v>57</v>
      </c>
      <c r="F23" s="281" t="str">
        <f t="shared" si="4"/>
        <v>E1.P_A</v>
      </c>
      <c r="G23" s="282" t="s">
        <v>58</v>
      </c>
      <c r="H23" s="282" t="s">
        <v>59</v>
      </c>
      <c r="I23" s="994"/>
      <c r="J23" s="285" t="s">
        <v>212</v>
      </c>
      <c r="K23" s="285" t="str">
        <f t="shared" si="5"/>
        <v>E1.P_A.MR3</v>
      </c>
      <c r="L23" s="286" t="s">
        <v>95</v>
      </c>
      <c r="M23" s="287" t="s">
        <v>213</v>
      </c>
      <c r="N23" s="287" t="s">
        <v>226</v>
      </c>
      <c r="O23" s="287" t="s">
        <v>226</v>
      </c>
      <c r="P23" s="400" t="s">
        <v>87</v>
      </c>
      <c r="Q23" s="378" t="str">
        <f t="shared" si="6"/>
        <v>E1.P_A.MR3-MP02-1</v>
      </c>
      <c r="R23" s="313" t="s">
        <v>227</v>
      </c>
      <c r="S23" s="314" t="s">
        <v>228</v>
      </c>
      <c r="T23" s="293">
        <v>0</v>
      </c>
      <c r="U23" s="294">
        <v>3</v>
      </c>
      <c r="V23" s="293" t="s">
        <v>67</v>
      </c>
      <c r="W23" s="295">
        <v>0</v>
      </c>
      <c r="X23" s="296">
        <v>1</v>
      </c>
      <c r="Y23" s="295">
        <v>1</v>
      </c>
      <c r="Z23" s="297">
        <v>1</v>
      </c>
      <c r="AA23" s="298"/>
      <c r="AB23" s="299"/>
      <c r="AC23" s="299"/>
      <c r="AD23" s="299"/>
      <c r="AE23" s="299"/>
      <c r="AF23" s="299"/>
      <c r="AG23" s="299"/>
      <c r="AH23" s="299"/>
      <c r="AI23" s="299"/>
      <c r="AJ23" s="299"/>
      <c r="AK23" s="299"/>
      <c r="AL23" s="299"/>
      <c r="AM23" s="299"/>
      <c r="AN23" s="299"/>
      <c r="AO23" s="299"/>
      <c r="AP23" s="299"/>
      <c r="AQ23" s="299"/>
      <c r="AR23" s="299"/>
      <c r="AS23" s="299"/>
      <c r="AT23" s="299"/>
      <c r="AU23" s="299"/>
      <c r="AV23" s="299"/>
      <c r="AW23" s="299"/>
      <c r="AX23" s="299"/>
      <c r="AY23" s="299"/>
      <c r="AZ23" s="299"/>
      <c r="BA23" s="299"/>
      <c r="BB23" s="299"/>
      <c r="BC23" s="300"/>
      <c r="BD23" s="301" t="s">
        <v>68</v>
      </c>
      <c r="BI23" s="302"/>
      <c r="BJ23" s="303"/>
      <c r="BK23" s="9" t="s">
        <v>229</v>
      </c>
      <c r="BL23" s="304" t="s">
        <v>230</v>
      </c>
      <c r="BN23" s="12" t="s">
        <v>135</v>
      </c>
      <c r="BO23" s="331" t="s">
        <v>136</v>
      </c>
      <c r="BP23" s="13" t="s">
        <v>231</v>
      </c>
      <c r="BQ23" s="332" t="s">
        <v>232</v>
      </c>
      <c r="BS23" s="87" t="s">
        <v>94</v>
      </c>
      <c r="BT23" s="87" t="s">
        <v>95</v>
      </c>
      <c r="BU23" s="88" t="s">
        <v>221</v>
      </c>
      <c r="BV23" s="87"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7" t="s">
        <v>204</v>
      </c>
      <c r="EC23" s="308" t="s">
        <v>205</v>
      </c>
      <c r="ED23" s="309" t="s">
        <v>532</v>
      </c>
      <c r="EE23" s="358">
        <v>2598</v>
      </c>
      <c r="EF23" s="333">
        <v>3100</v>
      </c>
      <c r="EG23" s="270"/>
      <c r="EH23" s="270"/>
      <c r="EI23" s="270"/>
      <c r="EJ23" s="270"/>
      <c r="EL23" s="840" t="s">
        <v>233</v>
      </c>
      <c r="EM23" s="318" t="s">
        <v>227</v>
      </c>
      <c r="EN23" s="274" t="s">
        <v>228</v>
      </c>
      <c r="EO23" s="274">
        <v>0</v>
      </c>
      <c r="EP23" s="274">
        <v>3</v>
      </c>
      <c r="EQ23" s="275">
        <v>0</v>
      </c>
      <c r="ER23" s="826">
        <v>0</v>
      </c>
      <c r="ES23" s="275">
        <v>1</v>
      </c>
      <c r="ET23" s="842">
        <v>2</v>
      </c>
    </row>
    <row r="24" spans="1:150" ht="48.75" customHeight="1" thickBot="1" x14ac:dyDescent="0.25">
      <c r="A24" s="277" t="s">
        <v>53</v>
      </c>
      <c r="B24" s="278" t="s">
        <v>54</v>
      </c>
      <c r="C24" s="279" t="s">
        <v>55</v>
      </c>
      <c r="D24" s="280"/>
      <c r="E24" s="8" t="s">
        <v>57</v>
      </c>
      <c r="F24" s="281" t="str">
        <f t="shared" si="4"/>
        <v>E1.P_A</v>
      </c>
      <c r="G24" s="282" t="s">
        <v>58</v>
      </c>
      <c r="H24" s="282" t="s">
        <v>59</v>
      </c>
      <c r="I24" s="994"/>
      <c r="J24" s="285" t="s">
        <v>212</v>
      </c>
      <c r="K24" s="285" t="str">
        <f t="shared" si="5"/>
        <v>E1.P_A.MR3</v>
      </c>
      <c r="L24" s="286" t="s">
        <v>95</v>
      </c>
      <c r="M24" s="287" t="s">
        <v>213</v>
      </c>
      <c r="N24" s="287" t="s">
        <v>226</v>
      </c>
      <c r="O24" s="287" t="s">
        <v>226</v>
      </c>
      <c r="P24" s="400" t="s">
        <v>99</v>
      </c>
      <c r="Q24" s="378" t="str">
        <f t="shared" si="6"/>
        <v>E1.P_A.MR3-MP03-1</v>
      </c>
      <c r="R24" s="313" t="s">
        <v>236</v>
      </c>
      <c r="S24" s="314" t="s">
        <v>237</v>
      </c>
      <c r="T24" s="319">
        <v>1</v>
      </c>
      <c r="U24" s="320">
        <v>1</v>
      </c>
      <c r="V24" s="319" t="s">
        <v>102</v>
      </c>
      <c r="W24" s="295">
        <v>1</v>
      </c>
      <c r="X24" s="296">
        <v>1</v>
      </c>
      <c r="Y24" s="295">
        <v>1</v>
      </c>
      <c r="Z24" s="297">
        <v>1</v>
      </c>
      <c r="AA24" s="324"/>
      <c r="AB24" s="325"/>
      <c r="AC24" s="325"/>
      <c r="AD24" s="325"/>
      <c r="AE24" s="325"/>
      <c r="AF24" s="325"/>
      <c r="AG24" s="325"/>
      <c r="AH24" s="325"/>
      <c r="AI24" s="325"/>
      <c r="AJ24" s="325"/>
      <c r="AK24" s="325"/>
      <c r="AL24" s="325"/>
      <c r="AM24" s="325"/>
      <c r="AN24" s="325"/>
      <c r="AO24" s="325"/>
      <c r="AP24" s="325"/>
      <c r="AQ24" s="325"/>
      <c r="AR24" s="325"/>
      <c r="AS24" s="325"/>
      <c r="AT24" s="325"/>
      <c r="AU24" s="325"/>
      <c r="AV24" s="325"/>
      <c r="AW24" s="325"/>
      <c r="AX24" s="325"/>
      <c r="AY24" s="325"/>
      <c r="AZ24" s="325"/>
      <c r="BA24" s="325"/>
      <c r="BB24" s="325"/>
      <c r="BC24" s="326"/>
      <c r="BD24" s="301" t="s">
        <v>68</v>
      </c>
      <c r="BI24" s="302"/>
      <c r="BJ24" s="303"/>
      <c r="BK24" s="16" t="s">
        <v>238</v>
      </c>
      <c r="BL24" s="373" t="s">
        <v>239</v>
      </c>
      <c r="BN24" s="14" t="s">
        <v>145</v>
      </c>
      <c r="BO24" s="356" t="s">
        <v>146</v>
      </c>
      <c r="BP24" s="15" t="s">
        <v>240</v>
      </c>
      <c r="BQ24" s="357" t="s">
        <v>241</v>
      </c>
      <c r="BS24" s="89" t="s">
        <v>94</v>
      </c>
      <c r="BT24" s="89" t="s">
        <v>95</v>
      </c>
      <c r="BU24" s="88" t="s">
        <v>233</v>
      </c>
      <c r="BV24" s="87"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7" t="s">
        <v>219</v>
      </c>
      <c r="EC24" s="308" t="s">
        <v>220</v>
      </c>
      <c r="ED24" s="309" t="s">
        <v>754</v>
      </c>
      <c r="EE24" s="358">
        <v>1</v>
      </c>
      <c r="EF24" s="333">
        <v>3</v>
      </c>
      <c r="EG24" s="270"/>
      <c r="EH24" s="270"/>
      <c r="EI24" s="270"/>
      <c r="EJ24" s="270"/>
      <c r="EL24" s="840" t="s">
        <v>242</v>
      </c>
      <c r="EM24" s="318" t="s">
        <v>236</v>
      </c>
      <c r="EN24" s="274" t="s">
        <v>237</v>
      </c>
      <c r="EO24" s="275">
        <v>100</v>
      </c>
      <c r="EP24" s="275">
        <v>100</v>
      </c>
      <c r="EQ24" s="275">
        <v>100</v>
      </c>
      <c r="ER24" s="275">
        <v>100</v>
      </c>
      <c r="ES24" s="275">
        <v>100</v>
      </c>
      <c r="ET24" s="838">
        <v>100</v>
      </c>
    </row>
    <row r="25" spans="1:150" ht="54" customHeight="1" thickBot="1" x14ac:dyDescent="0.25">
      <c r="A25" s="277" t="s">
        <v>53</v>
      </c>
      <c r="B25" s="278" t="s">
        <v>54</v>
      </c>
      <c r="C25" s="279" t="s">
        <v>55</v>
      </c>
      <c r="D25" s="280"/>
      <c r="E25" s="8" t="s">
        <v>57</v>
      </c>
      <c r="F25" s="281" t="str">
        <f t="shared" si="4"/>
        <v>E1.P_A</v>
      </c>
      <c r="G25" s="282" t="s">
        <v>58</v>
      </c>
      <c r="H25" s="282" t="s">
        <v>59</v>
      </c>
      <c r="I25" s="994"/>
      <c r="J25" s="285" t="s">
        <v>212</v>
      </c>
      <c r="K25" s="285" t="str">
        <f t="shared" si="5"/>
        <v>E1.P_A.MR3</v>
      </c>
      <c r="L25" s="286" t="s">
        <v>95</v>
      </c>
      <c r="M25" s="287" t="s">
        <v>213</v>
      </c>
      <c r="N25" s="287" t="s">
        <v>226</v>
      </c>
      <c r="O25" s="287" t="s">
        <v>226</v>
      </c>
      <c r="P25" s="400" t="s">
        <v>112</v>
      </c>
      <c r="Q25" s="378" t="str">
        <f t="shared" si="6"/>
        <v>E1.P_A.MR3-MP04-1</v>
      </c>
      <c r="R25" s="313" t="s">
        <v>247</v>
      </c>
      <c r="S25" s="314" t="s">
        <v>248</v>
      </c>
      <c r="T25" s="293">
        <v>3</v>
      </c>
      <c r="U25" s="294">
        <v>3</v>
      </c>
      <c r="V25" s="293" t="s">
        <v>102</v>
      </c>
      <c r="W25" s="295">
        <v>3</v>
      </c>
      <c r="X25" s="296">
        <v>3</v>
      </c>
      <c r="Y25" s="295">
        <v>3</v>
      </c>
      <c r="Z25" s="297">
        <v>3</v>
      </c>
      <c r="AA25" s="298"/>
      <c r="AB25" s="299"/>
      <c r="AC25" s="299"/>
      <c r="AD25" s="299"/>
      <c r="AE25" s="299"/>
      <c r="AF25" s="299"/>
      <c r="AG25" s="299"/>
      <c r="AH25" s="299"/>
      <c r="AI25" s="299"/>
      <c r="AJ25" s="299"/>
      <c r="AK25" s="299"/>
      <c r="AL25" s="299"/>
      <c r="AM25" s="299"/>
      <c r="AN25" s="299"/>
      <c r="AO25" s="299"/>
      <c r="AP25" s="299"/>
      <c r="AQ25" s="299"/>
      <c r="AR25" s="299"/>
      <c r="AS25" s="299"/>
      <c r="AT25" s="299"/>
      <c r="AU25" s="299"/>
      <c r="AV25" s="299"/>
      <c r="AW25" s="299"/>
      <c r="AX25" s="299"/>
      <c r="AY25" s="299"/>
      <c r="AZ25" s="299"/>
      <c r="BA25" s="299"/>
      <c r="BB25" s="299"/>
      <c r="BC25" s="300"/>
      <c r="BD25" s="301" t="s">
        <v>68</v>
      </c>
      <c r="BI25" s="379" t="s">
        <v>90</v>
      </c>
      <c r="BJ25" s="380" t="s">
        <v>91</v>
      </c>
      <c r="BK25" s="4" t="s">
        <v>249</v>
      </c>
      <c r="BL25" s="267" t="s">
        <v>250</v>
      </c>
      <c r="BN25" s="14" t="s">
        <v>159</v>
      </c>
      <c r="BO25" s="356" t="s">
        <v>160</v>
      </c>
      <c r="BP25" s="15" t="s">
        <v>251</v>
      </c>
      <c r="BQ25" s="357" t="s">
        <v>252</v>
      </c>
      <c r="BS25" s="89" t="s">
        <v>94</v>
      </c>
      <c r="BT25" s="89" t="s">
        <v>95</v>
      </c>
      <c r="BU25" s="88" t="s">
        <v>242</v>
      </c>
      <c r="BV25" s="87"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7" t="s">
        <v>231</v>
      </c>
      <c r="EC25" s="308" t="s">
        <v>232</v>
      </c>
      <c r="ED25" s="309" t="s">
        <v>754</v>
      </c>
      <c r="EE25" s="358">
        <v>1</v>
      </c>
      <c r="EF25" s="333">
        <v>1</v>
      </c>
      <c r="EG25" s="270"/>
      <c r="EH25" s="270"/>
      <c r="EI25" s="270"/>
      <c r="EJ25" s="270"/>
      <c r="EL25" s="840" t="s">
        <v>253</v>
      </c>
      <c r="EM25" s="318" t="s">
        <v>247</v>
      </c>
      <c r="EN25" s="274" t="s">
        <v>248</v>
      </c>
      <c r="EO25" s="274">
        <v>3</v>
      </c>
      <c r="EP25" s="274">
        <v>3</v>
      </c>
      <c r="EQ25" s="275">
        <v>3</v>
      </c>
      <c r="ER25" s="275">
        <v>3</v>
      </c>
      <c r="ES25" s="275">
        <v>3</v>
      </c>
      <c r="ET25" s="838">
        <v>3</v>
      </c>
    </row>
    <row r="26" spans="1:150" ht="37.5" customHeight="1" thickBot="1" x14ac:dyDescent="0.25">
      <c r="A26" s="277" t="s">
        <v>53</v>
      </c>
      <c r="B26" s="278" t="s">
        <v>54</v>
      </c>
      <c r="C26" s="279" t="s">
        <v>55</v>
      </c>
      <c r="D26" s="280"/>
      <c r="E26" s="8" t="s">
        <v>57</v>
      </c>
      <c r="F26" s="281" t="str">
        <f t="shared" si="4"/>
        <v>E1.P_A</v>
      </c>
      <c r="G26" s="282" t="s">
        <v>58</v>
      </c>
      <c r="H26" s="282" t="s">
        <v>59</v>
      </c>
      <c r="I26" s="995"/>
      <c r="J26" s="401" t="s">
        <v>212</v>
      </c>
      <c r="K26" s="401" t="str">
        <f t="shared" si="5"/>
        <v>E1.P_A.MR3</v>
      </c>
      <c r="L26" s="387" t="s">
        <v>95</v>
      </c>
      <c r="M26" s="287" t="s">
        <v>213</v>
      </c>
      <c r="N26" s="388" t="s">
        <v>226</v>
      </c>
      <c r="O26" s="388" t="s">
        <v>226</v>
      </c>
      <c r="P26" s="400" t="s">
        <v>122</v>
      </c>
      <c r="Q26" s="402" t="str">
        <f t="shared" si="6"/>
        <v>E1.P_A.MR3-MP05-1</v>
      </c>
      <c r="R26" s="336" t="s">
        <v>256</v>
      </c>
      <c r="S26" s="337" t="s">
        <v>257</v>
      </c>
      <c r="T26" s="338">
        <v>0</v>
      </c>
      <c r="U26" s="339">
        <v>1</v>
      </c>
      <c r="V26" s="351" t="s">
        <v>67</v>
      </c>
      <c r="W26" s="353">
        <v>0</v>
      </c>
      <c r="X26" s="354">
        <v>0</v>
      </c>
      <c r="Y26" s="403">
        <v>0.5</v>
      </c>
      <c r="Z26" s="404">
        <v>0.5</v>
      </c>
      <c r="AA26" s="298"/>
      <c r="AB26" s="299"/>
      <c r="AC26" s="299"/>
      <c r="AD26" s="299"/>
      <c r="AE26" s="299"/>
      <c r="AF26" s="299"/>
      <c r="AG26" s="299"/>
      <c r="AH26" s="299"/>
      <c r="AI26" s="299"/>
      <c r="AJ26" s="299"/>
      <c r="AK26" s="299"/>
      <c r="AL26" s="299"/>
      <c r="AM26" s="299"/>
      <c r="AN26" s="299"/>
      <c r="AO26" s="299"/>
      <c r="AP26" s="299"/>
      <c r="AQ26" s="299"/>
      <c r="AR26" s="299"/>
      <c r="AS26" s="299"/>
      <c r="AT26" s="299"/>
      <c r="AU26" s="299"/>
      <c r="AV26" s="299"/>
      <c r="AW26" s="299"/>
      <c r="AX26" s="299"/>
      <c r="AY26" s="299"/>
      <c r="AZ26" s="299"/>
      <c r="BA26" s="299"/>
      <c r="BB26" s="299"/>
      <c r="BC26" s="300"/>
      <c r="BD26" s="301" t="s">
        <v>68</v>
      </c>
      <c r="BI26" s="302"/>
      <c r="BJ26" s="303"/>
      <c r="BK26" s="9" t="s">
        <v>258</v>
      </c>
      <c r="BL26" s="304" t="s">
        <v>259</v>
      </c>
      <c r="BN26" s="14" t="s">
        <v>171</v>
      </c>
      <c r="BO26" s="356" t="s">
        <v>172</v>
      </c>
      <c r="BP26" s="15" t="s">
        <v>260</v>
      </c>
      <c r="BQ26" s="357" t="s">
        <v>261</v>
      </c>
      <c r="BS26" s="89" t="s">
        <v>94</v>
      </c>
      <c r="BT26" s="89" t="s">
        <v>95</v>
      </c>
      <c r="BU26" s="88" t="s">
        <v>253</v>
      </c>
      <c r="BV26" s="87"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7" t="s">
        <v>240</v>
      </c>
      <c r="EC26" s="308" t="s">
        <v>241</v>
      </c>
      <c r="ED26" s="309" t="s">
        <v>774</v>
      </c>
      <c r="EE26" s="358">
        <v>952</v>
      </c>
      <c r="EF26" s="333">
        <v>952</v>
      </c>
      <c r="EG26" s="270"/>
      <c r="EH26" s="270"/>
      <c r="EI26" s="270"/>
      <c r="EJ26" s="270"/>
      <c r="EL26" s="840" t="s">
        <v>262</v>
      </c>
      <c r="EM26" s="318" t="s">
        <v>256</v>
      </c>
      <c r="EN26" s="274" t="s">
        <v>257</v>
      </c>
      <c r="EO26" s="274">
        <v>0</v>
      </c>
      <c r="EP26" s="274">
        <v>1</v>
      </c>
      <c r="EQ26" s="275">
        <v>0</v>
      </c>
      <c r="ER26" s="275">
        <v>0</v>
      </c>
      <c r="ES26" s="276">
        <v>0.5</v>
      </c>
      <c r="ET26" s="841">
        <v>0.5</v>
      </c>
    </row>
    <row r="27" spans="1:150" ht="81" customHeight="1" thickBot="1" x14ac:dyDescent="0.25">
      <c r="A27" s="277" t="s">
        <v>53</v>
      </c>
      <c r="B27" s="278" t="s">
        <v>54</v>
      </c>
      <c r="C27" s="279" t="s">
        <v>55</v>
      </c>
      <c r="D27" s="280"/>
      <c r="E27" s="8" t="s">
        <v>57</v>
      </c>
      <c r="F27" s="281" t="str">
        <f t="shared" si="4"/>
        <v>E1.P_A</v>
      </c>
      <c r="G27" s="282" t="s">
        <v>58</v>
      </c>
      <c r="H27" s="282" t="s">
        <v>59</v>
      </c>
      <c r="I27" s="405" t="s">
        <v>267</v>
      </c>
      <c r="J27" s="398" t="s">
        <v>268</v>
      </c>
      <c r="K27" s="399" t="str">
        <f t="shared" si="5"/>
        <v>E1.P_A.MR4</v>
      </c>
      <c r="L27" s="361" t="s">
        <v>108</v>
      </c>
      <c r="M27" s="362" t="s">
        <v>269</v>
      </c>
      <c r="N27" s="406">
        <v>0</v>
      </c>
      <c r="O27" s="407">
        <v>0.04</v>
      </c>
      <c r="P27" s="408" t="s">
        <v>64</v>
      </c>
      <c r="Q27" s="249" t="str">
        <f t="shared" si="6"/>
        <v>E1.P_A.MR4-MP01-1</v>
      </c>
      <c r="R27" s="367" t="s">
        <v>270</v>
      </c>
      <c r="S27" s="368" t="s">
        <v>271</v>
      </c>
      <c r="T27" s="369">
        <v>2</v>
      </c>
      <c r="U27" s="370">
        <v>2</v>
      </c>
      <c r="V27" s="369" t="s">
        <v>102</v>
      </c>
      <c r="W27" s="257">
        <v>0.5</v>
      </c>
      <c r="X27" s="256">
        <v>0.05</v>
      </c>
      <c r="Y27" s="257">
        <v>0.5</v>
      </c>
      <c r="Z27" s="258">
        <v>0.5</v>
      </c>
      <c r="AA27" s="298"/>
      <c r="AB27" s="299"/>
      <c r="AC27" s="299"/>
      <c r="AD27" s="299"/>
      <c r="AE27" s="299"/>
      <c r="AF27" s="299"/>
      <c r="AG27" s="299"/>
      <c r="AH27" s="299"/>
      <c r="AI27" s="299"/>
      <c r="AJ27" s="299"/>
      <c r="AK27" s="299"/>
      <c r="AL27" s="299"/>
      <c r="AM27" s="299"/>
      <c r="AN27" s="299"/>
      <c r="AO27" s="299"/>
      <c r="AP27" s="299"/>
      <c r="AQ27" s="299"/>
      <c r="AR27" s="299"/>
      <c r="AS27" s="299"/>
      <c r="AT27" s="299"/>
      <c r="AU27" s="299"/>
      <c r="AV27" s="299"/>
      <c r="AW27" s="299"/>
      <c r="AX27" s="299"/>
      <c r="AY27" s="299"/>
      <c r="AZ27" s="299"/>
      <c r="BA27" s="299"/>
      <c r="BB27" s="299"/>
      <c r="BC27" s="300"/>
      <c r="BD27" s="301" t="s">
        <v>68</v>
      </c>
      <c r="BI27" s="302"/>
      <c r="BJ27" s="303"/>
      <c r="BK27" s="9" t="s">
        <v>272</v>
      </c>
      <c r="BL27" s="304" t="s">
        <v>273</v>
      </c>
      <c r="BN27" s="14" t="s">
        <v>180</v>
      </c>
      <c r="BO27" s="356" t="s">
        <v>181</v>
      </c>
      <c r="BP27" s="15" t="s">
        <v>274</v>
      </c>
      <c r="BQ27" s="357" t="s">
        <v>275</v>
      </c>
      <c r="BS27" s="89" t="s">
        <v>94</v>
      </c>
      <c r="BT27" s="89" t="s">
        <v>95</v>
      </c>
      <c r="BU27" s="88" t="s">
        <v>262</v>
      </c>
      <c r="BV27" s="87"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7" t="s">
        <v>251</v>
      </c>
      <c r="EC27" s="308" t="s">
        <v>252</v>
      </c>
      <c r="ED27" s="309" t="s">
        <v>804</v>
      </c>
      <c r="EE27" s="358">
        <v>164</v>
      </c>
      <c r="EF27" s="333">
        <v>131</v>
      </c>
      <c r="EG27" s="270"/>
      <c r="EH27" s="270"/>
      <c r="EI27" s="270"/>
      <c r="EJ27" s="270"/>
      <c r="EL27" s="834" t="s">
        <v>276</v>
      </c>
      <c r="EM27" s="318" t="s">
        <v>270</v>
      </c>
      <c r="EN27" s="274" t="s">
        <v>271</v>
      </c>
      <c r="EO27" s="274">
        <v>2</v>
      </c>
      <c r="EP27" s="274">
        <v>2</v>
      </c>
      <c r="EQ27" s="819">
        <v>0.5</v>
      </c>
      <c r="ER27" s="819">
        <v>0.5</v>
      </c>
      <c r="ES27" s="819">
        <v>0.5</v>
      </c>
      <c r="ET27" s="843">
        <v>0.5</v>
      </c>
    </row>
    <row r="28" spans="1:150" ht="66" customHeight="1" thickBot="1" x14ac:dyDescent="0.25">
      <c r="A28" s="277" t="s">
        <v>53</v>
      </c>
      <c r="B28" s="278" t="s">
        <v>54</v>
      </c>
      <c r="C28" s="279" t="s">
        <v>55</v>
      </c>
      <c r="D28" s="280"/>
      <c r="E28" s="8" t="s">
        <v>57</v>
      </c>
      <c r="F28" s="281" t="str">
        <f t="shared" si="4"/>
        <v>E1.P_A</v>
      </c>
      <c r="G28" s="282" t="s">
        <v>58</v>
      </c>
      <c r="H28" s="282" t="s">
        <v>59</v>
      </c>
      <c r="I28" s="409"/>
      <c r="J28" s="285" t="s">
        <v>268</v>
      </c>
      <c r="K28" s="285" t="str">
        <f t="shared" si="5"/>
        <v>E1.P_A.MR4</v>
      </c>
      <c r="L28" s="410" t="s">
        <v>108</v>
      </c>
      <c r="M28" s="411" t="s">
        <v>269</v>
      </c>
      <c r="N28" s="412">
        <v>0</v>
      </c>
      <c r="O28" s="413">
        <v>0.04</v>
      </c>
      <c r="P28" s="408" t="s">
        <v>87</v>
      </c>
      <c r="Q28" s="290" t="str">
        <f t="shared" si="6"/>
        <v>E1.P_A.MR4-MP02-1</v>
      </c>
      <c r="R28" s="313" t="s">
        <v>281</v>
      </c>
      <c r="S28" s="314" t="s">
        <v>282</v>
      </c>
      <c r="T28" s="293">
        <v>1</v>
      </c>
      <c r="U28" s="294">
        <v>3</v>
      </c>
      <c r="V28" s="293" t="s">
        <v>67</v>
      </c>
      <c r="W28" s="321">
        <v>0.75</v>
      </c>
      <c r="X28" s="322">
        <v>0.75</v>
      </c>
      <c r="Y28" s="321">
        <v>0.75</v>
      </c>
      <c r="Z28" s="323">
        <v>0.75</v>
      </c>
      <c r="AA28" s="298"/>
      <c r="AB28" s="299"/>
      <c r="AC28" s="299"/>
      <c r="AD28" s="299"/>
      <c r="AE28" s="299"/>
      <c r="AF28" s="299"/>
      <c r="AG28" s="299"/>
      <c r="AH28" s="299"/>
      <c r="AI28" s="299"/>
      <c r="AJ28" s="299"/>
      <c r="AK28" s="299"/>
      <c r="AL28" s="299"/>
      <c r="AM28" s="299"/>
      <c r="AN28" s="299"/>
      <c r="AO28" s="299"/>
      <c r="AP28" s="299"/>
      <c r="AQ28" s="299"/>
      <c r="AR28" s="299"/>
      <c r="AS28" s="299"/>
      <c r="AT28" s="299"/>
      <c r="AU28" s="299"/>
      <c r="AV28" s="299"/>
      <c r="AW28" s="299"/>
      <c r="AX28" s="299"/>
      <c r="AY28" s="299"/>
      <c r="AZ28" s="299"/>
      <c r="BA28" s="299"/>
      <c r="BB28" s="299"/>
      <c r="BC28" s="300"/>
      <c r="BD28" s="301" t="s">
        <v>68</v>
      </c>
      <c r="BI28" s="302"/>
      <c r="BJ28" s="303"/>
      <c r="BK28" s="9" t="s">
        <v>283</v>
      </c>
      <c r="BL28" s="304" t="s">
        <v>284</v>
      </c>
      <c r="BN28" s="14" t="s">
        <v>191</v>
      </c>
      <c r="BO28" s="356" t="s">
        <v>192</v>
      </c>
      <c r="BP28" s="15" t="s">
        <v>285</v>
      </c>
      <c r="BQ28" s="357" t="s">
        <v>286</v>
      </c>
      <c r="BS28" s="87" t="s">
        <v>107</v>
      </c>
      <c r="BT28" s="87" t="s">
        <v>108</v>
      </c>
      <c r="BU28" s="88" t="s">
        <v>276</v>
      </c>
      <c r="BV28" s="87"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7" t="s">
        <v>260</v>
      </c>
      <c r="EC28" s="308" t="s">
        <v>261</v>
      </c>
      <c r="ED28" s="309" t="s">
        <v>532</v>
      </c>
      <c r="EE28" s="358">
        <v>260</v>
      </c>
      <c r="EF28" s="333">
        <v>318</v>
      </c>
      <c r="EG28" s="270"/>
      <c r="EH28" s="270"/>
      <c r="EI28" s="270"/>
      <c r="EJ28" s="270"/>
      <c r="EL28" s="834" t="s">
        <v>287</v>
      </c>
      <c r="EM28" s="318" t="s">
        <v>281</v>
      </c>
      <c r="EN28" s="274" t="s">
        <v>282</v>
      </c>
      <c r="EO28" s="274">
        <v>1</v>
      </c>
      <c r="EP28" s="274">
        <v>3</v>
      </c>
      <c r="EQ28" s="329">
        <v>0.75</v>
      </c>
      <c r="ER28" s="329">
        <v>0.75</v>
      </c>
      <c r="ES28" s="329">
        <v>0.75</v>
      </c>
      <c r="ET28" s="837">
        <v>0.75</v>
      </c>
    </row>
    <row r="29" spans="1:150" ht="64.5" customHeight="1" thickBot="1" x14ac:dyDescent="0.25">
      <c r="A29" s="277" t="s">
        <v>53</v>
      </c>
      <c r="B29" s="278" t="s">
        <v>54</v>
      </c>
      <c r="C29" s="279" t="s">
        <v>55</v>
      </c>
      <c r="D29" s="280"/>
      <c r="E29" s="8" t="s">
        <v>57</v>
      </c>
      <c r="F29" s="281" t="str">
        <f t="shared" si="4"/>
        <v>E1.P_A</v>
      </c>
      <c r="G29" s="282" t="s">
        <v>58</v>
      </c>
      <c r="H29" s="282" t="s">
        <v>59</v>
      </c>
      <c r="I29" s="409"/>
      <c r="J29" s="285" t="s">
        <v>268</v>
      </c>
      <c r="K29" s="285" t="str">
        <f t="shared" si="5"/>
        <v>E1.P_A.MR4</v>
      </c>
      <c r="L29" s="410" t="s">
        <v>108</v>
      </c>
      <c r="M29" s="411" t="s">
        <v>269</v>
      </c>
      <c r="N29" s="412">
        <v>0</v>
      </c>
      <c r="O29" s="413">
        <v>0.04</v>
      </c>
      <c r="P29" s="408" t="s">
        <v>99</v>
      </c>
      <c r="Q29" s="290" t="str">
        <f t="shared" si="6"/>
        <v>E1.P_A.MR4-MP03-1</v>
      </c>
      <c r="R29" s="313" t="s">
        <v>292</v>
      </c>
      <c r="S29" s="314" t="s">
        <v>293</v>
      </c>
      <c r="T29" s="293">
        <v>1</v>
      </c>
      <c r="U29" s="294">
        <v>3</v>
      </c>
      <c r="V29" s="293" t="s">
        <v>67</v>
      </c>
      <c r="W29" s="321">
        <v>0.75</v>
      </c>
      <c r="X29" s="322">
        <v>0.75</v>
      </c>
      <c r="Y29" s="321">
        <v>0.75</v>
      </c>
      <c r="Z29" s="323">
        <v>0.75</v>
      </c>
      <c r="AA29" s="298"/>
      <c r="AB29" s="299"/>
      <c r="AC29" s="299"/>
      <c r="AD29" s="299"/>
      <c r="AE29" s="299"/>
      <c r="AF29" s="299"/>
      <c r="AG29" s="299"/>
      <c r="AH29" s="299"/>
      <c r="AI29" s="299"/>
      <c r="AJ29" s="299"/>
      <c r="AK29" s="299"/>
      <c r="AL29" s="299"/>
      <c r="AM29" s="299"/>
      <c r="AN29" s="299"/>
      <c r="AO29" s="299"/>
      <c r="AP29" s="299"/>
      <c r="AQ29" s="299"/>
      <c r="AR29" s="299"/>
      <c r="AS29" s="299"/>
      <c r="AT29" s="299"/>
      <c r="AU29" s="299"/>
      <c r="AV29" s="299"/>
      <c r="AW29" s="299"/>
      <c r="AX29" s="299"/>
      <c r="AY29" s="299"/>
      <c r="AZ29" s="299"/>
      <c r="BA29" s="299"/>
      <c r="BB29" s="299"/>
      <c r="BC29" s="300"/>
      <c r="BD29" s="301" t="s">
        <v>68</v>
      </c>
      <c r="BI29" s="302"/>
      <c r="BJ29" s="303"/>
      <c r="BK29" s="9" t="s">
        <v>294</v>
      </c>
      <c r="BL29" s="304" t="s">
        <v>295</v>
      </c>
      <c r="BN29" s="14" t="s">
        <v>202</v>
      </c>
      <c r="BO29" s="356" t="s">
        <v>203</v>
      </c>
      <c r="BP29" s="15" t="s">
        <v>296</v>
      </c>
      <c r="BQ29" s="357" t="s">
        <v>297</v>
      </c>
      <c r="BS29" s="89" t="s">
        <v>107</v>
      </c>
      <c r="BT29" s="89" t="s">
        <v>108</v>
      </c>
      <c r="BU29" s="88" t="s">
        <v>287</v>
      </c>
      <c r="BV29" s="87"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7" t="s">
        <v>274</v>
      </c>
      <c r="EC29" s="308" t="s">
        <v>275</v>
      </c>
      <c r="ED29" s="309" t="s">
        <v>829</v>
      </c>
      <c r="EE29" s="310">
        <v>4.75</v>
      </c>
      <c r="EF29" s="333">
        <v>4.5</v>
      </c>
      <c r="EG29" s="270"/>
      <c r="EH29" s="270"/>
      <c r="EI29" s="270"/>
      <c r="EJ29" s="270"/>
      <c r="EL29" s="834" t="s">
        <v>298</v>
      </c>
      <c r="EM29" s="318" t="s">
        <v>292</v>
      </c>
      <c r="EN29" s="274" t="s">
        <v>293</v>
      </c>
      <c r="EO29" s="274">
        <v>1</v>
      </c>
      <c r="EP29" s="274">
        <v>3</v>
      </c>
      <c r="EQ29" s="329">
        <v>0.75</v>
      </c>
      <c r="ER29" s="329">
        <v>0.75</v>
      </c>
      <c r="ES29" s="329">
        <v>0.75</v>
      </c>
      <c r="ET29" s="837">
        <v>0.75</v>
      </c>
    </row>
    <row r="30" spans="1:150" ht="52.5" customHeight="1" thickBot="1" x14ac:dyDescent="0.25">
      <c r="A30" s="277" t="s">
        <v>53</v>
      </c>
      <c r="B30" s="278" t="s">
        <v>54</v>
      </c>
      <c r="C30" s="279" t="s">
        <v>55</v>
      </c>
      <c r="D30" s="280"/>
      <c r="E30" s="8" t="s">
        <v>57</v>
      </c>
      <c r="F30" s="281" t="str">
        <f t="shared" si="4"/>
        <v>E1.P_A</v>
      </c>
      <c r="G30" s="282" t="s">
        <v>58</v>
      </c>
      <c r="H30" s="282" t="s">
        <v>59</v>
      </c>
      <c r="I30" s="409"/>
      <c r="J30" s="285" t="s">
        <v>268</v>
      </c>
      <c r="K30" s="285" t="str">
        <f t="shared" si="5"/>
        <v>E1.P_A.MR4</v>
      </c>
      <c r="L30" s="410" t="s">
        <v>108</v>
      </c>
      <c r="M30" s="411" t="s">
        <v>269</v>
      </c>
      <c r="N30" s="412">
        <v>0</v>
      </c>
      <c r="O30" s="413">
        <v>0.04</v>
      </c>
      <c r="P30" s="408" t="s">
        <v>112</v>
      </c>
      <c r="Q30" s="290" t="str">
        <f t="shared" si="6"/>
        <v>E1.P_A.MR4-MP04-1</v>
      </c>
      <c r="R30" s="313" t="s">
        <v>304</v>
      </c>
      <c r="S30" s="314" t="s">
        <v>305</v>
      </c>
      <c r="T30" s="293">
        <v>0</v>
      </c>
      <c r="U30" s="294">
        <v>1</v>
      </c>
      <c r="V30" s="293" t="s">
        <v>67</v>
      </c>
      <c r="W30" s="321">
        <v>0.25</v>
      </c>
      <c r="X30" s="322">
        <v>0.25</v>
      </c>
      <c r="Y30" s="321">
        <v>0.25</v>
      </c>
      <c r="Z30" s="323">
        <v>0.25</v>
      </c>
      <c r="AA30" s="298"/>
      <c r="AB30" s="299"/>
      <c r="AC30" s="299"/>
      <c r="AD30" s="299"/>
      <c r="AE30" s="299"/>
      <c r="AF30" s="299"/>
      <c r="AG30" s="299"/>
      <c r="AH30" s="299"/>
      <c r="AI30" s="299"/>
      <c r="AJ30" s="299"/>
      <c r="AK30" s="299"/>
      <c r="AL30" s="299"/>
      <c r="AM30" s="299"/>
      <c r="AN30" s="299"/>
      <c r="AO30" s="299"/>
      <c r="AP30" s="299"/>
      <c r="AQ30" s="299"/>
      <c r="AR30" s="299"/>
      <c r="AS30" s="299"/>
      <c r="AT30" s="299"/>
      <c r="AU30" s="299"/>
      <c r="AV30" s="299"/>
      <c r="AW30" s="299"/>
      <c r="AX30" s="299"/>
      <c r="AY30" s="299"/>
      <c r="AZ30" s="299"/>
      <c r="BA30" s="299"/>
      <c r="BB30" s="299"/>
      <c r="BC30" s="300"/>
      <c r="BD30" s="301" t="s">
        <v>68</v>
      </c>
      <c r="BI30" s="302"/>
      <c r="BJ30" s="303"/>
      <c r="BK30" s="9" t="s">
        <v>306</v>
      </c>
      <c r="BL30" s="304" t="s">
        <v>307</v>
      </c>
      <c r="BN30" s="14" t="s">
        <v>217</v>
      </c>
      <c r="BO30" s="356" t="s">
        <v>218</v>
      </c>
      <c r="BP30" s="15" t="s">
        <v>308</v>
      </c>
      <c r="BQ30" s="357" t="s">
        <v>309</v>
      </c>
      <c r="BS30" s="89" t="s">
        <v>107</v>
      </c>
      <c r="BT30" s="89" t="s">
        <v>108</v>
      </c>
      <c r="BU30" s="88" t="s">
        <v>298</v>
      </c>
      <c r="BV30" s="87"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7" t="s">
        <v>285</v>
      </c>
      <c r="EC30" s="308" t="s">
        <v>286</v>
      </c>
      <c r="ED30" s="309" t="s">
        <v>872</v>
      </c>
      <c r="EE30" s="358">
        <v>184</v>
      </c>
      <c r="EF30" s="358">
        <v>230</v>
      </c>
      <c r="EG30" s="270"/>
      <c r="EH30" s="270"/>
      <c r="EI30" s="270"/>
      <c r="EJ30" s="270"/>
      <c r="EL30" s="834" t="s">
        <v>310</v>
      </c>
      <c r="EM30" s="318" t="s">
        <v>304</v>
      </c>
      <c r="EN30" s="274" t="s">
        <v>305</v>
      </c>
      <c r="EO30" s="274">
        <v>0</v>
      </c>
      <c r="EP30" s="274">
        <v>1</v>
      </c>
      <c r="EQ30" s="329">
        <v>0.25</v>
      </c>
      <c r="ER30" s="329">
        <v>0.25</v>
      </c>
      <c r="ES30" s="329">
        <v>0.25</v>
      </c>
      <c r="ET30" s="837">
        <v>0.25</v>
      </c>
    </row>
    <row r="31" spans="1:150" ht="75" customHeight="1" thickBot="1" x14ac:dyDescent="0.25">
      <c r="A31" s="277" t="s">
        <v>53</v>
      </c>
      <c r="B31" s="278" t="s">
        <v>54</v>
      </c>
      <c r="C31" s="279" t="s">
        <v>55</v>
      </c>
      <c r="D31" s="280"/>
      <c r="E31" s="8" t="s">
        <v>57</v>
      </c>
      <c r="F31" s="281" t="str">
        <f t="shared" si="4"/>
        <v>E1.P_A</v>
      </c>
      <c r="G31" s="282" t="s">
        <v>58</v>
      </c>
      <c r="H31" s="282" t="s">
        <v>59</v>
      </c>
      <c r="I31" s="414"/>
      <c r="J31" s="285" t="s">
        <v>268</v>
      </c>
      <c r="K31" s="285" t="str">
        <f t="shared" si="5"/>
        <v>E1.P_A.MR4</v>
      </c>
      <c r="L31" s="410" t="s">
        <v>108</v>
      </c>
      <c r="M31" s="411" t="s">
        <v>269</v>
      </c>
      <c r="N31" s="415">
        <v>0</v>
      </c>
      <c r="O31" s="416">
        <v>0.04</v>
      </c>
      <c r="P31" s="408" t="s">
        <v>122</v>
      </c>
      <c r="Q31" s="348" t="str">
        <f t="shared" si="6"/>
        <v>E1.P_A.MR4-MP05-1</v>
      </c>
      <c r="R31" s="336" t="s">
        <v>315</v>
      </c>
      <c r="S31" s="337" t="s">
        <v>316</v>
      </c>
      <c r="T31" s="338">
        <v>120</v>
      </c>
      <c r="U31" s="339">
        <v>1500</v>
      </c>
      <c r="V31" s="351" t="s">
        <v>67</v>
      </c>
      <c r="W31" s="353">
        <v>375</v>
      </c>
      <c r="X31" s="354">
        <v>375</v>
      </c>
      <c r="Y31" s="353">
        <v>375</v>
      </c>
      <c r="Z31" s="355">
        <v>375</v>
      </c>
      <c r="AA31" s="298"/>
      <c r="AB31" s="299"/>
      <c r="AC31" s="299"/>
      <c r="AD31" s="299"/>
      <c r="AE31" s="299"/>
      <c r="AF31" s="299"/>
      <c r="AG31" s="299"/>
      <c r="AH31" s="299"/>
      <c r="AI31" s="299"/>
      <c r="AJ31" s="299"/>
      <c r="AK31" s="299"/>
      <c r="AL31" s="299"/>
      <c r="AM31" s="299"/>
      <c r="AN31" s="299"/>
      <c r="AO31" s="299"/>
      <c r="AP31" s="299"/>
      <c r="AQ31" s="299"/>
      <c r="AR31" s="299"/>
      <c r="AS31" s="299"/>
      <c r="AT31" s="299"/>
      <c r="AU31" s="299"/>
      <c r="AV31" s="299"/>
      <c r="AW31" s="299"/>
      <c r="AX31" s="299"/>
      <c r="AY31" s="299"/>
      <c r="AZ31" s="299"/>
      <c r="BA31" s="299"/>
      <c r="BB31" s="299"/>
      <c r="BC31" s="300"/>
      <c r="BD31" s="301" t="s">
        <v>68</v>
      </c>
      <c r="BI31" s="302"/>
      <c r="BJ31" s="303"/>
      <c r="BK31" s="9" t="s">
        <v>317</v>
      </c>
      <c r="BL31" s="304" t="s">
        <v>318</v>
      </c>
      <c r="BN31" s="14" t="s">
        <v>229</v>
      </c>
      <c r="BO31" s="356" t="s">
        <v>230</v>
      </c>
      <c r="BP31" s="15" t="s">
        <v>319</v>
      </c>
      <c r="BQ31" s="269" t="s">
        <v>320</v>
      </c>
      <c r="BS31" s="89" t="s">
        <v>107</v>
      </c>
      <c r="BT31" s="89" t="s">
        <v>108</v>
      </c>
      <c r="BU31" s="88" t="s">
        <v>310</v>
      </c>
      <c r="BV31" s="87"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7" t="s">
        <v>296</v>
      </c>
      <c r="EC31" s="308" t="s">
        <v>297</v>
      </c>
      <c r="ED31" s="309" t="s">
        <v>890</v>
      </c>
      <c r="EE31" s="358">
        <v>0</v>
      </c>
      <c r="EF31" s="358">
        <v>80</v>
      </c>
      <c r="EG31" s="270"/>
      <c r="EH31" s="270"/>
      <c r="EI31" s="270"/>
      <c r="EJ31" s="270"/>
      <c r="EL31" s="834" t="s">
        <v>321</v>
      </c>
      <c r="EM31" s="318" t="s">
        <v>315</v>
      </c>
      <c r="EN31" s="274" t="s">
        <v>316</v>
      </c>
      <c r="EO31" s="274">
        <v>120</v>
      </c>
      <c r="EP31" s="274">
        <v>1500</v>
      </c>
      <c r="EQ31" s="275">
        <v>375</v>
      </c>
      <c r="ER31" s="275">
        <v>375</v>
      </c>
      <c r="ES31" s="275">
        <v>375</v>
      </c>
      <c r="ET31" s="838">
        <v>375</v>
      </c>
    </row>
    <row r="32" spans="1:150" ht="135" customHeight="1" x14ac:dyDescent="0.2">
      <c r="A32" s="277" t="s">
        <v>53</v>
      </c>
      <c r="B32" s="278" t="s">
        <v>54</v>
      </c>
      <c r="C32" s="279" t="s">
        <v>55</v>
      </c>
      <c r="D32" s="280"/>
      <c r="E32" s="8" t="s">
        <v>57</v>
      </c>
      <c r="F32" s="281" t="str">
        <f t="shared" si="4"/>
        <v>E1.P_A</v>
      </c>
      <c r="G32" s="282" t="s">
        <v>58</v>
      </c>
      <c r="H32" s="282" t="s">
        <v>59</v>
      </c>
      <c r="I32" s="405" t="s">
        <v>326</v>
      </c>
      <c r="J32" s="398" t="s">
        <v>327</v>
      </c>
      <c r="K32" s="417" t="str">
        <f t="shared" si="5"/>
        <v>E1.P_A.MR5</v>
      </c>
      <c r="L32" s="361" t="s">
        <v>118</v>
      </c>
      <c r="M32" s="362" t="s">
        <v>328</v>
      </c>
      <c r="N32" s="363">
        <v>0</v>
      </c>
      <c r="O32" s="247">
        <v>1</v>
      </c>
      <c r="P32" s="377" t="s">
        <v>64</v>
      </c>
      <c r="Q32" s="366" t="str">
        <f t="shared" si="6"/>
        <v>E1.P_A.MR5-MP01-1</v>
      </c>
      <c r="R32" s="418" t="s">
        <v>329</v>
      </c>
      <c r="S32" s="368" t="s">
        <v>330</v>
      </c>
      <c r="T32" s="369">
        <v>1</v>
      </c>
      <c r="U32" s="370">
        <v>1</v>
      </c>
      <c r="V32" s="369" t="s">
        <v>102</v>
      </c>
      <c r="W32" s="255">
        <v>1</v>
      </c>
      <c r="X32" s="371">
        <v>0</v>
      </c>
      <c r="Y32" s="255">
        <v>0</v>
      </c>
      <c r="Z32" s="372">
        <v>0</v>
      </c>
      <c r="AA32" s="298"/>
      <c r="AB32" s="299"/>
      <c r="AC32" s="299"/>
      <c r="AD32" s="299"/>
      <c r="AE32" s="299"/>
      <c r="AF32" s="299"/>
      <c r="AG32" s="299"/>
      <c r="AH32" s="299"/>
      <c r="AI32" s="299"/>
      <c r="AJ32" s="299"/>
      <c r="AK32" s="299"/>
      <c r="AL32" s="299"/>
      <c r="AM32" s="299"/>
      <c r="AN32" s="299"/>
      <c r="AO32" s="299"/>
      <c r="AP32" s="299"/>
      <c r="AQ32" s="299"/>
      <c r="AR32" s="299"/>
      <c r="AS32" s="299"/>
      <c r="AT32" s="299"/>
      <c r="AU32" s="299"/>
      <c r="AV32" s="299"/>
      <c r="AW32" s="299"/>
      <c r="AX32" s="299"/>
      <c r="AY32" s="299"/>
      <c r="AZ32" s="299"/>
      <c r="BA32" s="299"/>
      <c r="BB32" s="299"/>
      <c r="BC32" s="300"/>
      <c r="BD32" s="301" t="s">
        <v>68</v>
      </c>
      <c r="BI32" s="302"/>
      <c r="BJ32" s="303"/>
      <c r="BK32" s="9" t="s">
        <v>331</v>
      </c>
      <c r="BL32" s="304" t="s">
        <v>332</v>
      </c>
      <c r="BN32" s="5" t="s">
        <v>238</v>
      </c>
      <c r="BO32" s="268" t="s">
        <v>239</v>
      </c>
      <c r="BP32" s="17" t="s">
        <v>333</v>
      </c>
      <c r="BQ32" s="419" t="s">
        <v>334</v>
      </c>
      <c r="BS32" s="89" t="s">
        <v>107</v>
      </c>
      <c r="BT32" s="89" t="s">
        <v>108</v>
      </c>
      <c r="BU32" s="88" t="s">
        <v>321</v>
      </c>
      <c r="BV32" s="87"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7" t="s">
        <v>308</v>
      </c>
      <c r="EC32" s="420" t="s">
        <v>309</v>
      </c>
      <c r="ED32" s="309" t="s">
        <v>904</v>
      </c>
      <c r="EE32" s="358">
        <v>0</v>
      </c>
      <c r="EF32" s="358">
        <v>2</v>
      </c>
      <c r="EG32" s="270"/>
      <c r="EH32" s="270"/>
      <c r="EI32" s="270"/>
      <c r="EJ32" s="270"/>
      <c r="EL32" s="840" t="s">
        <v>335</v>
      </c>
      <c r="EM32" s="318" t="s">
        <v>329</v>
      </c>
      <c r="EN32" s="274" t="s">
        <v>330</v>
      </c>
      <c r="EO32" s="274">
        <v>1</v>
      </c>
      <c r="EP32" s="274">
        <v>1</v>
      </c>
      <c r="EQ32" s="329">
        <v>0.25</v>
      </c>
      <c r="ER32" s="329">
        <v>0.25</v>
      </c>
      <c r="ES32" s="329">
        <v>0.25</v>
      </c>
      <c r="ET32" s="837">
        <v>0.25</v>
      </c>
    </row>
    <row r="33" spans="1:150" ht="95.25" customHeight="1" thickBot="1" x14ac:dyDescent="0.25">
      <c r="A33" s="277" t="s">
        <v>53</v>
      </c>
      <c r="B33" s="278" t="s">
        <v>54</v>
      </c>
      <c r="C33" s="279" t="s">
        <v>55</v>
      </c>
      <c r="D33" s="280"/>
      <c r="E33" s="8" t="s">
        <v>57</v>
      </c>
      <c r="F33" s="281" t="str">
        <f t="shared" si="4"/>
        <v>E1.P_A</v>
      </c>
      <c r="G33" s="282" t="s">
        <v>58</v>
      </c>
      <c r="H33" s="282" t="s">
        <v>59</v>
      </c>
      <c r="I33" s="421"/>
      <c r="J33" s="285" t="s">
        <v>327</v>
      </c>
      <c r="K33" s="285" t="str">
        <f t="shared" si="5"/>
        <v>E1.P_A.MR5</v>
      </c>
      <c r="L33" s="410" t="s">
        <v>118</v>
      </c>
      <c r="M33" s="411" t="s">
        <v>328</v>
      </c>
      <c r="N33" s="375">
        <v>0</v>
      </c>
      <c r="O33" s="288">
        <v>1</v>
      </c>
      <c r="P33" s="377" t="s">
        <v>87</v>
      </c>
      <c r="Q33" s="378" t="str">
        <f t="shared" si="6"/>
        <v>E1.P_A.MR5-MP02-1</v>
      </c>
      <c r="R33" s="422" t="s">
        <v>340</v>
      </c>
      <c r="S33" s="314" t="s">
        <v>341</v>
      </c>
      <c r="T33" s="293">
        <v>1</v>
      </c>
      <c r="U33" s="294">
        <v>2</v>
      </c>
      <c r="V33" s="293" t="s">
        <v>67</v>
      </c>
      <c r="W33" s="315">
        <v>0.5</v>
      </c>
      <c r="X33" s="330">
        <v>0.5</v>
      </c>
      <c r="Y33" s="315">
        <v>0.5</v>
      </c>
      <c r="Z33" s="316">
        <v>0.5</v>
      </c>
      <c r="AA33" s="298"/>
      <c r="AB33" s="299"/>
      <c r="AC33" s="299"/>
      <c r="AD33" s="299"/>
      <c r="AE33" s="299"/>
      <c r="AF33" s="299"/>
      <c r="AG33" s="299"/>
      <c r="AH33" s="299"/>
      <c r="AI33" s="299"/>
      <c r="AJ33" s="299"/>
      <c r="AK33" s="299"/>
      <c r="AL33" s="299"/>
      <c r="AM33" s="299"/>
      <c r="AN33" s="299"/>
      <c r="AO33" s="299"/>
      <c r="AP33" s="299"/>
      <c r="AQ33" s="299"/>
      <c r="AR33" s="299"/>
      <c r="AS33" s="299"/>
      <c r="AT33" s="299"/>
      <c r="AU33" s="299"/>
      <c r="AV33" s="299"/>
      <c r="AW33" s="299"/>
      <c r="AX33" s="299"/>
      <c r="AY33" s="299"/>
      <c r="AZ33" s="299"/>
      <c r="BA33" s="299"/>
      <c r="BB33" s="299"/>
      <c r="BC33" s="300"/>
      <c r="BD33" s="301" t="s">
        <v>68</v>
      </c>
      <c r="BI33" s="302"/>
      <c r="BJ33" s="303"/>
      <c r="BK33" s="9" t="s">
        <v>342</v>
      </c>
      <c r="BL33" s="304" t="s">
        <v>343</v>
      </c>
      <c r="BN33" s="12" t="s">
        <v>238</v>
      </c>
      <c r="BO33" s="331" t="s">
        <v>239</v>
      </c>
      <c r="BP33" s="18" t="s">
        <v>344</v>
      </c>
      <c r="BQ33" s="423" t="s">
        <v>345</v>
      </c>
      <c r="BS33" s="87" t="s">
        <v>117</v>
      </c>
      <c r="BT33" s="87" t="s">
        <v>118</v>
      </c>
      <c r="BU33" s="87" t="s">
        <v>335</v>
      </c>
      <c r="BV33" s="87"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7" t="s">
        <v>319</v>
      </c>
      <c r="EC33" s="308" t="s">
        <v>320</v>
      </c>
      <c r="ED33" s="309" t="s">
        <v>927</v>
      </c>
      <c r="EE33" s="358">
        <v>665</v>
      </c>
      <c r="EF33" s="358">
        <v>1100</v>
      </c>
      <c r="EG33" s="270"/>
      <c r="EH33" s="270"/>
      <c r="EI33" s="270"/>
      <c r="EJ33" s="270"/>
      <c r="EL33" s="840" t="s">
        <v>346</v>
      </c>
      <c r="EM33" s="318" t="s">
        <v>340</v>
      </c>
      <c r="EN33" s="274" t="s">
        <v>341</v>
      </c>
      <c r="EO33" s="274">
        <v>1</v>
      </c>
      <c r="EP33" s="274">
        <v>2</v>
      </c>
      <c r="EQ33" s="276">
        <v>0.5</v>
      </c>
      <c r="ER33" s="276">
        <v>0.5</v>
      </c>
      <c r="ES33" s="276">
        <v>0.5</v>
      </c>
      <c r="ET33" s="841">
        <v>0.5</v>
      </c>
    </row>
    <row r="34" spans="1:150" ht="105" customHeight="1" thickBot="1" x14ac:dyDescent="0.25">
      <c r="A34" s="277" t="s">
        <v>53</v>
      </c>
      <c r="B34" s="278" t="s">
        <v>54</v>
      </c>
      <c r="C34" s="279" t="s">
        <v>55</v>
      </c>
      <c r="D34" s="280"/>
      <c r="E34" s="8" t="s">
        <v>57</v>
      </c>
      <c r="F34" s="281" t="str">
        <f t="shared" si="4"/>
        <v>E1.P_A</v>
      </c>
      <c r="G34" s="282" t="s">
        <v>58</v>
      </c>
      <c r="H34" s="282" t="s">
        <v>59</v>
      </c>
      <c r="I34" s="421"/>
      <c r="J34" s="285" t="s">
        <v>327</v>
      </c>
      <c r="K34" s="285" t="str">
        <f t="shared" si="5"/>
        <v>E1.P_A.MR5</v>
      </c>
      <c r="L34" s="410" t="s">
        <v>118</v>
      </c>
      <c r="M34" s="411" t="s">
        <v>328</v>
      </c>
      <c r="N34" s="375">
        <v>0</v>
      </c>
      <c r="O34" s="288">
        <v>1</v>
      </c>
      <c r="P34" s="377" t="s">
        <v>99</v>
      </c>
      <c r="Q34" s="378" t="str">
        <f t="shared" si="6"/>
        <v>E1.P_A.MR5-MP03-1</v>
      </c>
      <c r="R34" s="422" t="s">
        <v>351</v>
      </c>
      <c r="S34" s="314" t="s">
        <v>352</v>
      </c>
      <c r="T34" s="293">
        <v>5</v>
      </c>
      <c r="U34" s="382">
        <v>6</v>
      </c>
      <c r="V34" s="381" t="s">
        <v>67</v>
      </c>
      <c r="W34" s="295">
        <v>2</v>
      </c>
      <c r="X34" s="296">
        <v>2</v>
      </c>
      <c r="Y34" s="295">
        <v>1</v>
      </c>
      <c r="Z34" s="297">
        <v>1</v>
      </c>
      <c r="AA34" s="383"/>
      <c r="AB34" s="384"/>
      <c r="AC34" s="384"/>
      <c r="AD34" s="384"/>
      <c r="AE34" s="384"/>
      <c r="AF34" s="384"/>
      <c r="AG34" s="384"/>
      <c r="AH34" s="384"/>
      <c r="AI34" s="384"/>
      <c r="AJ34" s="384"/>
      <c r="AK34" s="384"/>
      <c r="AL34" s="384"/>
      <c r="AM34" s="384"/>
      <c r="AN34" s="384"/>
      <c r="AO34" s="384"/>
      <c r="AP34" s="384"/>
      <c r="AQ34" s="384"/>
      <c r="AR34" s="384"/>
      <c r="AS34" s="384"/>
      <c r="AT34" s="384"/>
      <c r="AU34" s="384"/>
      <c r="AV34" s="384"/>
      <c r="AW34" s="384"/>
      <c r="AX34" s="384"/>
      <c r="AY34" s="384"/>
      <c r="AZ34" s="384"/>
      <c r="BA34" s="384"/>
      <c r="BB34" s="384"/>
      <c r="BC34" s="385"/>
      <c r="BD34" s="301" t="s">
        <v>68</v>
      </c>
      <c r="BI34" s="302"/>
      <c r="BJ34" s="303"/>
      <c r="BK34" s="9" t="s">
        <v>353</v>
      </c>
      <c r="BL34" s="304" t="s">
        <v>354</v>
      </c>
      <c r="BN34" s="14" t="s">
        <v>249</v>
      </c>
      <c r="BO34" s="356" t="s">
        <v>250</v>
      </c>
      <c r="BP34" s="15" t="s">
        <v>355</v>
      </c>
      <c r="BQ34" s="332" t="s">
        <v>356</v>
      </c>
      <c r="BS34" s="89" t="s">
        <v>117</v>
      </c>
      <c r="BT34" s="89" t="s">
        <v>118</v>
      </c>
      <c r="BU34" s="87" t="s">
        <v>346</v>
      </c>
      <c r="BV34" s="87"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7" t="s">
        <v>333</v>
      </c>
      <c r="EC34" s="308" t="s">
        <v>334</v>
      </c>
      <c r="ED34" s="309" t="s">
        <v>953</v>
      </c>
      <c r="EE34" s="358">
        <v>25</v>
      </c>
      <c r="EF34" s="358">
        <v>90</v>
      </c>
      <c r="EG34" s="270"/>
      <c r="EH34" s="270"/>
      <c r="EI34" s="270"/>
      <c r="EJ34" s="270"/>
      <c r="EL34" s="840" t="s">
        <v>357</v>
      </c>
      <c r="EM34" s="318" t="s">
        <v>351</v>
      </c>
      <c r="EN34" s="274" t="s">
        <v>352</v>
      </c>
      <c r="EO34" s="274">
        <v>5</v>
      </c>
      <c r="EP34" s="386">
        <v>6</v>
      </c>
      <c r="EQ34" s="275">
        <v>2</v>
      </c>
      <c r="ER34" s="275">
        <v>2</v>
      </c>
      <c r="ES34" s="275">
        <v>1</v>
      </c>
      <c r="ET34" s="838">
        <v>1</v>
      </c>
    </row>
    <row r="35" spans="1:150" ht="85.5" customHeight="1" thickBot="1" x14ac:dyDescent="0.25">
      <c r="A35" s="277" t="s">
        <v>53</v>
      </c>
      <c r="B35" s="278" t="s">
        <v>54</v>
      </c>
      <c r="C35" s="279" t="s">
        <v>55</v>
      </c>
      <c r="D35" s="280"/>
      <c r="E35" s="8" t="s">
        <v>57</v>
      </c>
      <c r="F35" s="281" t="str">
        <f t="shared" si="4"/>
        <v>E1.P_A</v>
      </c>
      <c r="G35" s="424" t="s">
        <v>58</v>
      </c>
      <c r="H35" s="424" t="s">
        <v>59</v>
      </c>
      <c r="I35" s="425"/>
      <c r="J35" s="401" t="s">
        <v>327</v>
      </c>
      <c r="K35" s="401" t="str">
        <f t="shared" si="5"/>
        <v>E1.P_A.MR5</v>
      </c>
      <c r="L35" s="426" t="s">
        <v>118</v>
      </c>
      <c r="M35" s="427" t="s">
        <v>328</v>
      </c>
      <c r="N35" s="389">
        <v>0</v>
      </c>
      <c r="O35" s="428">
        <v>1</v>
      </c>
      <c r="P35" s="377" t="s">
        <v>112</v>
      </c>
      <c r="Q35" s="392" t="str">
        <f t="shared" si="6"/>
        <v>E1.P_A.MR5-MP04-1</v>
      </c>
      <c r="R35" s="429" t="s">
        <v>362</v>
      </c>
      <c r="S35" s="350" t="s">
        <v>363</v>
      </c>
      <c r="T35" s="351">
        <v>0</v>
      </c>
      <c r="U35" s="352">
        <v>1</v>
      </c>
      <c r="V35" s="351" t="s">
        <v>67</v>
      </c>
      <c r="W35" s="395">
        <v>0.25</v>
      </c>
      <c r="X35" s="396">
        <v>0.25</v>
      </c>
      <c r="Y35" s="395">
        <v>0.25</v>
      </c>
      <c r="Z35" s="397">
        <v>0.25</v>
      </c>
      <c r="AA35" s="298"/>
      <c r="AB35" s="299"/>
      <c r="AC35" s="299"/>
      <c r="AD35" s="299"/>
      <c r="AE35" s="299"/>
      <c r="AF35" s="299"/>
      <c r="AG35" s="299"/>
      <c r="AH35" s="299"/>
      <c r="AI35" s="299"/>
      <c r="AJ35" s="299"/>
      <c r="AK35" s="299"/>
      <c r="AL35" s="299"/>
      <c r="AM35" s="299"/>
      <c r="AN35" s="299"/>
      <c r="AO35" s="299"/>
      <c r="AP35" s="299"/>
      <c r="AQ35" s="299"/>
      <c r="AR35" s="299"/>
      <c r="AS35" s="299"/>
      <c r="AT35" s="299"/>
      <c r="AU35" s="299"/>
      <c r="AV35" s="299"/>
      <c r="AW35" s="299"/>
      <c r="AX35" s="299"/>
      <c r="AY35" s="299"/>
      <c r="AZ35" s="299"/>
      <c r="BA35" s="299"/>
      <c r="BB35" s="299"/>
      <c r="BC35" s="300"/>
      <c r="BD35" s="301" t="s">
        <v>68</v>
      </c>
      <c r="BI35" s="302"/>
      <c r="BJ35" s="303"/>
      <c r="BK35" s="9" t="s">
        <v>364</v>
      </c>
      <c r="BL35" s="304" t="s">
        <v>365</v>
      </c>
      <c r="BN35" s="14" t="s">
        <v>258</v>
      </c>
      <c r="BO35" s="356" t="s">
        <v>259</v>
      </c>
      <c r="BP35" s="6" t="s">
        <v>366</v>
      </c>
      <c r="BQ35" s="269" t="s">
        <v>367</v>
      </c>
      <c r="BS35" s="89" t="s">
        <v>117</v>
      </c>
      <c r="BT35" s="89" t="s">
        <v>118</v>
      </c>
      <c r="BU35" s="87" t="s">
        <v>357</v>
      </c>
      <c r="BV35" s="87"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7" t="s">
        <v>344</v>
      </c>
      <c r="EC35" s="308" t="s">
        <v>345</v>
      </c>
      <c r="ED35" s="309" t="s">
        <v>975</v>
      </c>
      <c r="EE35" s="358">
        <v>18152</v>
      </c>
      <c r="EF35" s="358">
        <v>40000</v>
      </c>
      <c r="EG35" s="270"/>
      <c r="EH35" s="270"/>
      <c r="EI35" s="270"/>
      <c r="EJ35" s="270"/>
      <c r="EL35" s="840" t="s">
        <v>368</v>
      </c>
      <c r="EM35" s="318" t="s">
        <v>362</v>
      </c>
      <c r="EN35" s="274" t="s">
        <v>363</v>
      </c>
      <c r="EO35" s="274">
        <v>0</v>
      </c>
      <c r="EP35" s="274">
        <v>1</v>
      </c>
      <c r="EQ35" s="329">
        <v>0.25</v>
      </c>
      <c r="ER35" s="329">
        <v>0.25</v>
      </c>
      <c r="ES35" s="329">
        <v>0.25</v>
      </c>
      <c r="ET35" s="837">
        <v>0.25</v>
      </c>
    </row>
    <row r="36" spans="1:150" ht="78.75" customHeight="1" thickBot="1" x14ac:dyDescent="0.25">
      <c r="A36" s="277" t="s">
        <v>53</v>
      </c>
      <c r="B36" s="430" t="s">
        <v>54</v>
      </c>
      <c r="C36" s="431" t="s">
        <v>55</v>
      </c>
      <c r="D36" s="432" t="s">
        <v>371</v>
      </c>
      <c r="E36" s="3" t="s">
        <v>372</v>
      </c>
      <c r="F36" s="433" t="str">
        <f t="shared" si="4"/>
        <v>E1.P_B</v>
      </c>
      <c r="G36" s="434" t="s">
        <v>79</v>
      </c>
      <c r="H36" s="435" t="s">
        <v>152</v>
      </c>
      <c r="I36" s="405" t="s">
        <v>373</v>
      </c>
      <c r="J36" s="436" t="s">
        <v>61</v>
      </c>
      <c r="K36" s="417" t="str">
        <f t="shared" si="5"/>
        <v>E1.P_B.MR1</v>
      </c>
      <c r="L36" s="361" t="s">
        <v>128</v>
      </c>
      <c r="M36" s="362" t="s">
        <v>374</v>
      </c>
      <c r="N36" s="407">
        <v>0.2</v>
      </c>
      <c r="O36" s="407">
        <v>1</v>
      </c>
      <c r="P36" s="408" t="s">
        <v>64</v>
      </c>
      <c r="Q36" s="249" t="str">
        <f t="shared" si="6"/>
        <v>E1.P_B.MR1-MP01-1</v>
      </c>
      <c r="R36" s="336" t="s">
        <v>375</v>
      </c>
      <c r="S36" s="337" t="s">
        <v>376</v>
      </c>
      <c r="T36" s="406">
        <v>0.6</v>
      </c>
      <c r="U36" s="437">
        <v>1</v>
      </c>
      <c r="V36" s="254" t="s">
        <v>67</v>
      </c>
      <c r="W36" s="255">
        <v>0</v>
      </c>
      <c r="X36" s="256">
        <v>0.5</v>
      </c>
      <c r="Y36" s="257">
        <v>0.5</v>
      </c>
      <c r="Z36" s="372">
        <v>0</v>
      </c>
      <c r="AA36" s="438">
        <f>45000000+5000000+42000000+149295165+52000000+40000000+81871606+88245720+1159140+75000000+32000000+27000000+100000000+35877140+233000000+25185824+704835+1684614000+815386000-2500000000+2500000000</f>
        <v>3533339430</v>
      </c>
      <c r="AB36" s="439">
        <f>893704160+48000000+51000000+43000000+96928+5128394+13003958</f>
        <v>1053933440</v>
      </c>
      <c r="AC36" s="439">
        <v>500000000</v>
      </c>
      <c r="AD36" s="439"/>
      <c r="AE36" s="439"/>
      <c r="AF36" s="439">
        <f>469367247+541637228+1499262124+16008270+122259387+28727650+1995078</f>
        <v>2679256984</v>
      </c>
      <c r="AG36" s="439">
        <f>SUM(AA36:AF36)</f>
        <v>7766529854</v>
      </c>
      <c r="AH36" s="439">
        <f>AA36*1.035</f>
        <v>3657006310.0499997</v>
      </c>
      <c r="AI36" s="439">
        <f>AB36*1.035</f>
        <v>1090821110.3999999</v>
      </c>
      <c r="AJ36" s="439">
        <f>AC36*1.035-87500000</f>
        <v>429999999.99999994</v>
      </c>
      <c r="AK36" s="439">
        <f>AD36*1.035</f>
        <v>0</v>
      </c>
      <c r="AL36" s="439">
        <f>AE36*1.035</f>
        <v>0</v>
      </c>
      <c r="AM36" s="439">
        <f>AF36*1.035</f>
        <v>2773030978.4399996</v>
      </c>
      <c r="AN36" s="439">
        <f t="shared" ref="AN36" si="8">SUM(AH36:AM36)</f>
        <v>7950858398.8899994</v>
      </c>
      <c r="AO36" s="439">
        <f>AH36*1.035-2500000000</f>
        <v>1285001530.9017496</v>
      </c>
      <c r="AP36" s="439">
        <f t="shared" ref="AP36:AT36" si="9">AI36*1.035</f>
        <v>1128999849.2639997</v>
      </c>
      <c r="AQ36" s="439">
        <f>AJ36*1.035-87500000</f>
        <v>357549999.99999988</v>
      </c>
      <c r="AR36" s="439">
        <f t="shared" si="9"/>
        <v>0</v>
      </c>
      <c r="AS36" s="439">
        <f t="shared" si="9"/>
        <v>0</v>
      </c>
      <c r="AT36" s="439">
        <f t="shared" si="9"/>
        <v>2870087062.6853995</v>
      </c>
      <c r="AU36" s="439">
        <f t="shared" ref="AU36" si="10">SUM(AO36:AT36)</f>
        <v>5641638442.8511486</v>
      </c>
      <c r="AV36" s="439">
        <f>AO36*1.035</f>
        <v>1329976584.4833107</v>
      </c>
      <c r="AW36" s="439">
        <f t="shared" ref="AW36:BA36" si="11">AP36*1.035</f>
        <v>1168514843.9882395</v>
      </c>
      <c r="AX36" s="439">
        <f t="shared" si="11"/>
        <v>370064249.99999982</v>
      </c>
      <c r="AY36" s="439">
        <f t="shared" si="11"/>
        <v>0</v>
      </c>
      <c r="AZ36" s="439">
        <f t="shared" si="11"/>
        <v>0</v>
      </c>
      <c r="BA36" s="439">
        <f t="shared" si="11"/>
        <v>2970540109.8793883</v>
      </c>
      <c r="BB36" s="439">
        <f t="shared" ref="BB36" si="12">SUM(AV36:BA36)</f>
        <v>5839095788.3509388</v>
      </c>
      <c r="BC36" s="440">
        <f t="shared" ref="BC36" si="13">+BB36+AU36+AN36+AG36</f>
        <v>27198122484.092087</v>
      </c>
      <c r="BD36" s="301" t="s">
        <v>377</v>
      </c>
      <c r="BI36" s="302"/>
      <c r="BJ36" s="303"/>
      <c r="BK36" s="16" t="s">
        <v>378</v>
      </c>
      <c r="BL36" s="373" t="s">
        <v>379</v>
      </c>
      <c r="BN36" s="5" t="s">
        <v>272</v>
      </c>
      <c r="BO36" s="268" t="s">
        <v>273</v>
      </c>
      <c r="BP36" s="17" t="s">
        <v>380</v>
      </c>
      <c r="BQ36" s="419" t="s">
        <v>381</v>
      </c>
      <c r="BS36" s="89" t="s">
        <v>117</v>
      </c>
      <c r="BT36" s="89" t="s">
        <v>118</v>
      </c>
      <c r="BU36" s="87" t="s">
        <v>368</v>
      </c>
      <c r="BV36" s="87"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7" t="s">
        <v>355</v>
      </c>
      <c r="EC36" s="308" t="s">
        <v>356</v>
      </c>
      <c r="ED36" s="309" t="s">
        <v>995</v>
      </c>
      <c r="EE36" s="441">
        <v>87</v>
      </c>
      <c r="EF36" s="441">
        <v>114</v>
      </c>
      <c r="EG36" s="270"/>
      <c r="EH36" s="270"/>
      <c r="EI36" s="270"/>
      <c r="EJ36" s="270"/>
      <c r="EL36" s="834" t="s">
        <v>382</v>
      </c>
      <c r="EM36" s="318" t="s">
        <v>375</v>
      </c>
      <c r="EN36" s="274" t="s">
        <v>1895</v>
      </c>
      <c r="EO36" s="275">
        <v>60</v>
      </c>
      <c r="EP36" s="275">
        <v>100</v>
      </c>
      <c r="EQ36" s="275">
        <v>0</v>
      </c>
      <c r="ER36" s="827">
        <v>0</v>
      </c>
      <c r="ES36" s="276">
        <v>50</v>
      </c>
      <c r="ET36" s="842">
        <v>50</v>
      </c>
    </row>
    <row r="37" spans="1:150" ht="51" customHeight="1" thickBot="1" x14ac:dyDescent="0.25">
      <c r="A37" s="277" t="s">
        <v>53</v>
      </c>
      <c r="B37" s="278" t="s">
        <v>54</v>
      </c>
      <c r="C37" s="279" t="s">
        <v>55</v>
      </c>
      <c r="D37" s="280"/>
      <c r="E37" s="8" t="s">
        <v>372</v>
      </c>
      <c r="F37" s="281" t="str">
        <f t="shared" si="4"/>
        <v>E1.P_B</v>
      </c>
      <c r="G37" s="442" t="s">
        <v>79</v>
      </c>
      <c r="H37" s="443" t="s">
        <v>152</v>
      </c>
      <c r="I37" s="444"/>
      <c r="J37" s="284" t="s">
        <v>61</v>
      </c>
      <c r="K37" s="285" t="str">
        <f t="shared" si="5"/>
        <v>E1.P_B.MR1</v>
      </c>
      <c r="L37" s="445" t="s">
        <v>128</v>
      </c>
      <c r="M37" s="446" t="s">
        <v>374</v>
      </c>
      <c r="N37" s="413">
        <v>0.2</v>
      </c>
      <c r="O37" s="413">
        <v>1</v>
      </c>
      <c r="P37" s="408" t="s">
        <v>87</v>
      </c>
      <c r="Q37" s="290" t="str">
        <f t="shared" si="6"/>
        <v>E1.P_B.MR1-MP02-1</v>
      </c>
      <c r="R37" s="367" t="s">
        <v>388</v>
      </c>
      <c r="S37" s="368" t="s">
        <v>389</v>
      </c>
      <c r="T37" s="369">
        <v>0</v>
      </c>
      <c r="U37" s="370">
        <v>1</v>
      </c>
      <c r="V37" s="293" t="s">
        <v>67</v>
      </c>
      <c r="W37" s="295">
        <v>0</v>
      </c>
      <c r="X37" s="296">
        <v>0</v>
      </c>
      <c r="Y37" s="315">
        <v>0.5</v>
      </c>
      <c r="Z37" s="316">
        <v>0.5</v>
      </c>
      <c r="AA37" s="298"/>
      <c r="AB37" s="299"/>
      <c r="AC37" s="299"/>
      <c r="AD37" s="299"/>
      <c r="AE37" s="299"/>
      <c r="AF37" s="299"/>
      <c r="AG37" s="299"/>
      <c r="AH37" s="299"/>
      <c r="AI37" s="299"/>
      <c r="AJ37" s="299"/>
      <c r="AK37" s="299"/>
      <c r="AL37" s="299"/>
      <c r="AM37" s="299"/>
      <c r="AN37" s="299"/>
      <c r="AO37" s="299"/>
      <c r="AP37" s="299"/>
      <c r="AQ37" s="299"/>
      <c r="AR37" s="299"/>
      <c r="AS37" s="299"/>
      <c r="AT37" s="299"/>
      <c r="AU37" s="299"/>
      <c r="AV37" s="299"/>
      <c r="AW37" s="299"/>
      <c r="AX37" s="299"/>
      <c r="AY37" s="299"/>
      <c r="AZ37" s="299"/>
      <c r="BA37" s="299"/>
      <c r="BB37" s="299"/>
      <c r="BC37" s="300"/>
      <c r="BD37" s="301" t="s">
        <v>377</v>
      </c>
      <c r="BI37" s="379" t="s">
        <v>103</v>
      </c>
      <c r="BJ37" s="380" t="s">
        <v>104</v>
      </c>
      <c r="BK37" s="4" t="s">
        <v>390</v>
      </c>
      <c r="BL37" s="267" t="s">
        <v>391</v>
      </c>
      <c r="BN37" s="12" t="s">
        <v>272</v>
      </c>
      <c r="BO37" s="331" t="s">
        <v>273</v>
      </c>
      <c r="BP37" s="19" t="s">
        <v>392</v>
      </c>
      <c r="BQ37" s="447" t="s">
        <v>393</v>
      </c>
      <c r="BS37" s="87" t="s">
        <v>127</v>
      </c>
      <c r="BT37" s="87" t="s">
        <v>128</v>
      </c>
      <c r="BU37" s="90" t="s">
        <v>382</v>
      </c>
      <c r="BV37" s="87"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7" t="s">
        <v>366</v>
      </c>
      <c r="EC37" s="308" t="s">
        <v>367</v>
      </c>
      <c r="ED37" s="309" t="s">
        <v>1073</v>
      </c>
      <c r="EE37" s="317" t="s">
        <v>1074</v>
      </c>
      <c r="EF37" s="317" t="s">
        <v>1075</v>
      </c>
      <c r="EG37" s="270"/>
      <c r="EH37" s="270"/>
      <c r="EI37" s="270"/>
      <c r="EJ37" s="270"/>
      <c r="EL37" s="834" t="s">
        <v>394</v>
      </c>
      <c r="EM37" s="318" t="s">
        <v>388</v>
      </c>
      <c r="EN37" s="274" t="s">
        <v>389</v>
      </c>
      <c r="EO37" s="274">
        <v>0</v>
      </c>
      <c r="EP37" s="274">
        <v>1</v>
      </c>
      <c r="EQ37" s="275">
        <v>0</v>
      </c>
      <c r="ER37" s="275">
        <v>0</v>
      </c>
      <c r="ES37" s="276">
        <v>0.5</v>
      </c>
      <c r="ET37" s="841">
        <v>0.5</v>
      </c>
    </row>
    <row r="38" spans="1:150" ht="81" customHeight="1" x14ac:dyDescent="0.2">
      <c r="A38" s="277" t="s">
        <v>53</v>
      </c>
      <c r="B38" s="278" t="s">
        <v>54</v>
      </c>
      <c r="C38" s="279" t="s">
        <v>55</v>
      </c>
      <c r="D38" s="280"/>
      <c r="E38" s="8" t="s">
        <v>372</v>
      </c>
      <c r="F38" s="281" t="str">
        <f t="shared" si="4"/>
        <v>E1.P_B</v>
      </c>
      <c r="G38" s="442" t="s">
        <v>79</v>
      </c>
      <c r="H38" s="443" t="s">
        <v>152</v>
      </c>
      <c r="I38" s="444"/>
      <c r="J38" s="284" t="s">
        <v>61</v>
      </c>
      <c r="K38" s="285" t="str">
        <f t="shared" si="5"/>
        <v>E1.P_B.MR1</v>
      </c>
      <c r="L38" s="445" t="s">
        <v>128</v>
      </c>
      <c r="M38" s="446" t="s">
        <v>374</v>
      </c>
      <c r="N38" s="413">
        <v>0.2</v>
      </c>
      <c r="O38" s="413">
        <v>1</v>
      </c>
      <c r="P38" s="408" t="s">
        <v>99</v>
      </c>
      <c r="Q38" s="290" t="str">
        <f t="shared" si="6"/>
        <v>E1.P_B.MR1-MP03-1</v>
      </c>
      <c r="R38" s="313" t="s">
        <v>399</v>
      </c>
      <c r="S38" s="314" t="s">
        <v>400</v>
      </c>
      <c r="T38" s="293">
        <v>0</v>
      </c>
      <c r="U38" s="294">
        <v>1</v>
      </c>
      <c r="V38" s="293" t="s">
        <v>67</v>
      </c>
      <c r="W38" s="321">
        <v>0.25</v>
      </c>
      <c r="X38" s="322">
        <v>0.25</v>
      </c>
      <c r="Y38" s="321">
        <v>0.25</v>
      </c>
      <c r="Z38" s="323">
        <v>0.25</v>
      </c>
      <c r="AA38" s="298"/>
      <c r="AB38" s="299"/>
      <c r="AC38" s="299"/>
      <c r="AD38" s="299"/>
      <c r="AE38" s="299"/>
      <c r="AF38" s="299"/>
      <c r="AG38" s="299"/>
      <c r="AH38" s="299"/>
      <c r="AI38" s="299"/>
      <c r="AJ38" s="299"/>
      <c r="AK38" s="299"/>
      <c r="AL38" s="299"/>
      <c r="AM38" s="299"/>
      <c r="AN38" s="299"/>
      <c r="AO38" s="299"/>
      <c r="AP38" s="299"/>
      <c r="AQ38" s="299"/>
      <c r="AR38" s="299"/>
      <c r="AS38" s="299"/>
      <c r="AT38" s="299"/>
      <c r="AU38" s="299"/>
      <c r="AV38" s="299"/>
      <c r="AW38" s="299"/>
      <c r="AX38" s="299"/>
      <c r="AY38" s="299"/>
      <c r="AZ38" s="299"/>
      <c r="BA38" s="299"/>
      <c r="BB38" s="299"/>
      <c r="BC38" s="300"/>
      <c r="BD38" s="301" t="s">
        <v>377</v>
      </c>
      <c r="BI38" s="302"/>
      <c r="BJ38" s="303"/>
      <c r="BK38" s="9" t="s">
        <v>401</v>
      </c>
      <c r="BL38" s="304" t="s">
        <v>402</v>
      </c>
      <c r="BN38" s="5" t="s">
        <v>283</v>
      </c>
      <c r="BO38" s="268" t="s">
        <v>284</v>
      </c>
      <c r="BP38" s="17" t="s">
        <v>403</v>
      </c>
      <c r="BQ38" s="419" t="s">
        <v>404</v>
      </c>
      <c r="BS38" s="89" t="s">
        <v>127</v>
      </c>
      <c r="BT38" s="89" t="s">
        <v>128</v>
      </c>
      <c r="BU38" s="90" t="s">
        <v>394</v>
      </c>
      <c r="BV38" s="87"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7" t="s">
        <v>380</v>
      </c>
      <c r="EC38" s="308" t="s">
        <v>381</v>
      </c>
      <c r="ED38" s="309" t="s">
        <v>1129</v>
      </c>
      <c r="EE38" s="358">
        <v>99</v>
      </c>
      <c r="EF38" s="358">
        <v>99</v>
      </c>
      <c r="EG38" s="270"/>
      <c r="EH38" s="270"/>
      <c r="EI38" s="270"/>
      <c r="EJ38" s="270"/>
      <c r="EL38" s="834" t="s">
        <v>405</v>
      </c>
      <c r="EM38" s="318" t="s">
        <v>399</v>
      </c>
      <c r="EN38" s="274" t="s">
        <v>400</v>
      </c>
      <c r="EO38" s="274">
        <v>0</v>
      </c>
      <c r="EP38" s="274">
        <v>1</v>
      </c>
      <c r="EQ38" s="329">
        <v>0.25</v>
      </c>
      <c r="ER38" s="329">
        <v>0.25</v>
      </c>
      <c r="ES38" s="329">
        <v>0.25</v>
      </c>
      <c r="ET38" s="837">
        <v>0.25</v>
      </c>
    </row>
    <row r="39" spans="1:150" ht="57" customHeight="1" thickBot="1" x14ac:dyDescent="0.25">
      <c r="A39" s="277" t="s">
        <v>53</v>
      </c>
      <c r="B39" s="278" t="s">
        <v>54</v>
      </c>
      <c r="C39" s="279" t="s">
        <v>55</v>
      </c>
      <c r="D39" s="280"/>
      <c r="E39" s="8" t="s">
        <v>372</v>
      </c>
      <c r="F39" s="281" t="str">
        <f t="shared" si="4"/>
        <v>E1.P_B</v>
      </c>
      <c r="G39" s="442" t="s">
        <v>79</v>
      </c>
      <c r="H39" s="443" t="s">
        <v>152</v>
      </c>
      <c r="I39" s="448"/>
      <c r="J39" s="341" t="s">
        <v>61</v>
      </c>
      <c r="K39" s="401" t="str">
        <f t="shared" si="5"/>
        <v>E1.P_B.MR1</v>
      </c>
      <c r="L39" s="449" t="s">
        <v>128</v>
      </c>
      <c r="M39" s="450" t="s">
        <v>374</v>
      </c>
      <c r="N39" s="416">
        <v>0.2</v>
      </c>
      <c r="O39" s="416">
        <v>1</v>
      </c>
      <c r="P39" s="408" t="s">
        <v>112</v>
      </c>
      <c r="Q39" s="451" t="str">
        <f t="shared" si="6"/>
        <v>E1.P_B.MR1-MP04-1</v>
      </c>
      <c r="R39" s="349" t="s">
        <v>410</v>
      </c>
      <c r="S39" s="350" t="s">
        <v>411</v>
      </c>
      <c r="T39" s="351">
        <v>0</v>
      </c>
      <c r="U39" s="352">
        <v>1</v>
      </c>
      <c r="V39" s="351" t="s">
        <v>67</v>
      </c>
      <c r="W39" s="353">
        <v>0</v>
      </c>
      <c r="X39" s="354">
        <v>0</v>
      </c>
      <c r="Y39" s="403">
        <v>0.5</v>
      </c>
      <c r="Z39" s="404">
        <v>0.5</v>
      </c>
      <c r="AA39" s="298"/>
      <c r="AB39" s="299"/>
      <c r="AC39" s="299"/>
      <c r="AD39" s="299"/>
      <c r="AE39" s="299"/>
      <c r="AF39" s="299"/>
      <c r="AG39" s="299"/>
      <c r="AH39" s="299"/>
      <c r="AI39" s="299"/>
      <c r="AJ39" s="299"/>
      <c r="AK39" s="299"/>
      <c r="AL39" s="299"/>
      <c r="AM39" s="299"/>
      <c r="AN39" s="299"/>
      <c r="AO39" s="299"/>
      <c r="AP39" s="299"/>
      <c r="AQ39" s="299"/>
      <c r="AR39" s="299"/>
      <c r="AS39" s="299"/>
      <c r="AT39" s="299"/>
      <c r="AU39" s="299"/>
      <c r="AV39" s="299"/>
      <c r="AW39" s="299"/>
      <c r="AX39" s="299"/>
      <c r="AY39" s="299"/>
      <c r="AZ39" s="299"/>
      <c r="BA39" s="299"/>
      <c r="BB39" s="299"/>
      <c r="BC39" s="300"/>
      <c r="BD39" s="301" t="s">
        <v>377</v>
      </c>
      <c r="BI39" s="302"/>
      <c r="BJ39" s="303"/>
      <c r="BK39" s="9" t="s">
        <v>412</v>
      </c>
      <c r="BL39" s="304" t="s">
        <v>413</v>
      </c>
      <c r="BN39" s="12" t="s">
        <v>283</v>
      </c>
      <c r="BO39" s="331" t="s">
        <v>284</v>
      </c>
      <c r="BP39" s="18" t="s">
        <v>414</v>
      </c>
      <c r="BQ39" s="423" t="s">
        <v>415</v>
      </c>
      <c r="BS39" s="89" t="s">
        <v>127</v>
      </c>
      <c r="BT39" s="89" t="s">
        <v>128</v>
      </c>
      <c r="BU39" s="90" t="s">
        <v>405</v>
      </c>
      <c r="BV39" s="87"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7" t="s">
        <v>392</v>
      </c>
      <c r="EC39" s="308" t="s">
        <v>393</v>
      </c>
      <c r="ED39" s="309" t="s">
        <v>1143</v>
      </c>
      <c r="EE39" s="358">
        <v>2</v>
      </c>
      <c r="EF39" s="358">
        <v>5</v>
      </c>
      <c r="EG39" s="270"/>
      <c r="EH39" s="270"/>
      <c r="EI39" s="270"/>
      <c r="EJ39" s="270"/>
      <c r="EL39" s="844" t="s">
        <v>416</v>
      </c>
      <c r="EM39" s="845" t="s">
        <v>410</v>
      </c>
      <c r="EN39" s="821" t="s">
        <v>411</v>
      </c>
      <c r="EO39" s="821">
        <v>0</v>
      </c>
      <c r="EP39" s="821">
        <v>1</v>
      </c>
      <c r="EQ39" s="820">
        <v>0</v>
      </c>
      <c r="ER39" s="820">
        <v>0</v>
      </c>
      <c r="ES39" s="819">
        <v>0.5</v>
      </c>
      <c r="ET39" s="843">
        <v>0.5</v>
      </c>
    </row>
    <row r="40" spans="1:150" ht="98.25" customHeight="1" thickBot="1" x14ac:dyDescent="0.25">
      <c r="A40" s="277" t="s">
        <v>53</v>
      </c>
      <c r="B40" s="452" t="s">
        <v>54</v>
      </c>
      <c r="C40" s="453" t="s">
        <v>55</v>
      </c>
      <c r="D40" s="453"/>
      <c r="E40" s="8" t="s">
        <v>372</v>
      </c>
      <c r="F40" s="281" t="str">
        <f t="shared" si="4"/>
        <v>E1.P_B</v>
      </c>
      <c r="G40" s="454" t="s">
        <v>79</v>
      </c>
      <c r="H40" s="454" t="s">
        <v>152</v>
      </c>
      <c r="I40" s="455" t="s">
        <v>419</v>
      </c>
      <c r="J40" s="456" t="s">
        <v>167</v>
      </c>
      <c r="K40" s="457" t="str">
        <f t="shared" si="5"/>
        <v>E1.P_B.MR2</v>
      </c>
      <c r="L40" s="361" t="s">
        <v>138</v>
      </c>
      <c r="M40" s="362" t="s">
        <v>420</v>
      </c>
      <c r="N40" s="363">
        <v>5295</v>
      </c>
      <c r="O40" s="247">
        <v>5295</v>
      </c>
      <c r="P40" s="400" t="s">
        <v>64</v>
      </c>
      <c r="Q40" s="366" t="str">
        <f t="shared" si="6"/>
        <v>E1.P_B.MR2-MP01-1</v>
      </c>
      <c r="R40" s="367" t="s">
        <v>421</v>
      </c>
      <c r="S40" s="368" t="s">
        <v>422</v>
      </c>
      <c r="T40" s="369">
        <v>5295</v>
      </c>
      <c r="U40" s="370">
        <v>5295</v>
      </c>
      <c r="V40" s="369" t="s">
        <v>102</v>
      </c>
      <c r="W40" s="255">
        <v>5295</v>
      </c>
      <c r="X40" s="371">
        <v>5295</v>
      </c>
      <c r="Y40" s="255">
        <v>5295</v>
      </c>
      <c r="Z40" s="372">
        <v>5295</v>
      </c>
      <c r="AA40" s="298"/>
      <c r="AB40" s="299"/>
      <c r="AC40" s="299"/>
      <c r="AD40" s="299"/>
      <c r="AE40" s="299"/>
      <c r="AF40" s="299"/>
      <c r="AG40" s="299"/>
      <c r="AH40" s="299"/>
      <c r="AI40" s="299"/>
      <c r="AJ40" s="299"/>
      <c r="AK40" s="299"/>
      <c r="AL40" s="299"/>
      <c r="AM40" s="299"/>
      <c r="AN40" s="299"/>
      <c r="AO40" s="299"/>
      <c r="AP40" s="299"/>
      <c r="AQ40" s="299"/>
      <c r="AR40" s="299"/>
      <c r="AS40" s="299"/>
      <c r="AT40" s="299"/>
      <c r="AU40" s="299"/>
      <c r="AV40" s="299"/>
      <c r="AW40" s="299"/>
      <c r="AX40" s="299"/>
      <c r="AY40" s="299"/>
      <c r="AZ40" s="299"/>
      <c r="BA40" s="299"/>
      <c r="BB40" s="299"/>
      <c r="BC40" s="300"/>
      <c r="BD40" s="301" t="s">
        <v>377</v>
      </c>
      <c r="BI40" s="302"/>
      <c r="BJ40" s="303"/>
      <c r="BK40" s="9" t="s">
        <v>423</v>
      </c>
      <c r="BL40" s="304" t="s">
        <v>424</v>
      </c>
      <c r="BN40" s="14" t="s">
        <v>294</v>
      </c>
      <c r="BO40" s="356" t="s">
        <v>295</v>
      </c>
      <c r="BP40" s="13" t="s">
        <v>425</v>
      </c>
      <c r="BQ40" s="332" t="s">
        <v>426</v>
      </c>
      <c r="BS40" s="89" t="s">
        <v>127</v>
      </c>
      <c r="BT40" s="89" t="s">
        <v>128</v>
      </c>
      <c r="BU40" s="90" t="s">
        <v>416</v>
      </c>
      <c r="BV40" s="87"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7" t="s">
        <v>403</v>
      </c>
      <c r="EC40" s="308" t="s">
        <v>404</v>
      </c>
      <c r="ED40" s="309" t="s">
        <v>1148</v>
      </c>
      <c r="EE40" s="441">
        <v>0</v>
      </c>
      <c r="EF40" s="441">
        <v>6</v>
      </c>
      <c r="EG40" s="270"/>
      <c r="EH40" s="270"/>
      <c r="EI40" s="270"/>
      <c r="EJ40" s="270"/>
      <c r="EL40" s="840" t="s">
        <v>427</v>
      </c>
      <c r="EM40" s="318" t="s">
        <v>421</v>
      </c>
      <c r="EN40" s="274" t="s">
        <v>422</v>
      </c>
      <c r="EO40" s="274">
        <v>5295</v>
      </c>
      <c r="EP40" s="274">
        <v>5295</v>
      </c>
      <c r="EQ40" s="275">
        <v>5295</v>
      </c>
      <c r="ER40" s="275">
        <v>5295</v>
      </c>
      <c r="ES40" s="275">
        <v>5295</v>
      </c>
      <c r="ET40" s="838">
        <v>5295</v>
      </c>
    </row>
    <row r="41" spans="1:150" ht="60" customHeight="1" thickBot="1" x14ac:dyDescent="0.25">
      <c r="A41" s="277" t="s">
        <v>53</v>
      </c>
      <c r="B41" s="278" t="s">
        <v>54</v>
      </c>
      <c r="C41" s="279" t="s">
        <v>55</v>
      </c>
      <c r="D41" s="280"/>
      <c r="E41" s="8" t="s">
        <v>372</v>
      </c>
      <c r="F41" s="281" t="str">
        <f t="shared" si="4"/>
        <v>E1.P_B</v>
      </c>
      <c r="G41" s="442" t="s">
        <v>79</v>
      </c>
      <c r="H41" s="442" t="s">
        <v>152</v>
      </c>
      <c r="I41" s="458"/>
      <c r="J41" s="459" t="s">
        <v>167</v>
      </c>
      <c r="K41" s="374" t="str">
        <f t="shared" si="5"/>
        <v>E1.P_B.MR2</v>
      </c>
      <c r="L41" s="460" t="s">
        <v>138</v>
      </c>
      <c r="M41" s="461" t="s">
        <v>420</v>
      </c>
      <c r="N41" s="375">
        <v>5295</v>
      </c>
      <c r="O41" s="288">
        <v>5295</v>
      </c>
      <c r="P41" s="400" t="s">
        <v>87</v>
      </c>
      <c r="Q41" s="378" t="str">
        <f t="shared" si="6"/>
        <v>E1.P_B.MR2-MP02-1</v>
      </c>
      <c r="R41" s="313" t="s">
        <v>432</v>
      </c>
      <c r="S41" s="314" t="s">
        <v>433</v>
      </c>
      <c r="T41" s="293">
        <v>1</v>
      </c>
      <c r="U41" s="294">
        <v>1</v>
      </c>
      <c r="V41" s="293" t="s">
        <v>102</v>
      </c>
      <c r="W41" s="321">
        <v>0.25</v>
      </c>
      <c r="X41" s="322">
        <v>0.25</v>
      </c>
      <c r="Y41" s="321">
        <v>0.25</v>
      </c>
      <c r="Z41" s="323">
        <v>0.25</v>
      </c>
      <c r="AA41" s="298"/>
      <c r="AB41" s="299"/>
      <c r="AC41" s="299"/>
      <c r="AD41" s="299"/>
      <c r="AE41" s="299"/>
      <c r="AF41" s="299"/>
      <c r="AG41" s="299"/>
      <c r="AH41" s="299"/>
      <c r="AI41" s="299"/>
      <c r="AJ41" s="299"/>
      <c r="AK41" s="299"/>
      <c r="AL41" s="299"/>
      <c r="AM41" s="299"/>
      <c r="AN41" s="299"/>
      <c r="AO41" s="299"/>
      <c r="AP41" s="299"/>
      <c r="AQ41" s="299"/>
      <c r="AR41" s="299"/>
      <c r="AS41" s="299"/>
      <c r="AT41" s="299"/>
      <c r="AU41" s="299"/>
      <c r="AV41" s="299"/>
      <c r="AW41" s="299"/>
      <c r="AX41" s="299"/>
      <c r="AY41" s="299"/>
      <c r="AZ41" s="299"/>
      <c r="BA41" s="299"/>
      <c r="BB41" s="299"/>
      <c r="BC41" s="300"/>
      <c r="BD41" s="301" t="s">
        <v>377</v>
      </c>
      <c r="BI41" s="462"/>
      <c r="BJ41" s="463"/>
      <c r="BK41" s="16" t="s">
        <v>434</v>
      </c>
      <c r="BL41" s="373" t="s">
        <v>435</v>
      </c>
      <c r="BN41" s="14" t="s">
        <v>306</v>
      </c>
      <c r="BO41" s="356" t="s">
        <v>307</v>
      </c>
      <c r="BP41" s="15" t="s">
        <v>436</v>
      </c>
      <c r="BQ41" s="357" t="s">
        <v>437</v>
      </c>
      <c r="BS41" s="87" t="s">
        <v>137</v>
      </c>
      <c r="BT41" s="87" t="s">
        <v>138</v>
      </c>
      <c r="BU41" s="90" t="s">
        <v>427</v>
      </c>
      <c r="BV41" s="87"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7" t="s">
        <v>414</v>
      </c>
      <c r="EC41" s="308" t="s">
        <v>415</v>
      </c>
      <c r="ED41" s="308" t="s">
        <v>1148</v>
      </c>
      <c r="EE41" s="358">
        <v>0</v>
      </c>
      <c r="EF41" s="358">
        <v>4</v>
      </c>
      <c r="EG41" s="270"/>
      <c r="EH41" s="270"/>
      <c r="EI41" s="270"/>
      <c r="EJ41" s="270"/>
      <c r="EL41" s="840" t="s">
        <v>438</v>
      </c>
      <c r="EM41" s="318" t="s">
        <v>432</v>
      </c>
      <c r="EN41" s="274" t="s">
        <v>433</v>
      </c>
      <c r="EO41" s="274">
        <v>1</v>
      </c>
      <c r="EP41" s="274">
        <v>1</v>
      </c>
      <c r="EQ41" s="329">
        <v>1</v>
      </c>
      <c r="ER41" s="329">
        <v>1</v>
      </c>
      <c r="ES41" s="329">
        <v>1</v>
      </c>
      <c r="ET41" s="837">
        <v>1</v>
      </c>
    </row>
    <row r="42" spans="1:150" ht="78.75" customHeight="1" thickBot="1" x14ac:dyDescent="0.25">
      <c r="A42" s="277" t="s">
        <v>53</v>
      </c>
      <c r="B42" s="278" t="s">
        <v>54</v>
      </c>
      <c r="C42" s="279" t="s">
        <v>55</v>
      </c>
      <c r="D42" s="280"/>
      <c r="E42" s="8" t="s">
        <v>372</v>
      </c>
      <c r="F42" s="281" t="str">
        <f t="shared" si="4"/>
        <v>E1.P_B</v>
      </c>
      <c r="G42" s="442" t="s">
        <v>79</v>
      </c>
      <c r="H42" s="442" t="s">
        <v>152</v>
      </c>
      <c r="I42" s="464"/>
      <c r="J42" s="465" t="s">
        <v>167</v>
      </c>
      <c r="K42" s="466" t="str">
        <f t="shared" si="5"/>
        <v>E1.P_B.MR2</v>
      </c>
      <c r="L42" s="467" t="s">
        <v>138</v>
      </c>
      <c r="M42" s="468" t="s">
        <v>420</v>
      </c>
      <c r="N42" s="389">
        <v>5295</v>
      </c>
      <c r="O42" s="428">
        <v>5295</v>
      </c>
      <c r="P42" s="400" t="s">
        <v>99</v>
      </c>
      <c r="Q42" s="392" t="str">
        <f t="shared" si="6"/>
        <v>E1.P_B.MR2-MP03-1</v>
      </c>
      <c r="R42" s="336" t="s">
        <v>441</v>
      </c>
      <c r="S42" s="337" t="s">
        <v>442</v>
      </c>
      <c r="T42" s="393">
        <v>0</v>
      </c>
      <c r="U42" s="394">
        <v>1</v>
      </c>
      <c r="V42" s="393" t="s">
        <v>67</v>
      </c>
      <c r="W42" s="395">
        <v>0.25</v>
      </c>
      <c r="X42" s="396">
        <v>0.25</v>
      </c>
      <c r="Y42" s="395">
        <v>0.25</v>
      </c>
      <c r="Z42" s="397">
        <v>0.25</v>
      </c>
      <c r="AA42" s="383"/>
      <c r="AB42" s="384"/>
      <c r="AC42" s="384"/>
      <c r="AD42" s="384"/>
      <c r="AE42" s="384"/>
      <c r="AF42" s="384"/>
      <c r="AG42" s="384"/>
      <c r="AH42" s="384"/>
      <c r="AI42" s="384"/>
      <c r="AJ42" s="384"/>
      <c r="AK42" s="384"/>
      <c r="AL42" s="384"/>
      <c r="AM42" s="384"/>
      <c r="AN42" s="384"/>
      <c r="AO42" s="384"/>
      <c r="AP42" s="384"/>
      <c r="AQ42" s="384"/>
      <c r="AR42" s="384"/>
      <c r="AS42" s="384"/>
      <c r="AT42" s="384"/>
      <c r="AU42" s="384"/>
      <c r="AV42" s="384"/>
      <c r="AW42" s="384"/>
      <c r="AX42" s="384"/>
      <c r="AY42" s="384"/>
      <c r="AZ42" s="384"/>
      <c r="BA42" s="384"/>
      <c r="BB42" s="384"/>
      <c r="BC42" s="385"/>
      <c r="BD42" s="301" t="s">
        <v>377</v>
      </c>
      <c r="BN42" s="14" t="s">
        <v>317</v>
      </c>
      <c r="BO42" s="356" t="s">
        <v>318</v>
      </c>
      <c r="BP42" s="15" t="s">
        <v>443</v>
      </c>
      <c r="BQ42" s="357" t="s">
        <v>444</v>
      </c>
      <c r="BS42" s="89" t="s">
        <v>137</v>
      </c>
      <c r="BT42" s="89" t="s">
        <v>138</v>
      </c>
      <c r="BU42" s="90" t="s">
        <v>438</v>
      </c>
      <c r="BV42" s="87"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7" t="s">
        <v>425</v>
      </c>
      <c r="EC42" s="308" t="s">
        <v>426</v>
      </c>
      <c r="ED42" s="309" t="s">
        <v>1190</v>
      </c>
      <c r="EE42" s="358">
        <v>0</v>
      </c>
      <c r="EF42" s="358">
        <v>4</v>
      </c>
      <c r="EG42" s="270"/>
      <c r="EH42" s="270"/>
      <c r="EI42" s="270"/>
      <c r="EJ42" s="270"/>
      <c r="EL42" s="840" t="s">
        <v>445</v>
      </c>
      <c r="EM42" s="318" t="s">
        <v>441</v>
      </c>
      <c r="EN42" s="274" t="s">
        <v>442</v>
      </c>
      <c r="EO42" s="386">
        <v>0</v>
      </c>
      <c r="EP42" s="386">
        <v>1</v>
      </c>
      <c r="EQ42" s="329">
        <v>0.25</v>
      </c>
      <c r="ER42" s="329">
        <v>0.25</v>
      </c>
      <c r="ES42" s="329">
        <v>0.25</v>
      </c>
      <c r="ET42" s="837">
        <v>0.25</v>
      </c>
    </row>
    <row r="43" spans="1:150" ht="115.5" customHeight="1" thickBot="1" x14ac:dyDescent="0.3">
      <c r="A43" s="277" t="s">
        <v>53</v>
      </c>
      <c r="B43" s="452" t="s">
        <v>54</v>
      </c>
      <c r="C43" s="453" t="s">
        <v>55</v>
      </c>
      <c r="D43" s="453"/>
      <c r="E43" s="8" t="s">
        <v>372</v>
      </c>
      <c r="F43" s="281" t="str">
        <f t="shared" si="4"/>
        <v>E1.P_B</v>
      </c>
      <c r="G43" s="454" t="s">
        <v>79</v>
      </c>
      <c r="H43" s="454" t="s">
        <v>152</v>
      </c>
      <c r="I43" s="455" t="s">
        <v>450</v>
      </c>
      <c r="J43" s="456" t="s">
        <v>212</v>
      </c>
      <c r="K43" s="457" t="str">
        <f t="shared" si="5"/>
        <v>E1.P_B.MR3</v>
      </c>
      <c r="L43" s="361" t="s">
        <v>148</v>
      </c>
      <c r="M43" s="362" t="s">
        <v>451</v>
      </c>
      <c r="N43" s="247">
        <v>0</v>
      </c>
      <c r="O43" s="247">
        <v>20</v>
      </c>
      <c r="P43" s="377" t="s">
        <v>64</v>
      </c>
      <c r="Q43" s="26" t="str">
        <f t="shared" si="6"/>
        <v>E1.P_B.MR3-MP01-1</v>
      </c>
      <c r="R43" s="418" t="s">
        <v>452</v>
      </c>
      <c r="S43" s="368" t="s">
        <v>453</v>
      </c>
      <c r="T43" s="369">
        <v>0</v>
      </c>
      <c r="U43" s="370">
        <v>2</v>
      </c>
      <c r="V43" s="369" t="s">
        <v>67</v>
      </c>
      <c r="W43" s="257">
        <v>0.5</v>
      </c>
      <c r="X43" s="256">
        <v>0.5</v>
      </c>
      <c r="Y43" s="257">
        <v>0.5</v>
      </c>
      <c r="Z43" s="258">
        <v>0.5</v>
      </c>
      <c r="AA43" s="298"/>
      <c r="AB43" s="299"/>
      <c r="AC43" s="299"/>
      <c r="AD43" s="299"/>
      <c r="AE43" s="299"/>
      <c r="AF43" s="299"/>
      <c r="AG43" s="299"/>
      <c r="AH43" s="299"/>
      <c r="AI43" s="299"/>
      <c r="AJ43" s="299"/>
      <c r="AK43" s="299"/>
      <c r="AL43" s="299"/>
      <c r="AM43" s="299"/>
      <c r="AN43" s="299"/>
      <c r="AO43" s="299"/>
      <c r="AP43" s="299"/>
      <c r="AQ43" s="299"/>
      <c r="AR43" s="299"/>
      <c r="AS43" s="299"/>
      <c r="AT43" s="299"/>
      <c r="AU43" s="299"/>
      <c r="AV43" s="299"/>
      <c r="AW43" s="299"/>
      <c r="AX43" s="299"/>
      <c r="AY43" s="299"/>
      <c r="AZ43" s="299"/>
      <c r="BA43" s="299"/>
      <c r="BB43" s="299"/>
      <c r="BC43" s="300"/>
      <c r="BD43" s="301" t="s">
        <v>377</v>
      </c>
      <c r="BN43" s="14" t="s">
        <v>331</v>
      </c>
      <c r="BO43" s="356" t="s">
        <v>332</v>
      </c>
      <c r="BP43" s="15" t="s">
        <v>454</v>
      </c>
      <c r="BQ43" s="357" t="s">
        <v>455</v>
      </c>
      <c r="BS43" s="89" t="s">
        <v>137</v>
      </c>
      <c r="BT43" s="89" t="s">
        <v>138</v>
      </c>
      <c r="BU43" s="90" t="s">
        <v>445</v>
      </c>
      <c r="BV43" s="87"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7" t="s">
        <v>436</v>
      </c>
      <c r="EC43" s="308" t="s">
        <v>437</v>
      </c>
      <c r="ED43" s="309" t="s">
        <v>1219</v>
      </c>
      <c r="EE43" s="441">
        <v>0</v>
      </c>
      <c r="EF43" s="311">
        <v>20</v>
      </c>
      <c r="EG43" s="270"/>
      <c r="EH43" s="270"/>
      <c r="EI43" s="270"/>
      <c r="EJ43" s="270"/>
      <c r="EL43" s="840" t="s">
        <v>456</v>
      </c>
      <c r="EM43" s="318" t="s">
        <v>452</v>
      </c>
      <c r="EN43" s="274" t="s">
        <v>453</v>
      </c>
      <c r="EO43" s="274">
        <v>0</v>
      </c>
      <c r="EP43" s="274">
        <v>2</v>
      </c>
      <c r="EQ43" s="276">
        <v>0.5</v>
      </c>
      <c r="ER43" s="276">
        <v>0.5</v>
      </c>
      <c r="ES43" s="276">
        <v>0.5</v>
      </c>
      <c r="ET43" s="841">
        <v>0.5</v>
      </c>
    </row>
    <row r="44" spans="1:150" ht="52.5" customHeight="1" thickBot="1" x14ac:dyDescent="0.25">
      <c r="A44" s="277" t="s">
        <v>53</v>
      </c>
      <c r="B44" s="469" t="s">
        <v>54</v>
      </c>
      <c r="C44" s="470" t="s">
        <v>55</v>
      </c>
      <c r="D44" s="453"/>
      <c r="E44" s="8" t="s">
        <v>372</v>
      </c>
      <c r="F44" s="281" t="str">
        <f t="shared" si="4"/>
        <v>E1.P_B</v>
      </c>
      <c r="G44" s="471" t="s">
        <v>79</v>
      </c>
      <c r="H44" s="471" t="s">
        <v>152</v>
      </c>
      <c r="I44" s="458"/>
      <c r="J44" s="459" t="s">
        <v>212</v>
      </c>
      <c r="K44" s="374" t="str">
        <f t="shared" si="5"/>
        <v>E1.P_B.MR3</v>
      </c>
      <c r="L44" s="472" t="s">
        <v>148</v>
      </c>
      <c r="M44" s="473" t="s">
        <v>451</v>
      </c>
      <c r="N44" s="288">
        <v>0</v>
      </c>
      <c r="O44" s="288">
        <v>20</v>
      </c>
      <c r="P44" s="377" t="s">
        <v>87</v>
      </c>
      <c r="Q44" s="366" t="str">
        <f t="shared" si="6"/>
        <v>E1.P_B.MR3-MP02-1</v>
      </c>
      <c r="R44" s="422" t="s">
        <v>461</v>
      </c>
      <c r="S44" s="314" t="s">
        <v>453</v>
      </c>
      <c r="T44" s="293">
        <v>0</v>
      </c>
      <c r="U44" s="294">
        <v>2</v>
      </c>
      <c r="V44" s="293" t="s">
        <v>67</v>
      </c>
      <c r="W44" s="315">
        <v>0.5</v>
      </c>
      <c r="X44" s="330">
        <v>0.5</v>
      </c>
      <c r="Y44" s="315">
        <v>0.5</v>
      </c>
      <c r="Z44" s="316">
        <v>0.5</v>
      </c>
      <c r="AA44" s="298"/>
      <c r="AB44" s="299"/>
      <c r="AC44" s="299"/>
      <c r="AD44" s="299"/>
      <c r="AE44" s="299"/>
      <c r="AF44" s="299"/>
      <c r="AG44" s="299"/>
      <c r="AH44" s="299"/>
      <c r="AI44" s="299"/>
      <c r="AJ44" s="299"/>
      <c r="AK44" s="299"/>
      <c r="AL44" s="299"/>
      <c r="AM44" s="299"/>
      <c r="AN44" s="299"/>
      <c r="AO44" s="299"/>
      <c r="AP44" s="299"/>
      <c r="AQ44" s="299"/>
      <c r="AR44" s="299"/>
      <c r="AS44" s="299"/>
      <c r="AT44" s="299"/>
      <c r="AU44" s="299"/>
      <c r="AV44" s="299"/>
      <c r="AW44" s="299"/>
      <c r="AX44" s="299"/>
      <c r="AY44" s="299"/>
      <c r="AZ44" s="299"/>
      <c r="BA44" s="299"/>
      <c r="BB44" s="299"/>
      <c r="BC44" s="300"/>
      <c r="BD44" s="301" t="s">
        <v>377</v>
      </c>
      <c r="BN44" s="14" t="s">
        <v>342</v>
      </c>
      <c r="BO44" s="356" t="s">
        <v>343</v>
      </c>
      <c r="BP44" s="15" t="s">
        <v>462</v>
      </c>
      <c r="BQ44" s="357" t="s">
        <v>463</v>
      </c>
      <c r="BS44" s="87" t="s">
        <v>147</v>
      </c>
      <c r="BT44" s="87" t="s">
        <v>148</v>
      </c>
      <c r="BU44" s="90" t="s">
        <v>456</v>
      </c>
      <c r="BV44" s="87"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7" t="s">
        <v>443</v>
      </c>
      <c r="EC44" s="308" t="s">
        <v>444</v>
      </c>
      <c r="ED44" s="309" t="s">
        <v>1241</v>
      </c>
      <c r="EE44" s="358">
        <v>5</v>
      </c>
      <c r="EF44" s="358">
        <v>5</v>
      </c>
      <c r="EG44" s="270"/>
      <c r="EH44" s="270"/>
      <c r="EI44" s="270"/>
      <c r="EJ44" s="270"/>
      <c r="EL44" s="840" t="s">
        <v>464</v>
      </c>
      <c r="EM44" s="318" t="s">
        <v>461</v>
      </c>
      <c r="EN44" s="274" t="s">
        <v>453</v>
      </c>
      <c r="EO44" s="274">
        <v>0</v>
      </c>
      <c r="EP44" s="274">
        <v>2</v>
      </c>
      <c r="EQ44" s="276">
        <v>0.5</v>
      </c>
      <c r="ER44" s="276">
        <v>0.5</v>
      </c>
      <c r="ES44" s="276">
        <v>0.5</v>
      </c>
      <c r="ET44" s="841">
        <v>0.5</v>
      </c>
    </row>
    <row r="45" spans="1:150" ht="47.25" customHeight="1" thickBot="1" x14ac:dyDescent="0.25">
      <c r="A45" s="277" t="s">
        <v>53</v>
      </c>
      <c r="B45" s="469" t="s">
        <v>54</v>
      </c>
      <c r="C45" s="470" t="s">
        <v>55</v>
      </c>
      <c r="D45" s="453"/>
      <c r="E45" s="8" t="s">
        <v>372</v>
      </c>
      <c r="F45" s="281" t="str">
        <f t="shared" si="4"/>
        <v>E1.P_B</v>
      </c>
      <c r="G45" s="471" t="s">
        <v>79</v>
      </c>
      <c r="H45" s="471" t="s">
        <v>152</v>
      </c>
      <c r="I45" s="458"/>
      <c r="J45" s="459" t="s">
        <v>212</v>
      </c>
      <c r="K45" s="374" t="str">
        <f t="shared" si="5"/>
        <v>E1.P_B.MR3</v>
      </c>
      <c r="L45" s="472" t="s">
        <v>148</v>
      </c>
      <c r="M45" s="473" t="s">
        <v>451</v>
      </c>
      <c r="N45" s="288">
        <v>0</v>
      </c>
      <c r="O45" s="288">
        <v>20</v>
      </c>
      <c r="P45" s="377" t="s">
        <v>99</v>
      </c>
      <c r="Q45" s="378" t="str">
        <f t="shared" si="6"/>
        <v>E1.P_B.MR3-MP03-1</v>
      </c>
      <c r="R45" s="422" t="s">
        <v>469</v>
      </c>
      <c r="S45" s="314" t="s">
        <v>453</v>
      </c>
      <c r="T45" s="381">
        <v>0</v>
      </c>
      <c r="U45" s="382">
        <v>2</v>
      </c>
      <c r="V45" s="381" t="s">
        <v>67</v>
      </c>
      <c r="W45" s="315">
        <v>0.5</v>
      </c>
      <c r="X45" s="330">
        <v>0.5</v>
      </c>
      <c r="Y45" s="315">
        <v>0.5</v>
      </c>
      <c r="Z45" s="316">
        <v>0.5</v>
      </c>
      <c r="AA45" s="383"/>
      <c r="AB45" s="384"/>
      <c r="AC45" s="384"/>
      <c r="AD45" s="384"/>
      <c r="AE45" s="384"/>
      <c r="AF45" s="384"/>
      <c r="AG45" s="384"/>
      <c r="AH45" s="384"/>
      <c r="AI45" s="384"/>
      <c r="AJ45" s="384"/>
      <c r="AK45" s="384"/>
      <c r="AL45" s="384"/>
      <c r="AM45" s="384"/>
      <c r="AN45" s="384"/>
      <c r="AO45" s="384"/>
      <c r="AP45" s="384"/>
      <c r="AQ45" s="384"/>
      <c r="AR45" s="384"/>
      <c r="AS45" s="384"/>
      <c r="AT45" s="384"/>
      <c r="AU45" s="384"/>
      <c r="AV45" s="384"/>
      <c r="AW45" s="384"/>
      <c r="AX45" s="384"/>
      <c r="AY45" s="384"/>
      <c r="AZ45" s="384"/>
      <c r="BA45" s="384"/>
      <c r="BB45" s="384"/>
      <c r="BC45" s="385"/>
      <c r="BD45" s="301" t="s">
        <v>377</v>
      </c>
      <c r="BN45" s="14" t="s">
        <v>353</v>
      </c>
      <c r="BO45" s="356" t="s">
        <v>354</v>
      </c>
      <c r="BP45" s="15" t="s">
        <v>470</v>
      </c>
      <c r="BQ45" s="357" t="s">
        <v>471</v>
      </c>
      <c r="BS45" s="89" t="s">
        <v>147</v>
      </c>
      <c r="BT45" s="89" t="s">
        <v>148</v>
      </c>
      <c r="BU45" s="90" t="s">
        <v>464</v>
      </c>
      <c r="BV45" s="87"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7" t="s">
        <v>454</v>
      </c>
      <c r="EC45" s="308" t="s">
        <v>455</v>
      </c>
      <c r="ED45" s="309" t="s">
        <v>1262</v>
      </c>
      <c r="EE45" s="358">
        <v>41</v>
      </c>
      <c r="EF45" s="358">
        <v>341</v>
      </c>
      <c r="EG45" s="270"/>
      <c r="EH45" s="270"/>
      <c r="EI45" s="270"/>
      <c r="EJ45" s="270"/>
      <c r="EL45" s="840" t="s">
        <v>472</v>
      </c>
      <c r="EM45" s="318" t="s">
        <v>469</v>
      </c>
      <c r="EN45" s="274" t="s">
        <v>453</v>
      </c>
      <c r="EO45" s="386">
        <v>0</v>
      </c>
      <c r="EP45" s="386">
        <v>2</v>
      </c>
      <c r="EQ45" s="276">
        <v>0.5</v>
      </c>
      <c r="ER45" s="276">
        <v>0.5</v>
      </c>
      <c r="ES45" s="276">
        <v>0.5</v>
      </c>
      <c r="ET45" s="841">
        <v>0.5</v>
      </c>
    </row>
    <row r="46" spans="1:150" ht="48.75" customHeight="1" thickBot="1" x14ac:dyDescent="0.3">
      <c r="A46" s="277" t="s">
        <v>53</v>
      </c>
      <c r="B46" s="469" t="s">
        <v>54</v>
      </c>
      <c r="C46" s="470" t="s">
        <v>55</v>
      </c>
      <c r="D46" s="453"/>
      <c r="E46" s="8" t="s">
        <v>372</v>
      </c>
      <c r="F46" s="281" t="str">
        <f t="shared" si="4"/>
        <v>E1.P_B</v>
      </c>
      <c r="G46" s="471" t="s">
        <v>79</v>
      </c>
      <c r="H46" s="471" t="s">
        <v>152</v>
      </c>
      <c r="I46" s="458"/>
      <c r="J46" s="459" t="s">
        <v>212</v>
      </c>
      <c r="K46" s="374" t="str">
        <f t="shared" si="5"/>
        <v>E1.P_B.MR3</v>
      </c>
      <c r="L46" s="472" t="s">
        <v>148</v>
      </c>
      <c r="M46" s="473" t="s">
        <v>451</v>
      </c>
      <c r="N46" s="288">
        <v>0</v>
      </c>
      <c r="O46" s="288">
        <v>20</v>
      </c>
      <c r="P46" s="377" t="s">
        <v>112</v>
      </c>
      <c r="Q46" s="378" t="str">
        <f t="shared" si="6"/>
        <v>E1.P_B.MR3-MP04-1</v>
      </c>
      <c r="R46" s="422" t="s">
        <v>477</v>
      </c>
      <c r="S46" s="314" t="s">
        <v>453</v>
      </c>
      <c r="T46" s="293">
        <v>0</v>
      </c>
      <c r="U46" s="294">
        <v>2</v>
      </c>
      <c r="V46" s="293" t="s">
        <v>67</v>
      </c>
      <c r="W46" s="315">
        <v>0.5</v>
      </c>
      <c r="X46" s="330">
        <v>0.5</v>
      </c>
      <c r="Y46" s="315">
        <v>0.5</v>
      </c>
      <c r="Z46" s="316">
        <v>0.5</v>
      </c>
      <c r="AA46" s="298"/>
      <c r="AB46" s="299"/>
      <c r="AC46" s="299"/>
      <c r="AD46" s="299"/>
      <c r="AE46" s="299"/>
      <c r="AF46" s="299"/>
      <c r="AG46" s="299"/>
      <c r="AH46" s="299"/>
      <c r="AI46" s="299"/>
      <c r="AJ46" s="299"/>
      <c r="AK46" s="299"/>
      <c r="AL46" s="299"/>
      <c r="AM46" s="299"/>
      <c r="AN46" s="299"/>
      <c r="AO46" s="299"/>
      <c r="AP46" s="299"/>
      <c r="AQ46" s="299"/>
      <c r="AR46" s="299"/>
      <c r="AS46" s="299"/>
      <c r="AT46" s="299"/>
      <c r="AU46" s="299"/>
      <c r="AV46" s="299"/>
      <c r="AW46" s="299"/>
      <c r="AX46" s="299"/>
      <c r="AY46" s="299"/>
      <c r="AZ46" s="299"/>
      <c r="BA46" s="299"/>
      <c r="BB46" s="299"/>
      <c r="BC46" s="300"/>
      <c r="BD46" s="301" t="s">
        <v>377</v>
      </c>
      <c r="BN46" s="14" t="s">
        <v>364</v>
      </c>
      <c r="BO46" s="356" t="s">
        <v>365</v>
      </c>
      <c r="BP46" s="15" t="s">
        <v>478</v>
      </c>
      <c r="BQ46" s="357" t="s">
        <v>479</v>
      </c>
      <c r="BS46" s="89" t="s">
        <v>147</v>
      </c>
      <c r="BT46" s="89" t="s">
        <v>148</v>
      </c>
      <c r="BU46" s="90" t="s">
        <v>472</v>
      </c>
      <c r="BV46" s="87"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7" t="s">
        <v>462</v>
      </c>
      <c r="EC46" s="308" t="s">
        <v>463</v>
      </c>
      <c r="ED46" s="309" t="s">
        <v>1291</v>
      </c>
      <c r="EE46" s="310">
        <v>10</v>
      </c>
      <c r="EF46" s="311">
        <v>30</v>
      </c>
      <c r="EG46" s="270"/>
      <c r="EH46" s="270"/>
      <c r="EI46" s="270"/>
      <c r="EJ46" s="270"/>
      <c r="EL46" s="840" t="s">
        <v>480</v>
      </c>
      <c r="EM46" s="318" t="s">
        <v>477</v>
      </c>
      <c r="EN46" s="274" t="s">
        <v>453</v>
      </c>
      <c r="EO46" s="274">
        <v>0</v>
      </c>
      <c r="EP46" s="274">
        <v>2</v>
      </c>
      <c r="EQ46" s="276">
        <v>0.5</v>
      </c>
      <c r="ER46" s="276">
        <v>0.5</v>
      </c>
      <c r="ES46" s="276">
        <v>0.5</v>
      </c>
      <c r="ET46" s="841">
        <v>0.5</v>
      </c>
    </row>
    <row r="47" spans="1:150" ht="51.75" customHeight="1" x14ac:dyDescent="0.25">
      <c r="A47" s="277" t="s">
        <v>53</v>
      </c>
      <c r="B47" s="469" t="s">
        <v>54</v>
      </c>
      <c r="C47" s="470" t="s">
        <v>55</v>
      </c>
      <c r="D47" s="453"/>
      <c r="E47" s="8" t="s">
        <v>372</v>
      </c>
      <c r="F47" s="281" t="str">
        <f t="shared" si="4"/>
        <v>E1.P_B</v>
      </c>
      <c r="G47" s="471" t="s">
        <v>79</v>
      </c>
      <c r="H47" s="471" t="s">
        <v>152</v>
      </c>
      <c r="I47" s="458"/>
      <c r="J47" s="459" t="s">
        <v>212</v>
      </c>
      <c r="K47" s="374" t="str">
        <f t="shared" si="5"/>
        <v>E1.P_B.MR3</v>
      </c>
      <c r="L47" s="472" t="s">
        <v>148</v>
      </c>
      <c r="M47" s="473" t="s">
        <v>451</v>
      </c>
      <c r="N47" s="288">
        <v>0</v>
      </c>
      <c r="O47" s="288">
        <v>20</v>
      </c>
      <c r="P47" s="377" t="s">
        <v>122</v>
      </c>
      <c r="Q47" s="378" t="str">
        <f t="shared" si="6"/>
        <v>E1.P_B.MR3-MP05-1</v>
      </c>
      <c r="R47" s="422" t="s">
        <v>485</v>
      </c>
      <c r="S47" s="314" t="s">
        <v>453</v>
      </c>
      <c r="T47" s="293">
        <v>0</v>
      </c>
      <c r="U47" s="294">
        <v>2</v>
      </c>
      <c r="V47" s="293" t="s">
        <v>67</v>
      </c>
      <c r="W47" s="315">
        <v>0.5</v>
      </c>
      <c r="X47" s="330">
        <v>0.5</v>
      </c>
      <c r="Y47" s="315">
        <v>0.5</v>
      </c>
      <c r="Z47" s="316">
        <v>0.5</v>
      </c>
      <c r="AA47" s="298"/>
      <c r="AB47" s="299"/>
      <c r="AC47" s="299"/>
      <c r="AD47" s="299"/>
      <c r="AE47" s="299"/>
      <c r="AF47" s="299"/>
      <c r="AG47" s="299"/>
      <c r="AH47" s="299"/>
      <c r="AI47" s="299"/>
      <c r="AJ47" s="299"/>
      <c r="AK47" s="299"/>
      <c r="AL47" s="299"/>
      <c r="AM47" s="299"/>
      <c r="AN47" s="299"/>
      <c r="AO47" s="299"/>
      <c r="AP47" s="299"/>
      <c r="AQ47" s="299"/>
      <c r="AR47" s="299"/>
      <c r="AS47" s="299"/>
      <c r="AT47" s="299"/>
      <c r="AU47" s="299"/>
      <c r="AV47" s="299"/>
      <c r="AW47" s="299"/>
      <c r="AX47" s="299"/>
      <c r="AY47" s="299"/>
      <c r="AZ47" s="299"/>
      <c r="BA47" s="299"/>
      <c r="BB47" s="299"/>
      <c r="BC47" s="300"/>
      <c r="BD47" s="301" t="s">
        <v>377</v>
      </c>
      <c r="BN47" s="20" t="s">
        <v>378</v>
      </c>
      <c r="BO47" s="474" t="s">
        <v>379</v>
      </c>
      <c r="BP47" s="6" t="s">
        <v>486</v>
      </c>
      <c r="BQ47" s="269" t="s">
        <v>487</v>
      </c>
      <c r="BS47" s="89" t="s">
        <v>147</v>
      </c>
      <c r="BT47" s="89" t="s">
        <v>148</v>
      </c>
      <c r="BU47" s="90" t="s">
        <v>480</v>
      </c>
      <c r="BV47" s="87"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7" t="s">
        <v>470</v>
      </c>
      <c r="EC47" s="308" t="s">
        <v>471</v>
      </c>
      <c r="ED47" s="309" t="s">
        <v>1304</v>
      </c>
      <c r="EE47" s="310">
        <v>100</v>
      </c>
      <c r="EF47" s="311">
        <v>100</v>
      </c>
      <c r="EG47" s="270"/>
      <c r="EH47" s="270"/>
      <c r="EI47" s="270"/>
      <c r="EJ47" s="270"/>
      <c r="EL47" s="840" t="s">
        <v>488</v>
      </c>
      <c r="EM47" s="318" t="s">
        <v>485</v>
      </c>
      <c r="EN47" s="274" t="s">
        <v>453</v>
      </c>
      <c r="EO47" s="274">
        <v>0</v>
      </c>
      <c r="EP47" s="274">
        <v>2</v>
      </c>
      <c r="EQ47" s="276">
        <v>0.5</v>
      </c>
      <c r="ER47" s="276">
        <v>0.5</v>
      </c>
      <c r="ES47" s="276">
        <v>0.5</v>
      </c>
      <c r="ET47" s="841">
        <v>0.5</v>
      </c>
    </row>
    <row r="48" spans="1:150" ht="50.25" customHeight="1" x14ac:dyDescent="0.25">
      <c r="A48" s="277" t="s">
        <v>53</v>
      </c>
      <c r="B48" s="469" t="s">
        <v>54</v>
      </c>
      <c r="C48" s="470" t="s">
        <v>55</v>
      </c>
      <c r="D48" s="453"/>
      <c r="E48" s="8" t="s">
        <v>372</v>
      </c>
      <c r="F48" s="281" t="str">
        <f t="shared" si="4"/>
        <v>E1.P_B</v>
      </c>
      <c r="G48" s="471" t="s">
        <v>79</v>
      </c>
      <c r="H48" s="471" t="s">
        <v>152</v>
      </c>
      <c r="I48" s="458"/>
      <c r="J48" s="459" t="s">
        <v>212</v>
      </c>
      <c r="K48" s="374" t="str">
        <f t="shared" si="5"/>
        <v>E1.P_B.MR3</v>
      </c>
      <c r="L48" s="472" t="s">
        <v>148</v>
      </c>
      <c r="M48" s="473" t="s">
        <v>451</v>
      </c>
      <c r="N48" s="288">
        <v>0</v>
      </c>
      <c r="O48" s="288">
        <v>20</v>
      </c>
      <c r="P48" s="377" t="s">
        <v>132</v>
      </c>
      <c r="Q48" s="378" t="str">
        <f t="shared" si="6"/>
        <v>E1.P_B.MR3-MP06-1</v>
      </c>
      <c r="R48" s="422" t="s">
        <v>493</v>
      </c>
      <c r="S48" s="314" t="s">
        <v>453</v>
      </c>
      <c r="T48" s="293">
        <v>0</v>
      </c>
      <c r="U48" s="294">
        <v>3</v>
      </c>
      <c r="V48" s="293" t="s">
        <v>67</v>
      </c>
      <c r="W48" s="321">
        <v>0.75</v>
      </c>
      <c r="X48" s="322">
        <v>0.75</v>
      </c>
      <c r="Y48" s="321">
        <v>0.75</v>
      </c>
      <c r="Z48" s="323">
        <v>0.75</v>
      </c>
      <c r="AA48" s="298"/>
      <c r="AB48" s="299"/>
      <c r="AC48" s="299"/>
      <c r="AD48" s="299"/>
      <c r="AE48" s="299"/>
      <c r="AF48" s="299"/>
      <c r="AG48" s="299"/>
      <c r="AH48" s="299"/>
      <c r="AI48" s="299"/>
      <c r="AJ48" s="299"/>
      <c r="AK48" s="299"/>
      <c r="AL48" s="299"/>
      <c r="AM48" s="299"/>
      <c r="AN48" s="299"/>
      <c r="AO48" s="299"/>
      <c r="AP48" s="299"/>
      <c r="AQ48" s="299"/>
      <c r="AR48" s="299"/>
      <c r="AS48" s="299"/>
      <c r="AT48" s="299"/>
      <c r="AU48" s="299"/>
      <c r="AV48" s="299"/>
      <c r="AW48" s="299"/>
      <c r="AX48" s="299"/>
      <c r="AY48" s="299"/>
      <c r="AZ48" s="299"/>
      <c r="BA48" s="299"/>
      <c r="BB48" s="299"/>
      <c r="BC48" s="300"/>
      <c r="BD48" s="301" t="s">
        <v>377</v>
      </c>
      <c r="BN48" s="10" t="s">
        <v>378</v>
      </c>
      <c r="BO48" s="305" t="s">
        <v>379</v>
      </c>
      <c r="BP48" s="11" t="s">
        <v>494</v>
      </c>
      <c r="BQ48" s="306" t="s">
        <v>495</v>
      </c>
      <c r="BS48" s="89" t="s">
        <v>147</v>
      </c>
      <c r="BT48" s="89" t="s">
        <v>148</v>
      </c>
      <c r="BU48" s="90" t="s">
        <v>488</v>
      </c>
      <c r="BV48" s="87"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7" t="s">
        <v>478</v>
      </c>
      <c r="EC48" s="308" t="s">
        <v>479</v>
      </c>
      <c r="ED48" s="309" t="s">
        <v>1338</v>
      </c>
      <c r="EE48" s="310">
        <v>0</v>
      </c>
      <c r="EF48" s="311">
        <v>23</v>
      </c>
      <c r="EG48" s="270"/>
      <c r="EH48" s="270"/>
      <c r="EI48" s="270"/>
      <c r="EJ48" s="270"/>
      <c r="EL48" s="840" t="s">
        <v>496</v>
      </c>
      <c r="EM48" s="318" t="s">
        <v>493</v>
      </c>
      <c r="EN48" s="274" t="s">
        <v>453</v>
      </c>
      <c r="EO48" s="274">
        <v>0</v>
      </c>
      <c r="EP48" s="274">
        <v>3</v>
      </c>
      <c r="EQ48" s="329">
        <v>0.75</v>
      </c>
      <c r="ER48" s="329">
        <v>0.75</v>
      </c>
      <c r="ES48" s="329">
        <v>0.75</v>
      </c>
      <c r="ET48" s="837">
        <v>0.75</v>
      </c>
    </row>
    <row r="49" spans="1:150" ht="52.5" customHeight="1" x14ac:dyDescent="0.2">
      <c r="A49" s="277" t="s">
        <v>53</v>
      </c>
      <c r="B49" s="469" t="s">
        <v>54</v>
      </c>
      <c r="C49" s="470" t="s">
        <v>55</v>
      </c>
      <c r="D49" s="453"/>
      <c r="E49" s="8" t="s">
        <v>372</v>
      </c>
      <c r="F49" s="281" t="str">
        <f t="shared" si="4"/>
        <v>E1.P_B</v>
      </c>
      <c r="G49" s="471" t="s">
        <v>79</v>
      </c>
      <c r="H49" s="471" t="s">
        <v>152</v>
      </c>
      <c r="I49" s="458"/>
      <c r="J49" s="459" t="s">
        <v>212</v>
      </c>
      <c r="K49" s="374" t="str">
        <f t="shared" si="5"/>
        <v>E1.P_B.MR3</v>
      </c>
      <c r="L49" s="472" t="s">
        <v>148</v>
      </c>
      <c r="M49" s="473" t="s">
        <v>451</v>
      </c>
      <c r="N49" s="288">
        <v>0</v>
      </c>
      <c r="O49" s="288">
        <v>20</v>
      </c>
      <c r="P49" s="377" t="s">
        <v>142</v>
      </c>
      <c r="Q49" s="378" t="str">
        <f t="shared" si="6"/>
        <v>E1.P_B.MR3-MP07-1</v>
      </c>
      <c r="R49" s="422" t="s">
        <v>501</v>
      </c>
      <c r="S49" s="314" t="s">
        <v>453</v>
      </c>
      <c r="T49" s="293">
        <v>0</v>
      </c>
      <c r="U49" s="294">
        <v>1</v>
      </c>
      <c r="V49" s="293" t="s">
        <v>67</v>
      </c>
      <c r="W49" s="321">
        <v>0.25</v>
      </c>
      <c r="X49" s="322">
        <v>0.25</v>
      </c>
      <c r="Y49" s="321">
        <v>0.25</v>
      </c>
      <c r="Z49" s="323">
        <v>0.25</v>
      </c>
      <c r="AA49" s="298"/>
      <c r="AB49" s="299"/>
      <c r="AC49" s="299"/>
      <c r="AD49" s="299"/>
      <c r="AE49" s="299"/>
      <c r="AF49" s="299"/>
      <c r="AG49" s="299"/>
      <c r="AH49" s="299"/>
      <c r="AI49" s="299"/>
      <c r="AJ49" s="299"/>
      <c r="AK49" s="299"/>
      <c r="AL49" s="299"/>
      <c r="AM49" s="299"/>
      <c r="AN49" s="299"/>
      <c r="AO49" s="299"/>
      <c r="AP49" s="299"/>
      <c r="AQ49" s="299"/>
      <c r="AR49" s="299"/>
      <c r="AS49" s="299"/>
      <c r="AT49" s="299"/>
      <c r="AU49" s="299"/>
      <c r="AV49" s="299"/>
      <c r="AW49" s="299"/>
      <c r="AX49" s="299"/>
      <c r="AY49" s="299"/>
      <c r="AZ49" s="299"/>
      <c r="BA49" s="299"/>
      <c r="BB49" s="299"/>
      <c r="BC49" s="300"/>
      <c r="BD49" s="301" t="s">
        <v>377</v>
      </c>
      <c r="BN49" s="10" t="s">
        <v>378</v>
      </c>
      <c r="BO49" s="305" t="s">
        <v>379</v>
      </c>
      <c r="BP49" s="11" t="s">
        <v>502</v>
      </c>
      <c r="BQ49" s="306" t="s">
        <v>503</v>
      </c>
      <c r="BS49" s="89" t="s">
        <v>147</v>
      </c>
      <c r="BT49" s="89" t="s">
        <v>148</v>
      </c>
      <c r="BU49" s="90" t="s">
        <v>496</v>
      </c>
      <c r="BV49" s="87"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7" t="s">
        <v>486</v>
      </c>
      <c r="EC49" s="308" t="s">
        <v>487</v>
      </c>
      <c r="ED49" s="308" t="s">
        <v>1352</v>
      </c>
      <c r="EE49" s="441" t="s">
        <v>1346</v>
      </c>
      <c r="EF49" s="475" t="s">
        <v>1347</v>
      </c>
      <c r="EG49" s="270"/>
      <c r="EH49" s="270"/>
      <c r="EI49" s="270"/>
      <c r="EJ49" s="270"/>
      <c r="EL49" s="840" t="s">
        <v>504</v>
      </c>
      <c r="EM49" s="318" t="s">
        <v>501</v>
      </c>
      <c r="EN49" s="274" t="s">
        <v>453</v>
      </c>
      <c r="EO49" s="274">
        <v>0</v>
      </c>
      <c r="EP49" s="274">
        <v>1</v>
      </c>
      <c r="EQ49" s="329">
        <v>0.25</v>
      </c>
      <c r="ER49" s="329">
        <v>0.25</v>
      </c>
      <c r="ES49" s="329">
        <v>0.25</v>
      </c>
      <c r="ET49" s="837">
        <v>0.25</v>
      </c>
    </row>
    <row r="50" spans="1:150" ht="48.75" customHeight="1" thickBot="1" x14ac:dyDescent="0.25">
      <c r="A50" s="277" t="s">
        <v>53</v>
      </c>
      <c r="B50" s="469" t="s">
        <v>54</v>
      </c>
      <c r="C50" s="470" t="s">
        <v>55</v>
      </c>
      <c r="D50" s="453"/>
      <c r="E50" s="8" t="s">
        <v>372</v>
      </c>
      <c r="F50" s="281" t="str">
        <f t="shared" si="4"/>
        <v>E1.P_B</v>
      </c>
      <c r="G50" s="471" t="s">
        <v>79</v>
      </c>
      <c r="H50" s="471" t="s">
        <v>152</v>
      </c>
      <c r="I50" s="458"/>
      <c r="J50" s="459" t="s">
        <v>212</v>
      </c>
      <c r="K50" s="374" t="str">
        <f t="shared" si="5"/>
        <v>E1.P_B.MR3</v>
      </c>
      <c r="L50" s="472" t="s">
        <v>148</v>
      </c>
      <c r="M50" s="473" t="s">
        <v>451</v>
      </c>
      <c r="N50" s="288">
        <v>0</v>
      </c>
      <c r="O50" s="288">
        <v>20</v>
      </c>
      <c r="P50" s="377" t="s">
        <v>156</v>
      </c>
      <c r="Q50" s="378" t="str">
        <f t="shared" si="6"/>
        <v>E1.P_B.MR3-MP08-1</v>
      </c>
      <c r="R50" s="422" t="s">
        <v>509</v>
      </c>
      <c r="S50" s="314" t="s">
        <v>453</v>
      </c>
      <c r="T50" s="293">
        <v>0</v>
      </c>
      <c r="U50" s="294">
        <v>2</v>
      </c>
      <c r="V50" s="293" t="s">
        <v>67</v>
      </c>
      <c r="W50" s="315">
        <v>0.5</v>
      </c>
      <c r="X50" s="330">
        <v>0.5</v>
      </c>
      <c r="Y50" s="315">
        <v>0.5</v>
      </c>
      <c r="Z50" s="316">
        <v>0.5</v>
      </c>
      <c r="AA50" s="298"/>
      <c r="AB50" s="299"/>
      <c r="AC50" s="299"/>
      <c r="AD50" s="299"/>
      <c r="AE50" s="299"/>
      <c r="AF50" s="299"/>
      <c r="AG50" s="299"/>
      <c r="AH50" s="299"/>
      <c r="AI50" s="299"/>
      <c r="AJ50" s="299"/>
      <c r="AK50" s="299"/>
      <c r="AL50" s="299"/>
      <c r="AM50" s="299"/>
      <c r="AN50" s="299"/>
      <c r="AO50" s="299"/>
      <c r="AP50" s="299"/>
      <c r="AQ50" s="299"/>
      <c r="AR50" s="299"/>
      <c r="AS50" s="299"/>
      <c r="AT50" s="299"/>
      <c r="AU50" s="299"/>
      <c r="AV50" s="299"/>
      <c r="AW50" s="299"/>
      <c r="AX50" s="299"/>
      <c r="AY50" s="299"/>
      <c r="AZ50" s="299"/>
      <c r="BA50" s="299"/>
      <c r="BB50" s="299"/>
      <c r="BC50" s="300"/>
      <c r="BD50" s="301" t="s">
        <v>377</v>
      </c>
      <c r="BN50" s="12" t="s">
        <v>378</v>
      </c>
      <c r="BO50" s="331" t="s">
        <v>379</v>
      </c>
      <c r="BP50" s="13" t="s">
        <v>510</v>
      </c>
      <c r="BQ50" s="332" t="s">
        <v>511</v>
      </c>
      <c r="BS50" s="89" t="s">
        <v>147</v>
      </c>
      <c r="BT50" s="89" t="s">
        <v>148</v>
      </c>
      <c r="BU50" s="90" t="s">
        <v>504</v>
      </c>
      <c r="BV50" s="87"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7" t="s">
        <v>494</v>
      </c>
      <c r="EC50" s="308" t="s">
        <v>495</v>
      </c>
      <c r="ED50" s="309" t="s">
        <v>1352</v>
      </c>
      <c r="EE50" s="358" t="s">
        <v>1389</v>
      </c>
      <c r="EF50" s="358" t="s">
        <v>1390</v>
      </c>
      <c r="EG50" s="270"/>
      <c r="EH50" s="270"/>
      <c r="EI50" s="270"/>
      <c r="EJ50" s="270"/>
      <c r="EL50" s="840" t="s">
        <v>512</v>
      </c>
      <c r="EM50" s="318" t="s">
        <v>509</v>
      </c>
      <c r="EN50" s="274" t="s">
        <v>453</v>
      </c>
      <c r="EO50" s="274">
        <v>0</v>
      </c>
      <c r="EP50" s="274">
        <v>2</v>
      </c>
      <c r="EQ50" s="276">
        <v>0.5</v>
      </c>
      <c r="ER50" s="276">
        <v>0.5</v>
      </c>
      <c r="ES50" s="276">
        <v>0.5</v>
      </c>
      <c r="ET50" s="841">
        <v>0.5</v>
      </c>
    </row>
    <row r="51" spans="1:150" ht="50.25" customHeight="1" x14ac:dyDescent="0.2">
      <c r="A51" s="277" t="s">
        <v>53</v>
      </c>
      <c r="B51" s="469" t="s">
        <v>54</v>
      </c>
      <c r="C51" s="470" t="s">
        <v>55</v>
      </c>
      <c r="D51" s="453"/>
      <c r="E51" s="8" t="s">
        <v>372</v>
      </c>
      <c r="F51" s="281" t="str">
        <f t="shared" si="4"/>
        <v>E1.P_B</v>
      </c>
      <c r="G51" s="471" t="s">
        <v>79</v>
      </c>
      <c r="H51" s="471" t="s">
        <v>152</v>
      </c>
      <c r="I51" s="458"/>
      <c r="J51" s="459" t="s">
        <v>212</v>
      </c>
      <c r="K51" s="374" t="str">
        <f t="shared" si="5"/>
        <v>E1.P_B.MR3</v>
      </c>
      <c r="L51" s="472" t="s">
        <v>148</v>
      </c>
      <c r="M51" s="473" t="s">
        <v>451</v>
      </c>
      <c r="N51" s="288">
        <v>0</v>
      </c>
      <c r="O51" s="288">
        <v>20</v>
      </c>
      <c r="P51" s="377" t="s">
        <v>515</v>
      </c>
      <c r="Q51" s="378" t="str">
        <f t="shared" si="6"/>
        <v>E1.P_B.MR3-MP09-1</v>
      </c>
      <c r="R51" s="422" t="s">
        <v>516</v>
      </c>
      <c r="S51" s="314" t="s">
        <v>453</v>
      </c>
      <c r="T51" s="293">
        <v>0</v>
      </c>
      <c r="U51" s="294">
        <v>3</v>
      </c>
      <c r="V51" s="293" t="s">
        <v>67</v>
      </c>
      <c r="W51" s="321">
        <v>0.75</v>
      </c>
      <c r="X51" s="322">
        <v>0.75</v>
      </c>
      <c r="Y51" s="321">
        <v>0.75</v>
      </c>
      <c r="Z51" s="323">
        <v>0.75</v>
      </c>
      <c r="AA51" s="298"/>
      <c r="AB51" s="299"/>
      <c r="AC51" s="299"/>
      <c r="AD51" s="299"/>
      <c r="AE51" s="299"/>
      <c r="AF51" s="299"/>
      <c r="AG51" s="299"/>
      <c r="AH51" s="299"/>
      <c r="AI51" s="299"/>
      <c r="AJ51" s="299"/>
      <c r="AK51" s="299"/>
      <c r="AL51" s="299"/>
      <c r="AM51" s="299"/>
      <c r="AN51" s="299"/>
      <c r="AO51" s="299"/>
      <c r="AP51" s="299"/>
      <c r="AQ51" s="299"/>
      <c r="AR51" s="299"/>
      <c r="AS51" s="299"/>
      <c r="AT51" s="299"/>
      <c r="AU51" s="299"/>
      <c r="AV51" s="299"/>
      <c r="AW51" s="299"/>
      <c r="AX51" s="299"/>
      <c r="AY51" s="299"/>
      <c r="AZ51" s="299"/>
      <c r="BA51" s="299"/>
      <c r="BB51" s="299"/>
      <c r="BC51" s="300"/>
      <c r="BD51" s="301" t="s">
        <v>377</v>
      </c>
      <c r="BN51" s="5" t="s">
        <v>390</v>
      </c>
      <c r="BO51" s="268" t="s">
        <v>391</v>
      </c>
      <c r="BP51" s="6" t="s">
        <v>517</v>
      </c>
      <c r="BQ51" s="269" t="s">
        <v>518</v>
      </c>
      <c r="BS51" s="89" t="s">
        <v>147</v>
      </c>
      <c r="BT51" s="89" t="s">
        <v>148</v>
      </c>
      <c r="BU51" s="90" t="s">
        <v>512</v>
      </c>
      <c r="BV51" s="87"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7" t="s">
        <v>502</v>
      </c>
      <c r="EC51" s="308" t="s">
        <v>503</v>
      </c>
      <c r="ED51" s="317" t="s">
        <v>1352</v>
      </c>
      <c r="EE51" s="358" t="s">
        <v>1423</v>
      </c>
      <c r="EF51" s="358" t="s">
        <v>1424</v>
      </c>
      <c r="EG51" s="270"/>
      <c r="EH51" s="270"/>
      <c r="EI51" s="270"/>
      <c r="EJ51" s="270"/>
      <c r="EL51" s="840" t="s">
        <v>519</v>
      </c>
      <c r="EM51" s="318" t="s">
        <v>516</v>
      </c>
      <c r="EN51" s="274" t="s">
        <v>453</v>
      </c>
      <c r="EO51" s="274">
        <v>0</v>
      </c>
      <c r="EP51" s="274">
        <v>3</v>
      </c>
      <c r="EQ51" s="329">
        <v>0.75</v>
      </c>
      <c r="ER51" s="329">
        <v>0.75</v>
      </c>
      <c r="ES51" s="329">
        <v>0.75</v>
      </c>
      <c r="ET51" s="837">
        <v>0.75</v>
      </c>
    </row>
    <row r="52" spans="1:150" ht="51.75" customHeight="1" thickBot="1" x14ac:dyDescent="0.25">
      <c r="A52" s="277" t="s">
        <v>53</v>
      </c>
      <c r="B52" s="469" t="s">
        <v>54</v>
      </c>
      <c r="C52" s="470" t="s">
        <v>55</v>
      </c>
      <c r="D52" s="453"/>
      <c r="E52" s="8" t="s">
        <v>372</v>
      </c>
      <c r="F52" s="281" t="str">
        <f t="shared" si="4"/>
        <v>E1.P_B</v>
      </c>
      <c r="G52" s="476" t="s">
        <v>79</v>
      </c>
      <c r="H52" s="471" t="s">
        <v>152</v>
      </c>
      <c r="I52" s="458"/>
      <c r="J52" s="459" t="s">
        <v>212</v>
      </c>
      <c r="K52" s="374" t="str">
        <f t="shared" si="5"/>
        <v>E1.P_B.MR3</v>
      </c>
      <c r="L52" s="472" t="s">
        <v>148</v>
      </c>
      <c r="M52" s="473" t="s">
        <v>451</v>
      </c>
      <c r="N52" s="428">
        <v>0</v>
      </c>
      <c r="O52" s="428">
        <v>20</v>
      </c>
      <c r="P52" s="377" t="s">
        <v>522</v>
      </c>
      <c r="Q52" s="392" t="str">
        <f t="shared" si="6"/>
        <v>E1.P_B.MR3-MP10-1</v>
      </c>
      <c r="R52" s="477" t="s">
        <v>523</v>
      </c>
      <c r="S52" s="337" t="s">
        <v>453</v>
      </c>
      <c r="T52" s="351">
        <v>0</v>
      </c>
      <c r="U52" s="352">
        <v>1</v>
      </c>
      <c r="V52" s="351" t="s">
        <v>67</v>
      </c>
      <c r="W52" s="395">
        <v>0.25</v>
      </c>
      <c r="X52" s="396">
        <v>0.25</v>
      </c>
      <c r="Y52" s="395">
        <v>0.25</v>
      </c>
      <c r="Z52" s="397">
        <v>0.25</v>
      </c>
      <c r="AA52" s="298"/>
      <c r="AB52" s="299"/>
      <c r="AC52" s="299"/>
      <c r="AD52" s="299"/>
      <c r="AE52" s="299"/>
      <c r="AF52" s="299"/>
      <c r="AG52" s="299"/>
      <c r="AH52" s="299"/>
      <c r="AI52" s="299"/>
      <c r="AJ52" s="299"/>
      <c r="AK52" s="299"/>
      <c r="AL52" s="299"/>
      <c r="AM52" s="299"/>
      <c r="AN52" s="299"/>
      <c r="AO52" s="299"/>
      <c r="AP52" s="299"/>
      <c r="AQ52" s="299"/>
      <c r="AR52" s="299"/>
      <c r="AS52" s="299"/>
      <c r="AT52" s="299"/>
      <c r="AU52" s="299"/>
      <c r="AV52" s="299"/>
      <c r="AW52" s="299"/>
      <c r="AX52" s="299"/>
      <c r="AY52" s="299"/>
      <c r="AZ52" s="299"/>
      <c r="BA52" s="299"/>
      <c r="BB52" s="299"/>
      <c r="BC52" s="300"/>
      <c r="BD52" s="301" t="s">
        <v>377</v>
      </c>
      <c r="BN52" s="10" t="s">
        <v>390</v>
      </c>
      <c r="BO52" s="305" t="s">
        <v>391</v>
      </c>
      <c r="BP52" s="11" t="s">
        <v>524</v>
      </c>
      <c r="BQ52" s="306" t="s">
        <v>525</v>
      </c>
      <c r="BS52" s="89" t="s">
        <v>147</v>
      </c>
      <c r="BT52" s="89" t="s">
        <v>148</v>
      </c>
      <c r="BU52" s="90" t="s">
        <v>519</v>
      </c>
      <c r="BV52" s="87"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7" t="s">
        <v>510</v>
      </c>
      <c r="EC52" s="308" t="s">
        <v>511</v>
      </c>
      <c r="ED52" s="309" t="s">
        <v>1437</v>
      </c>
      <c r="EE52" s="310">
        <v>0</v>
      </c>
      <c r="EF52" s="441">
        <v>4</v>
      </c>
      <c r="EG52" s="270"/>
      <c r="EH52" s="270"/>
      <c r="EI52" s="270"/>
      <c r="EJ52" s="270"/>
      <c r="EL52" s="840" t="s">
        <v>526</v>
      </c>
      <c r="EM52" s="318" t="s">
        <v>523</v>
      </c>
      <c r="EN52" s="274" t="s">
        <v>453</v>
      </c>
      <c r="EO52" s="274">
        <v>0</v>
      </c>
      <c r="EP52" s="274">
        <v>1</v>
      </c>
      <c r="EQ52" s="329">
        <v>0.25</v>
      </c>
      <c r="ER52" s="329">
        <v>0.25</v>
      </c>
      <c r="ES52" s="329">
        <v>0.25</v>
      </c>
      <c r="ET52" s="837">
        <v>0.25</v>
      </c>
    </row>
    <row r="53" spans="1:150" ht="85.5" customHeight="1" x14ac:dyDescent="0.2">
      <c r="A53" s="277" t="s">
        <v>53</v>
      </c>
      <c r="B53" s="430" t="s">
        <v>54</v>
      </c>
      <c r="C53" s="431" t="s">
        <v>55</v>
      </c>
      <c r="D53" s="432" t="s">
        <v>529</v>
      </c>
      <c r="E53" s="3" t="s">
        <v>530</v>
      </c>
      <c r="F53" s="433" t="str">
        <f t="shared" si="4"/>
        <v>E1.P_C</v>
      </c>
      <c r="G53" s="478" t="s">
        <v>93</v>
      </c>
      <c r="H53" s="479" t="s">
        <v>187</v>
      </c>
      <c r="I53" s="405" t="s">
        <v>531</v>
      </c>
      <c r="J53" s="456" t="s">
        <v>61</v>
      </c>
      <c r="K53" s="457" t="str">
        <f t="shared" si="5"/>
        <v>E1.P_C.MR1</v>
      </c>
      <c r="L53" s="480" t="s">
        <v>162</v>
      </c>
      <c r="M53" s="362" t="s">
        <v>532</v>
      </c>
      <c r="N53" s="247">
        <v>3630</v>
      </c>
      <c r="O53" s="481">
        <v>3700</v>
      </c>
      <c r="P53" s="482" t="s">
        <v>64</v>
      </c>
      <c r="Q53" s="483" t="str">
        <f t="shared" si="6"/>
        <v>E1.P_C.MR1-MP01-1</v>
      </c>
      <c r="R53" s="418" t="s">
        <v>533</v>
      </c>
      <c r="S53" s="368" t="s">
        <v>534</v>
      </c>
      <c r="T53" s="484">
        <v>24</v>
      </c>
      <c r="U53" s="485">
        <v>34</v>
      </c>
      <c r="V53" s="484" t="s">
        <v>67</v>
      </c>
      <c r="W53" s="486">
        <v>34</v>
      </c>
      <c r="X53" s="487">
        <v>34</v>
      </c>
      <c r="Y53" s="486">
        <v>34</v>
      </c>
      <c r="Z53" s="488">
        <v>34</v>
      </c>
      <c r="AA53" s="438">
        <f>393837000+6500000+150000000+90000000+50000000+1406163000+500000000+200000000+30000000+293500000+300000000+150000000+90000000+156323606+25632360+74367640+75820050+39314100+28081500+137599350-815386000-1503599242</f>
        <v>1878153364</v>
      </c>
      <c r="AB53" s="439">
        <f>109719509+71256+824878270</f>
        <v>934669035</v>
      </c>
      <c r="AC53" s="439">
        <v>200000000</v>
      </c>
      <c r="AD53" s="439"/>
      <c r="AE53" s="439"/>
      <c r="AF53" s="439">
        <v>37177601</v>
      </c>
      <c r="AG53" s="439">
        <f t="shared" ref="AG53" si="14">SUM(AA53:AF53)</f>
        <v>3050000000</v>
      </c>
      <c r="AH53" s="439">
        <f t="shared" ref="AH53:AJ53" si="15">+AA53</f>
        <v>1878153364</v>
      </c>
      <c r="AI53" s="439">
        <f t="shared" si="15"/>
        <v>934669035</v>
      </c>
      <c r="AJ53" s="439">
        <f t="shared" si="15"/>
        <v>200000000</v>
      </c>
      <c r="AK53" s="439">
        <v>0</v>
      </c>
      <c r="AL53" s="439">
        <f t="shared" ref="AL53:AT53" si="16">+AE53</f>
        <v>0</v>
      </c>
      <c r="AM53" s="439">
        <f t="shared" si="16"/>
        <v>37177601</v>
      </c>
      <c r="AN53" s="439">
        <f t="shared" si="16"/>
        <v>3050000000</v>
      </c>
      <c r="AO53" s="439">
        <f t="shared" si="16"/>
        <v>1878153364</v>
      </c>
      <c r="AP53" s="439">
        <f t="shared" si="16"/>
        <v>934669035</v>
      </c>
      <c r="AQ53" s="439">
        <f t="shared" si="16"/>
        <v>200000000</v>
      </c>
      <c r="AR53" s="439">
        <v>0</v>
      </c>
      <c r="AS53" s="439">
        <f t="shared" si="16"/>
        <v>0</v>
      </c>
      <c r="AT53" s="439">
        <f t="shared" si="16"/>
        <v>37177601</v>
      </c>
      <c r="AU53" s="439">
        <f t="shared" ref="AU53" si="17">SUM(AO53:AT53)</f>
        <v>3050000000</v>
      </c>
      <c r="AV53" s="439">
        <f>+AO53</f>
        <v>1878153364</v>
      </c>
      <c r="AW53" s="439">
        <f t="shared" ref="AW53:BA53" si="18">+AP53</f>
        <v>934669035</v>
      </c>
      <c r="AX53" s="439">
        <f t="shared" si="18"/>
        <v>200000000</v>
      </c>
      <c r="AY53" s="439">
        <v>0</v>
      </c>
      <c r="AZ53" s="439">
        <f t="shared" si="18"/>
        <v>0</v>
      </c>
      <c r="BA53" s="439">
        <f t="shared" si="18"/>
        <v>37177601</v>
      </c>
      <c r="BB53" s="439">
        <f t="shared" ref="BB53" si="19">SUM(AV53:BA53)</f>
        <v>3050000000</v>
      </c>
      <c r="BC53" s="440">
        <f t="shared" ref="BC53" si="20">+BB53+AU53+AN53+AG53</f>
        <v>12200000000</v>
      </c>
      <c r="BD53" s="489" t="s">
        <v>535</v>
      </c>
      <c r="BN53" s="10" t="s">
        <v>390</v>
      </c>
      <c r="BO53" s="305" t="s">
        <v>391</v>
      </c>
      <c r="BP53" s="11" t="s">
        <v>536</v>
      </c>
      <c r="BQ53" s="306" t="s">
        <v>537</v>
      </c>
      <c r="BS53" s="89" t="s">
        <v>147</v>
      </c>
      <c r="BT53" s="89" t="s">
        <v>148</v>
      </c>
      <c r="BU53" s="90" t="s">
        <v>526</v>
      </c>
      <c r="BV53" s="87"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7" t="s">
        <v>517</v>
      </c>
      <c r="EC53" s="308" t="s">
        <v>518</v>
      </c>
      <c r="ED53" s="309" t="s">
        <v>1455</v>
      </c>
      <c r="EE53" s="441">
        <v>635</v>
      </c>
      <c r="EF53" s="441">
        <v>571</v>
      </c>
      <c r="EG53" s="270"/>
      <c r="EH53" s="270"/>
      <c r="EI53" s="270"/>
      <c r="EJ53" s="270"/>
      <c r="EL53" s="846" t="s">
        <v>538</v>
      </c>
      <c r="EM53" s="318" t="s">
        <v>533</v>
      </c>
      <c r="EN53" s="274" t="s">
        <v>534</v>
      </c>
      <c r="EO53" s="386">
        <v>24</v>
      </c>
      <c r="EP53" s="386">
        <v>34</v>
      </c>
      <c r="EQ53" s="490">
        <v>34</v>
      </c>
      <c r="ER53" s="490">
        <v>34</v>
      </c>
      <c r="ES53" s="490">
        <v>34</v>
      </c>
      <c r="ET53" s="847">
        <v>34</v>
      </c>
    </row>
    <row r="54" spans="1:150" ht="51.75" customHeight="1" thickBot="1" x14ac:dyDescent="0.25">
      <c r="A54" s="277" t="s">
        <v>53</v>
      </c>
      <c r="B54" s="430" t="s">
        <v>54</v>
      </c>
      <c r="C54" s="431" t="s">
        <v>55</v>
      </c>
      <c r="D54" s="431"/>
      <c r="E54" s="8" t="s">
        <v>530</v>
      </c>
      <c r="F54" s="281" t="str">
        <f t="shared" si="4"/>
        <v>E1.P_C</v>
      </c>
      <c r="G54" s="491" t="s">
        <v>93</v>
      </c>
      <c r="H54" s="491" t="s">
        <v>187</v>
      </c>
      <c r="I54" s="283"/>
      <c r="J54" s="459" t="s">
        <v>61</v>
      </c>
      <c r="K54" s="374" t="str">
        <f t="shared" si="5"/>
        <v>E1.P_C.MR1</v>
      </c>
      <c r="L54" s="492" t="s">
        <v>162</v>
      </c>
      <c r="M54" s="492" t="s">
        <v>532</v>
      </c>
      <c r="N54" s="288">
        <v>3630</v>
      </c>
      <c r="O54" s="493">
        <v>3700</v>
      </c>
      <c r="P54" s="482" t="s">
        <v>87</v>
      </c>
      <c r="Q54" s="494" t="str">
        <f t="shared" si="6"/>
        <v>E1.P_C.MR1-MP02-1</v>
      </c>
      <c r="R54" s="422" t="s">
        <v>544</v>
      </c>
      <c r="S54" s="314" t="s">
        <v>545</v>
      </c>
      <c r="T54" s="293">
        <v>3</v>
      </c>
      <c r="U54" s="294">
        <v>5</v>
      </c>
      <c r="V54" s="293" t="s">
        <v>67</v>
      </c>
      <c r="W54" s="295">
        <v>0</v>
      </c>
      <c r="X54" s="296">
        <v>2</v>
      </c>
      <c r="Y54" s="295">
        <v>1</v>
      </c>
      <c r="Z54" s="297">
        <v>1</v>
      </c>
      <c r="AA54" s="298"/>
      <c r="AB54" s="299"/>
      <c r="AC54" s="299"/>
      <c r="AD54" s="299"/>
      <c r="AE54" s="299"/>
      <c r="AF54" s="299"/>
      <c r="AG54" s="299"/>
      <c r="AH54" s="299"/>
      <c r="AI54" s="299"/>
      <c r="AJ54" s="299"/>
      <c r="AK54" s="299"/>
      <c r="AL54" s="299"/>
      <c r="AM54" s="299"/>
      <c r="AN54" s="299"/>
      <c r="AO54" s="299"/>
      <c r="AP54" s="299"/>
      <c r="AQ54" s="299"/>
      <c r="AR54" s="299"/>
      <c r="AS54" s="299"/>
      <c r="AT54" s="299"/>
      <c r="AU54" s="299"/>
      <c r="AV54" s="299"/>
      <c r="AW54" s="299"/>
      <c r="AX54" s="299"/>
      <c r="AY54" s="299"/>
      <c r="AZ54" s="299"/>
      <c r="BA54" s="299"/>
      <c r="BB54" s="299"/>
      <c r="BC54" s="300"/>
      <c r="BD54" s="301" t="s">
        <v>535</v>
      </c>
      <c r="BN54" s="12" t="s">
        <v>390</v>
      </c>
      <c r="BO54" s="331" t="s">
        <v>391</v>
      </c>
      <c r="BP54" s="13" t="s">
        <v>546</v>
      </c>
      <c r="BQ54" s="332" t="s">
        <v>547</v>
      </c>
      <c r="BS54" s="87" t="s">
        <v>161</v>
      </c>
      <c r="BT54" s="87" t="s">
        <v>162</v>
      </c>
      <c r="BU54" s="90" t="s">
        <v>538</v>
      </c>
      <c r="BV54" s="87"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7" t="s">
        <v>524</v>
      </c>
      <c r="EC54" s="308" t="s">
        <v>525</v>
      </c>
      <c r="ED54" s="309" t="s">
        <v>1486</v>
      </c>
      <c r="EE54" s="358">
        <v>277</v>
      </c>
      <c r="EF54" s="358">
        <v>249</v>
      </c>
      <c r="EG54" s="270"/>
      <c r="EH54" s="270"/>
      <c r="EI54" s="270"/>
      <c r="EJ54" s="270"/>
      <c r="EL54" s="846" t="s">
        <v>548</v>
      </c>
      <c r="EM54" s="318" t="s">
        <v>544</v>
      </c>
      <c r="EN54" s="274" t="s">
        <v>545</v>
      </c>
      <c r="EO54" s="274">
        <v>3</v>
      </c>
      <c r="EP54" s="274">
        <v>5</v>
      </c>
      <c r="EQ54" s="820">
        <v>0</v>
      </c>
      <c r="ER54" s="826">
        <v>0</v>
      </c>
      <c r="ES54" s="826">
        <v>1</v>
      </c>
      <c r="ET54" s="848">
        <v>1</v>
      </c>
    </row>
    <row r="55" spans="1:150" ht="63" customHeight="1" thickBot="1" x14ac:dyDescent="0.3">
      <c r="A55" s="277" t="s">
        <v>53</v>
      </c>
      <c r="B55" s="430" t="s">
        <v>54</v>
      </c>
      <c r="C55" s="431" t="s">
        <v>55</v>
      </c>
      <c r="D55" s="431"/>
      <c r="E55" s="8" t="s">
        <v>530</v>
      </c>
      <c r="F55" s="281" t="str">
        <f t="shared" si="4"/>
        <v>E1.P_C</v>
      </c>
      <c r="G55" s="491" t="s">
        <v>93</v>
      </c>
      <c r="H55" s="491" t="s">
        <v>187</v>
      </c>
      <c r="I55" s="283"/>
      <c r="J55" s="459" t="s">
        <v>61</v>
      </c>
      <c r="K55" s="374" t="str">
        <f t="shared" si="5"/>
        <v>E1.P_C.MR1</v>
      </c>
      <c r="L55" s="492" t="s">
        <v>162</v>
      </c>
      <c r="M55" s="492" t="s">
        <v>532</v>
      </c>
      <c r="N55" s="288">
        <v>3630</v>
      </c>
      <c r="O55" s="493">
        <v>3700</v>
      </c>
      <c r="P55" s="482" t="s">
        <v>99</v>
      </c>
      <c r="Q55" s="494" t="str">
        <f t="shared" si="6"/>
        <v>E1.P_C.MR1-MP03-1</v>
      </c>
      <c r="R55" s="422" t="s">
        <v>551</v>
      </c>
      <c r="S55" s="314" t="s">
        <v>552</v>
      </c>
      <c r="T55" s="293">
        <v>62</v>
      </c>
      <c r="U55" s="294">
        <v>120</v>
      </c>
      <c r="V55" s="293" t="s">
        <v>67</v>
      </c>
      <c r="W55" s="295">
        <v>30</v>
      </c>
      <c r="X55" s="296">
        <v>30</v>
      </c>
      <c r="Y55" s="295">
        <v>30</v>
      </c>
      <c r="Z55" s="297">
        <v>30</v>
      </c>
      <c r="AA55" s="298"/>
      <c r="AB55" s="299"/>
      <c r="AC55" s="299"/>
      <c r="AD55" s="299"/>
      <c r="AE55" s="299"/>
      <c r="AF55" s="299"/>
      <c r="AG55" s="299"/>
      <c r="AH55" s="299"/>
      <c r="AI55" s="299"/>
      <c r="AJ55" s="299"/>
      <c r="AK55" s="299"/>
      <c r="AL55" s="299"/>
      <c r="AM55" s="299"/>
      <c r="AN55" s="299"/>
      <c r="AO55" s="299"/>
      <c r="AP55" s="299"/>
      <c r="AQ55" s="299"/>
      <c r="AR55" s="299"/>
      <c r="AS55" s="299"/>
      <c r="AT55" s="299"/>
      <c r="AU55" s="299"/>
      <c r="AV55" s="299"/>
      <c r="AW55" s="299"/>
      <c r="AX55" s="299"/>
      <c r="AY55" s="299"/>
      <c r="AZ55" s="299"/>
      <c r="BA55" s="299"/>
      <c r="BB55" s="299"/>
      <c r="BC55" s="300"/>
      <c r="BD55" s="301" t="s">
        <v>535</v>
      </c>
      <c r="BN55" s="14" t="s">
        <v>401</v>
      </c>
      <c r="BO55" s="356" t="s">
        <v>402</v>
      </c>
      <c r="BP55" s="15" t="s">
        <v>553</v>
      </c>
      <c r="BQ55" s="357" t="s">
        <v>554</v>
      </c>
      <c r="BS55" s="89" t="s">
        <v>161</v>
      </c>
      <c r="BT55" s="89" t="s">
        <v>162</v>
      </c>
      <c r="BU55" s="90" t="s">
        <v>548</v>
      </c>
      <c r="BV55" s="87"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7" t="s">
        <v>536</v>
      </c>
      <c r="EC55" s="308" t="s">
        <v>537</v>
      </c>
      <c r="ED55" s="309" t="s">
        <v>1512</v>
      </c>
      <c r="EE55" s="495">
        <v>4.9000000000000004</v>
      </c>
      <c r="EF55" s="311">
        <v>5</v>
      </c>
      <c r="EG55" s="270"/>
      <c r="EH55" s="270"/>
      <c r="EI55" s="270"/>
      <c r="EJ55" s="270"/>
      <c r="EL55" s="846" t="s">
        <v>555</v>
      </c>
      <c r="EM55" s="318" t="s">
        <v>551</v>
      </c>
      <c r="EN55" s="274" t="s">
        <v>552</v>
      </c>
      <c r="EO55" s="274">
        <v>62</v>
      </c>
      <c r="EP55" s="274">
        <v>120</v>
      </c>
      <c r="EQ55" s="820">
        <v>30</v>
      </c>
      <c r="ER55" s="820">
        <v>30</v>
      </c>
      <c r="ES55" s="820">
        <v>30</v>
      </c>
      <c r="ET55" s="848">
        <v>30</v>
      </c>
    </row>
    <row r="56" spans="1:150" ht="63.75" customHeight="1" thickBot="1" x14ac:dyDescent="0.25">
      <c r="A56" s="277" t="s">
        <v>53</v>
      </c>
      <c r="B56" s="430" t="s">
        <v>54</v>
      </c>
      <c r="C56" s="431" t="s">
        <v>55</v>
      </c>
      <c r="D56" s="431"/>
      <c r="E56" s="8" t="s">
        <v>530</v>
      </c>
      <c r="F56" s="281" t="str">
        <f t="shared" si="4"/>
        <v>E1.P_C</v>
      </c>
      <c r="G56" s="491" t="s">
        <v>93</v>
      </c>
      <c r="H56" s="491" t="s">
        <v>187</v>
      </c>
      <c r="I56" s="283"/>
      <c r="J56" s="459" t="s">
        <v>61</v>
      </c>
      <c r="K56" s="374" t="str">
        <f t="shared" si="5"/>
        <v>E1.P_C.MR1</v>
      </c>
      <c r="L56" s="492" t="s">
        <v>162</v>
      </c>
      <c r="M56" s="492" t="s">
        <v>532</v>
      </c>
      <c r="N56" s="288">
        <v>3630</v>
      </c>
      <c r="O56" s="493">
        <v>3700</v>
      </c>
      <c r="P56" s="482" t="s">
        <v>112</v>
      </c>
      <c r="Q56" s="494" t="str">
        <f t="shared" si="6"/>
        <v>E1.P_C.MR1-MP04-1</v>
      </c>
      <c r="R56" s="422" t="s">
        <v>558</v>
      </c>
      <c r="S56" s="314" t="s">
        <v>559</v>
      </c>
      <c r="T56" s="293">
        <v>5</v>
      </c>
      <c r="U56" s="294">
        <v>5</v>
      </c>
      <c r="V56" s="293" t="s">
        <v>102</v>
      </c>
      <c r="W56" s="295">
        <v>5</v>
      </c>
      <c r="X56" s="296">
        <v>5</v>
      </c>
      <c r="Y56" s="295">
        <v>15</v>
      </c>
      <c r="Z56" s="297">
        <v>10</v>
      </c>
      <c r="AA56" s="298"/>
      <c r="AB56" s="299"/>
      <c r="AC56" s="299"/>
      <c r="AD56" s="299"/>
      <c r="AE56" s="299"/>
      <c r="AF56" s="299"/>
      <c r="AG56" s="299"/>
      <c r="AH56" s="299"/>
      <c r="AI56" s="299"/>
      <c r="AJ56" s="299"/>
      <c r="AK56" s="299"/>
      <c r="AL56" s="299"/>
      <c r="AM56" s="299"/>
      <c r="AN56" s="299"/>
      <c r="AO56" s="299"/>
      <c r="AP56" s="299"/>
      <c r="AQ56" s="299"/>
      <c r="AR56" s="299"/>
      <c r="AS56" s="299"/>
      <c r="AT56" s="299"/>
      <c r="AU56" s="299"/>
      <c r="AV56" s="299"/>
      <c r="AW56" s="299"/>
      <c r="AX56" s="299"/>
      <c r="AY56" s="299"/>
      <c r="AZ56" s="299"/>
      <c r="BA56" s="299"/>
      <c r="BB56" s="299"/>
      <c r="BC56" s="300"/>
      <c r="BD56" s="301" t="s">
        <v>535</v>
      </c>
      <c r="BN56" s="14" t="s">
        <v>412</v>
      </c>
      <c r="BO56" s="356" t="s">
        <v>413</v>
      </c>
      <c r="BP56" s="15" t="s">
        <v>560</v>
      </c>
      <c r="BQ56" s="357" t="s">
        <v>561</v>
      </c>
      <c r="BS56" s="89" t="s">
        <v>161</v>
      </c>
      <c r="BT56" s="89" t="s">
        <v>162</v>
      </c>
      <c r="BU56" s="90" t="s">
        <v>555</v>
      </c>
      <c r="BV56" s="87"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7" t="s">
        <v>546</v>
      </c>
      <c r="EC56" s="308" t="s">
        <v>547</v>
      </c>
      <c r="ED56" s="309" t="s">
        <v>1525</v>
      </c>
      <c r="EE56" s="441">
        <v>7357</v>
      </c>
      <c r="EF56" s="441">
        <v>11035</v>
      </c>
      <c r="EG56" s="270"/>
      <c r="EH56" s="270"/>
      <c r="EI56" s="270"/>
      <c r="EJ56" s="270"/>
      <c r="EL56" s="846" t="s">
        <v>562</v>
      </c>
      <c r="EM56" s="318" t="s">
        <v>558</v>
      </c>
      <c r="EN56" s="274" t="s">
        <v>559</v>
      </c>
      <c r="EO56" s="274">
        <v>5</v>
      </c>
      <c r="EP56" s="274">
        <v>5</v>
      </c>
      <c r="EQ56" s="820">
        <v>5</v>
      </c>
      <c r="ER56" s="820">
        <v>5</v>
      </c>
      <c r="ES56" s="820">
        <v>5</v>
      </c>
      <c r="ET56" s="848">
        <v>5</v>
      </c>
    </row>
    <row r="57" spans="1:150" ht="90" customHeight="1" x14ac:dyDescent="0.2">
      <c r="A57" s="277" t="s">
        <v>53</v>
      </c>
      <c r="B57" s="430" t="s">
        <v>54</v>
      </c>
      <c r="C57" s="431" t="s">
        <v>55</v>
      </c>
      <c r="D57" s="431"/>
      <c r="E57" s="8" t="s">
        <v>530</v>
      </c>
      <c r="F57" s="281" t="str">
        <f t="shared" si="4"/>
        <v>E1.P_C</v>
      </c>
      <c r="G57" s="491" t="s">
        <v>93</v>
      </c>
      <c r="H57" s="491" t="s">
        <v>187</v>
      </c>
      <c r="I57" s="283"/>
      <c r="J57" s="459" t="s">
        <v>61</v>
      </c>
      <c r="K57" s="374" t="str">
        <f t="shared" si="5"/>
        <v>E1.P_C.MR1</v>
      </c>
      <c r="L57" s="492" t="s">
        <v>162</v>
      </c>
      <c r="M57" s="492" t="s">
        <v>532</v>
      </c>
      <c r="N57" s="288">
        <v>3630</v>
      </c>
      <c r="O57" s="493">
        <v>3700</v>
      </c>
      <c r="P57" s="482" t="s">
        <v>122</v>
      </c>
      <c r="Q57" s="494" t="str">
        <f t="shared" si="6"/>
        <v>E1.P_C.MR1-MP05-1</v>
      </c>
      <c r="R57" s="422" t="s">
        <v>565</v>
      </c>
      <c r="S57" s="314" t="s">
        <v>566</v>
      </c>
      <c r="T57" s="293">
        <v>126</v>
      </c>
      <c r="U57" s="294">
        <v>126</v>
      </c>
      <c r="V57" s="293" t="s">
        <v>102</v>
      </c>
      <c r="W57" s="295">
        <v>126</v>
      </c>
      <c r="X57" s="296">
        <v>126</v>
      </c>
      <c r="Y57" s="295">
        <v>126</v>
      </c>
      <c r="Z57" s="297">
        <v>126</v>
      </c>
      <c r="AA57" s="298"/>
      <c r="AB57" s="299"/>
      <c r="AC57" s="299"/>
      <c r="AD57" s="299"/>
      <c r="AE57" s="299"/>
      <c r="AF57" s="299"/>
      <c r="AG57" s="299"/>
      <c r="AH57" s="299"/>
      <c r="AI57" s="299"/>
      <c r="AJ57" s="299"/>
      <c r="AK57" s="299"/>
      <c r="AL57" s="299"/>
      <c r="AM57" s="299"/>
      <c r="AN57" s="299"/>
      <c r="AO57" s="299"/>
      <c r="AP57" s="299"/>
      <c r="AQ57" s="299"/>
      <c r="AR57" s="299"/>
      <c r="AS57" s="299"/>
      <c r="AT57" s="299"/>
      <c r="AU57" s="299"/>
      <c r="AV57" s="299"/>
      <c r="AW57" s="299"/>
      <c r="AX57" s="299"/>
      <c r="AY57" s="299"/>
      <c r="AZ57" s="299"/>
      <c r="BA57" s="299"/>
      <c r="BB57" s="299"/>
      <c r="BC57" s="300"/>
      <c r="BD57" s="301" t="s">
        <v>535</v>
      </c>
      <c r="BN57" s="5" t="s">
        <v>423</v>
      </c>
      <c r="BO57" s="268" t="s">
        <v>424</v>
      </c>
      <c r="BP57" s="6" t="s">
        <v>567</v>
      </c>
      <c r="BQ57" s="269" t="s">
        <v>568</v>
      </c>
      <c r="BS57" s="89" t="s">
        <v>161</v>
      </c>
      <c r="BT57" s="89" t="s">
        <v>162</v>
      </c>
      <c r="BU57" s="90" t="s">
        <v>562</v>
      </c>
      <c r="BV57" s="87"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7" t="s">
        <v>553</v>
      </c>
      <c r="EC57" s="308" t="s">
        <v>554</v>
      </c>
      <c r="ED57" s="309" t="s">
        <v>1539</v>
      </c>
      <c r="EE57" s="358">
        <v>4</v>
      </c>
      <c r="EF57" s="358">
        <v>6</v>
      </c>
      <c r="EG57" s="270"/>
      <c r="EH57" s="270"/>
      <c r="EI57" s="270"/>
      <c r="EJ57" s="270"/>
      <c r="EL57" s="846" t="s">
        <v>569</v>
      </c>
      <c r="EM57" s="318" t="s">
        <v>565</v>
      </c>
      <c r="EN57" s="274" t="s">
        <v>566</v>
      </c>
      <c r="EO57" s="274">
        <v>126</v>
      </c>
      <c r="EP57" s="274">
        <v>126</v>
      </c>
      <c r="EQ57" s="275">
        <v>126</v>
      </c>
      <c r="ER57" s="275">
        <v>126</v>
      </c>
      <c r="ES57" s="275">
        <v>126</v>
      </c>
      <c r="ET57" s="838">
        <v>126</v>
      </c>
    </row>
    <row r="58" spans="1:150" ht="89.25" customHeight="1" x14ac:dyDescent="0.2">
      <c r="A58" s="277" t="s">
        <v>53</v>
      </c>
      <c r="B58" s="430" t="s">
        <v>54</v>
      </c>
      <c r="C58" s="431" t="s">
        <v>55</v>
      </c>
      <c r="D58" s="431"/>
      <c r="E58" s="8" t="s">
        <v>530</v>
      </c>
      <c r="F58" s="281" t="str">
        <f t="shared" si="4"/>
        <v>E1.P_C</v>
      </c>
      <c r="G58" s="491" t="s">
        <v>93</v>
      </c>
      <c r="H58" s="491" t="s">
        <v>187</v>
      </c>
      <c r="I58" s="283"/>
      <c r="J58" s="459" t="s">
        <v>61</v>
      </c>
      <c r="K58" s="374" t="str">
        <f t="shared" si="5"/>
        <v>E1.P_C.MR1</v>
      </c>
      <c r="L58" s="492" t="s">
        <v>162</v>
      </c>
      <c r="M58" s="492" t="s">
        <v>532</v>
      </c>
      <c r="N58" s="288">
        <v>3630</v>
      </c>
      <c r="O58" s="493">
        <v>3700</v>
      </c>
      <c r="P58" s="482" t="s">
        <v>132</v>
      </c>
      <c r="Q58" s="494" t="str">
        <f t="shared" si="6"/>
        <v>E1.P_C.MR1-MP06-1</v>
      </c>
      <c r="R58" s="422" t="s">
        <v>574</v>
      </c>
      <c r="S58" s="314" t="s">
        <v>575</v>
      </c>
      <c r="T58" s="293">
        <v>0</v>
      </c>
      <c r="U58" s="294">
        <v>25</v>
      </c>
      <c r="V58" s="293" t="s">
        <v>67</v>
      </c>
      <c r="W58" s="295">
        <v>0</v>
      </c>
      <c r="X58" s="296">
        <v>0</v>
      </c>
      <c r="Y58" s="295">
        <v>15</v>
      </c>
      <c r="Z58" s="297">
        <v>10</v>
      </c>
      <c r="AA58" s="298"/>
      <c r="AB58" s="299"/>
      <c r="AC58" s="299"/>
      <c r="AD58" s="299"/>
      <c r="AE58" s="299"/>
      <c r="AF58" s="299"/>
      <c r="AG58" s="299"/>
      <c r="AH58" s="299"/>
      <c r="AI58" s="299"/>
      <c r="AJ58" s="299"/>
      <c r="AK58" s="299"/>
      <c r="AL58" s="299"/>
      <c r="AM58" s="299"/>
      <c r="AN58" s="299"/>
      <c r="AO58" s="299"/>
      <c r="AP58" s="299"/>
      <c r="AQ58" s="299"/>
      <c r="AR58" s="299"/>
      <c r="AS58" s="299"/>
      <c r="AT58" s="299"/>
      <c r="AU58" s="299"/>
      <c r="AV58" s="299"/>
      <c r="AW58" s="299"/>
      <c r="AX58" s="299"/>
      <c r="AY58" s="299"/>
      <c r="AZ58" s="299"/>
      <c r="BA58" s="299"/>
      <c r="BB58" s="299"/>
      <c r="BC58" s="300"/>
      <c r="BD58" s="301" t="s">
        <v>535</v>
      </c>
      <c r="BN58" s="10" t="s">
        <v>423</v>
      </c>
      <c r="BO58" s="305" t="s">
        <v>424</v>
      </c>
      <c r="BP58" s="11" t="s">
        <v>576</v>
      </c>
      <c r="BQ58" s="306" t="s">
        <v>577</v>
      </c>
      <c r="BS58" s="89" t="s">
        <v>161</v>
      </c>
      <c r="BT58" s="89" t="s">
        <v>162</v>
      </c>
      <c r="BU58" s="90" t="s">
        <v>569</v>
      </c>
      <c r="BV58" s="87"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7" t="s">
        <v>560</v>
      </c>
      <c r="EC58" s="308" t="s">
        <v>561</v>
      </c>
      <c r="ED58" s="309" t="s">
        <v>1565</v>
      </c>
      <c r="EE58" s="358">
        <v>13959</v>
      </c>
      <c r="EF58" s="358">
        <v>15355</v>
      </c>
      <c r="EG58" s="270"/>
      <c r="EH58" s="270"/>
      <c r="EI58" s="270"/>
      <c r="EJ58" s="270"/>
      <c r="EL58" s="846" t="s">
        <v>578</v>
      </c>
      <c r="EM58" s="318" t="s">
        <v>574</v>
      </c>
      <c r="EN58" s="274" t="s">
        <v>575</v>
      </c>
      <c r="EO58" s="274">
        <v>0</v>
      </c>
      <c r="EP58" s="274">
        <v>25</v>
      </c>
      <c r="EQ58" s="275">
        <v>0</v>
      </c>
      <c r="ER58" s="275">
        <v>0</v>
      </c>
      <c r="ES58" s="826">
        <v>12</v>
      </c>
      <c r="ET58" s="842">
        <v>13</v>
      </c>
    </row>
    <row r="59" spans="1:150" ht="71.25" customHeight="1" thickBot="1" x14ac:dyDescent="0.25">
      <c r="A59" s="277" t="s">
        <v>53</v>
      </c>
      <c r="B59" s="430" t="s">
        <v>54</v>
      </c>
      <c r="C59" s="431" t="s">
        <v>55</v>
      </c>
      <c r="D59" s="431"/>
      <c r="E59" s="8" t="s">
        <v>530</v>
      </c>
      <c r="F59" s="281" t="str">
        <f t="shared" si="4"/>
        <v>E1.P_C</v>
      </c>
      <c r="G59" s="491" t="s">
        <v>93</v>
      </c>
      <c r="H59" s="491" t="s">
        <v>187</v>
      </c>
      <c r="I59" s="283"/>
      <c r="J59" s="459" t="s">
        <v>61</v>
      </c>
      <c r="K59" s="374" t="str">
        <f t="shared" si="5"/>
        <v>E1.P_C.MR1</v>
      </c>
      <c r="L59" s="492" t="s">
        <v>162</v>
      </c>
      <c r="M59" s="492" t="s">
        <v>532</v>
      </c>
      <c r="N59" s="288">
        <v>3630</v>
      </c>
      <c r="O59" s="493">
        <v>3700</v>
      </c>
      <c r="P59" s="482" t="s">
        <v>142</v>
      </c>
      <c r="Q59" s="494" t="str">
        <f t="shared" si="6"/>
        <v>E1.P_C.MR1-MP07-1</v>
      </c>
      <c r="R59" s="422" t="s">
        <v>583</v>
      </c>
      <c r="S59" s="314" t="s">
        <v>532</v>
      </c>
      <c r="T59" s="381">
        <v>3630</v>
      </c>
      <c r="U59" s="382">
        <v>3700</v>
      </c>
      <c r="V59" s="381" t="s">
        <v>67</v>
      </c>
      <c r="W59" s="295">
        <v>3200</v>
      </c>
      <c r="X59" s="296">
        <v>3300</v>
      </c>
      <c r="Y59" s="295">
        <v>3400</v>
      </c>
      <c r="Z59" s="297">
        <v>3700</v>
      </c>
      <c r="AA59" s="383"/>
      <c r="AB59" s="384"/>
      <c r="AC59" s="384"/>
      <c r="AD59" s="384"/>
      <c r="AE59" s="384"/>
      <c r="AF59" s="384"/>
      <c r="AG59" s="384"/>
      <c r="AH59" s="384"/>
      <c r="AI59" s="384"/>
      <c r="AJ59" s="384"/>
      <c r="AK59" s="384"/>
      <c r="AL59" s="384"/>
      <c r="AM59" s="384"/>
      <c r="AN59" s="384"/>
      <c r="AO59" s="384"/>
      <c r="AP59" s="384"/>
      <c r="AQ59" s="384"/>
      <c r="AR59" s="384"/>
      <c r="AS59" s="384"/>
      <c r="AT59" s="384"/>
      <c r="AU59" s="384"/>
      <c r="AV59" s="384"/>
      <c r="AW59" s="384"/>
      <c r="AX59" s="384"/>
      <c r="AY59" s="384"/>
      <c r="AZ59" s="384"/>
      <c r="BA59" s="384"/>
      <c r="BB59" s="384"/>
      <c r="BC59" s="385"/>
      <c r="BD59" s="301" t="s">
        <v>535</v>
      </c>
      <c r="BN59" s="12" t="s">
        <v>423</v>
      </c>
      <c r="BO59" s="331" t="s">
        <v>424</v>
      </c>
      <c r="BP59" s="13" t="s">
        <v>584</v>
      </c>
      <c r="BQ59" s="332" t="s">
        <v>585</v>
      </c>
      <c r="BS59" s="89" t="s">
        <v>161</v>
      </c>
      <c r="BT59" s="89" t="s">
        <v>162</v>
      </c>
      <c r="BU59" s="90" t="s">
        <v>578</v>
      </c>
      <c r="BV59" s="87"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7" t="s">
        <v>567</v>
      </c>
      <c r="EC59" s="308" t="s">
        <v>568</v>
      </c>
      <c r="ED59" s="309" t="s">
        <v>1575</v>
      </c>
      <c r="EE59" s="441">
        <v>1</v>
      </c>
      <c r="EF59" s="441">
        <v>4</v>
      </c>
      <c r="EG59" s="270"/>
      <c r="EH59" s="270"/>
      <c r="EI59" s="270"/>
      <c r="EJ59" s="270"/>
      <c r="EL59" s="846" t="s">
        <v>586</v>
      </c>
      <c r="EM59" s="318" t="s">
        <v>583</v>
      </c>
      <c r="EN59" s="274" t="s">
        <v>532</v>
      </c>
      <c r="EO59" s="386">
        <v>3630</v>
      </c>
      <c r="EP59" s="386">
        <v>3700</v>
      </c>
      <c r="EQ59" s="275">
        <v>3200</v>
      </c>
      <c r="ER59" s="275">
        <v>3300</v>
      </c>
      <c r="ES59" s="275">
        <v>3400</v>
      </c>
      <c r="ET59" s="838">
        <v>3700</v>
      </c>
    </row>
    <row r="60" spans="1:150" ht="66" customHeight="1" thickBot="1" x14ac:dyDescent="0.25">
      <c r="A60" s="277" t="s">
        <v>53</v>
      </c>
      <c r="B60" s="430" t="s">
        <v>54</v>
      </c>
      <c r="C60" s="431" t="s">
        <v>55</v>
      </c>
      <c r="D60" s="431"/>
      <c r="E60" s="8" t="s">
        <v>530</v>
      </c>
      <c r="F60" s="281" t="str">
        <f t="shared" si="4"/>
        <v>E1.P_C</v>
      </c>
      <c r="G60" s="491" t="s">
        <v>93</v>
      </c>
      <c r="H60" s="491" t="s">
        <v>187</v>
      </c>
      <c r="I60" s="283"/>
      <c r="J60" s="459" t="s">
        <v>61</v>
      </c>
      <c r="K60" s="374" t="str">
        <f t="shared" si="5"/>
        <v>E1.P_C.MR1</v>
      </c>
      <c r="L60" s="492" t="s">
        <v>162</v>
      </c>
      <c r="M60" s="492" t="s">
        <v>532</v>
      </c>
      <c r="N60" s="288">
        <v>3630</v>
      </c>
      <c r="O60" s="493">
        <v>3700</v>
      </c>
      <c r="P60" s="482" t="s">
        <v>156</v>
      </c>
      <c r="Q60" s="494" t="str">
        <f t="shared" si="6"/>
        <v>E1.P_C.MR1-MP08-1</v>
      </c>
      <c r="R60" s="422" t="s">
        <v>591</v>
      </c>
      <c r="S60" s="314" t="s">
        <v>592</v>
      </c>
      <c r="T60" s="381">
        <v>14</v>
      </c>
      <c r="U60" s="382">
        <v>18</v>
      </c>
      <c r="V60" s="381" t="s">
        <v>67</v>
      </c>
      <c r="W60" s="295">
        <v>1</v>
      </c>
      <c r="X60" s="296">
        <v>1</v>
      </c>
      <c r="Y60" s="295">
        <v>1</v>
      </c>
      <c r="Z60" s="297">
        <v>1</v>
      </c>
      <c r="AA60" s="383"/>
      <c r="AB60" s="384"/>
      <c r="AC60" s="384"/>
      <c r="AD60" s="384"/>
      <c r="AE60" s="384"/>
      <c r="AF60" s="384"/>
      <c r="AG60" s="384"/>
      <c r="AH60" s="384"/>
      <c r="AI60" s="384"/>
      <c r="AJ60" s="384"/>
      <c r="AK60" s="384"/>
      <c r="AL60" s="384"/>
      <c r="AM60" s="384"/>
      <c r="AN60" s="384"/>
      <c r="AO60" s="384"/>
      <c r="AP60" s="384"/>
      <c r="AQ60" s="384"/>
      <c r="AR60" s="384"/>
      <c r="AS60" s="384"/>
      <c r="AT60" s="384"/>
      <c r="AU60" s="384"/>
      <c r="AV60" s="384"/>
      <c r="AW60" s="384"/>
      <c r="AX60" s="384"/>
      <c r="AY60" s="384"/>
      <c r="AZ60" s="384"/>
      <c r="BA60" s="384"/>
      <c r="BB60" s="384"/>
      <c r="BC60" s="385"/>
      <c r="BD60" s="301" t="s">
        <v>535</v>
      </c>
      <c r="BN60" s="14" t="s">
        <v>434</v>
      </c>
      <c r="BO60" s="356" t="s">
        <v>435</v>
      </c>
      <c r="BP60" s="15" t="s">
        <v>593</v>
      </c>
      <c r="BQ60" s="357" t="s">
        <v>594</v>
      </c>
      <c r="BS60" s="89" t="s">
        <v>161</v>
      </c>
      <c r="BT60" s="89" t="s">
        <v>162</v>
      </c>
      <c r="BU60" s="90" t="s">
        <v>586</v>
      </c>
      <c r="BV60" s="87"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7" t="s">
        <v>576</v>
      </c>
      <c r="EC60" s="308" t="s">
        <v>577</v>
      </c>
      <c r="ED60" s="309" t="s">
        <v>1621</v>
      </c>
      <c r="EE60" s="441">
        <v>0</v>
      </c>
      <c r="EF60" s="441">
        <v>1</v>
      </c>
      <c r="EG60" s="270"/>
      <c r="EH60" s="270"/>
      <c r="EI60" s="270"/>
      <c r="EJ60" s="270"/>
      <c r="EL60" s="846" t="s">
        <v>595</v>
      </c>
      <c r="EM60" s="318" t="s">
        <v>591</v>
      </c>
      <c r="EN60" s="274" t="s">
        <v>592</v>
      </c>
      <c r="EO60" s="849">
        <v>14</v>
      </c>
      <c r="EP60" s="849">
        <v>18</v>
      </c>
      <c r="EQ60" s="820">
        <v>1</v>
      </c>
      <c r="ER60" s="820">
        <v>1</v>
      </c>
      <c r="ES60" s="820">
        <v>1</v>
      </c>
      <c r="ET60" s="848">
        <v>1</v>
      </c>
    </row>
    <row r="61" spans="1:150" ht="75.75" customHeight="1" x14ac:dyDescent="0.2">
      <c r="A61" s="277" t="s">
        <v>53</v>
      </c>
      <c r="B61" s="430" t="s">
        <v>54</v>
      </c>
      <c r="C61" s="431" t="s">
        <v>55</v>
      </c>
      <c r="D61" s="431"/>
      <c r="E61" s="8" t="s">
        <v>530</v>
      </c>
      <c r="F61" s="281" t="str">
        <f t="shared" si="4"/>
        <v>E1.P_C</v>
      </c>
      <c r="G61" s="491" t="s">
        <v>93</v>
      </c>
      <c r="H61" s="491" t="s">
        <v>187</v>
      </c>
      <c r="I61" s="283"/>
      <c r="J61" s="459" t="s">
        <v>61</v>
      </c>
      <c r="K61" s="374" t="str">
        <f t="shared" si="5"/>
        <v>E1.P_C.MR1</v>
      </c>
      <c r="L61" s="492" t="s">
        <v>162</v>
      </c>
      <c r="M61" s="492" t="s">
        <v>532</v>
      </c>
      <c r="N61" s="288">
        <v>3630</v>
      </c>
      <c r="O61" s="493">
        <v>3700</v>
      </c>
      <c r="P61" s="482" t="s">
        <v>515</v>
      </c>
      <c r="Q61" s="494" t="str">
        <f t="shared" si="6"/>
        <v>E1.P_C.MR1-MP09-1</v>
      </c>
      <c r="R61" s="422" t="s">
        <v>598</v>
      </c>
      <c r="S61" s="314" t="s">
        <v>599</v>
      </c>
      <c r="T61" s="381">
        <v>0</v>
      </c>
      <c r="U61" s="382">
        <v>3</v>
      </c>
      <c r="V61" s="381" t="s">
        <v>67</v>
      </c>
      <c r="W61" s="295">
        <v>1</v>
      </c>
      <c r="X61" s="296">
        <v>1</v>
      </c>
      <c r="Y61" s="295">
        <v>1</v>
      </c>
      <c r="Z61" s="297">
        <v>0</v>
      </c>
      <c r="AA61" s="383"/>
      <c r="AB61" s="384"/>
      <c r="AC61" s="384"/>
      <c r="AD61" s="384"/>
      <c r="AE61" s="384"/>
      <c r="AF61" s="384"/>
      <c r="AG61" s="384"/>
      <c r="AH61" s="384"/>
      <c r="AI61" s="384"/>
      <c r="AJ61" s="384"/>
      <c r="AK61" s="384"/>
      <c r="AL61" s="384"/>
      <c r="AM61" s="384"/>
      <c r="AN61" s="384"/>
      <c r="AO61" s="384"/>
      <c r="AP61" s="384"/>
      <c r="AQ61" s="384"/>
      <c r="AR61" s="384"/>
      <c r="AS61" s="384"/>
      <c r="AT61" s="384"/>
      <c r="AU61" s="384"/>
      <c r="AV61" s="384"/>
      <c r="AW61" s="384"/>
      <c r="AX61" s="384"/>
      <c r="AY61" s="384"/>
      <c r="AZ61" s="384"/>
      <c r="BA61" s="384"/>
      <c r="BB61" s="384"/>
      <c r="BC61" s="385"/>
      <c r="BD61" s="301" t="s">
        <v>535</v>
      </c>
      <c r="BS61" s="89" t="s">
        <v>161</v>
      </c>
      <c r="BT61" s="89" t="s">
        <v>162</v>
      </c>
      <c r="BU61" s="90" t="s">
        <v>595</v>
      </c>
      <c r="BV61" s="87"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7" t="s">
        <v>584</v>
      </c>
      <c r="EC61" s="308" t="s">
        <v>585</v>
      </c>
      <c r="ED61" s="309" t="s">
        <v>1631</v>
      </c>
      <c r="EE61" s="358">
        <v>1</v>
      </c>
      <c r="EF61" s="358">
        <v>1</v>
      </c>
      <c r="EG61" s="270"/>
      <c r="EH61" s="270"/>
      <c r="EI61" s="270"/>
      <c r="EJ61" s="270"/>
      <c r="EL61" s="846" t="s">
        <v>600</v>
      </c>
      <c r="EM61" s="318" t="s">
        <v>598</v>
      </c>
      <c r="EN61" s="274" t="s">
        <v>599</v>
      </c>
      <c r="EO61" s="386">
        <v>0</v>
      </c>
      <c r="EP61" s="386">
        <v>3</v>
      </c>
      <c r="EQ61" s="275">
        <v>1</v>
      </c>
      <c r="ER61" s="826">
        <v>0</v>
      </c>
      <c r="ES61" s="826">
        <v>2</v>
      </c>
      <c r="ET61" s="838">
        <v>0</v>
      </c>
    </row>
    <row r="62" spans="1:150" ht="68.25" customHeight="1" x14ac:dyDescent="0.2">
      <c r="A62" s="277" t="s">
        <v>53</v>
      </c>
      <c r="B62" s="430" t="s">
        <v>54</v>
      </c>
      <c r="C62" s="431" t="s">
        <v>55</v>
      </c>
      <c r="D62" s="431"/>
      <c r="E62" s="8" t="s">
        <v>530</v>
      </c>
      <c r="F62" s="281" t="str">
        <f t="shared" si="4"/>
        <v>E1.P_C</v>
      </c>
      <c r="G62" s="491" t="s">
        <v>93</v>
      </c>
      <c r="H62" s="491" t="s">
        <v>187</v>
      </c>
      <c r="I62" s="283"/>
      <c r="J62" s="459" t="s">
        <v>61</v>
      </c>
      <c r="K62" s="374" t="str">
        <f t="shared" si="5"/>
        <v>E1.P_C.MR1</v>
      </c>
      <c r="L62" s="492" t="s">
        <v>162</v>
      </c>
      <c r="M62" s="492" t="s">
        <v>532</v>
      </c>
      <c r="N62" s="288">
        <v>3630</v>
      </c>
      <c r="O62" s="493">
        <v>3700</v>
      </c>
      <c r="P62" s="482" t="s">
        <v>522</v>
      </c>
      <c r="Q62" s="494" t="str">
        <f t="shared" si="6"/>
        <v>E1.P_C.MR1-MP10-1</v>
      </c>
      <c r="R62" s="422" t="s">
        <v>603</v>
      </c>
      <c r="S62" s="314" t="s">
        <v>604</v>
      </c>
      <c r="T62" s="293">
        <v>6</v>
      </c>
      <c r="U62" s="294">
        <v>16</v>
      </c>
      <c r="V62" s="293" t="s">
        <v>67</v>
      </c>
      <c r="W62" s="295">
        <v>16</v>
      </c>
      <c r="X62" s="296">
        <v>16</v>
      </c>
      <c r="Y62" s="295">
        <v>16</v>
      </c>
      <c r="Z62" s="297">
        <v>16</v>
      </c>
      <c r="AA62" s="298"/>
      <c r="AB62" s="299"/>
      <c r="AC62" s="299"/>
      <c r="AD62" s="299"/>
      <c r="AE62" s="299"/>
      <c r="AF62" s="299"/>
      <c r="AG62" s="299"/>
      <c r="AH62" s="299"/>
      <c r="AI62" s="299"/>
      <c r="AJ62" s="299"/>
      <c r="AK62" s="299"/>
      <c r="AL62" s="299"/>
      <c r="AM62" s="299"/>
      <c r="AN62" s="299"/>
      <c r="AO62" s="299"/>
      <c r="AP62" s="299"/>
      <c r="AQ62" s="299"/>
      <c r="AR62" s="299"/>
      <c r="AS62" s="299"/>
      <c r="AT62" s="299"/>
      <c r="AU62" s="299"/>
      <c r="AV62" s="299"/>
      <c r="AW62" s="299"/>
      <c r="AX62" s="299"/>
      <c r="AY62" s="299"/>
      <c r="AZ62" s="299"/>
      <c r="BA62" s="299"/>
      <c r="BB62" s="299"/>
      <c r="BC62" s="300"/>
      <c r="BD62" s="301" t="s">
        <v>535</v>
      </c>
      <c r="BS62" s="89" t="s">
        <v>161</v>
      </c>
      <c r="BT62" s="89" t="s">
        <v>162</v>
      </c>
      <c r="BU62" s="90" t="s">
        <v>600</v>
      </c>
      <c r="BV62" s="87"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7" t="s">
        <v>593</v>
      </c>
      <c r="EC62" s="308" t="s">
        <v>594</v>
      </c>
      <c r="ED62" s="309" t="s">
        <v>1642</v>
      </c>
      <c r="EE62" s="441">
        <v>85957</v>
      </c>
      <c r="EF62" s="441">
        <v>97991</v>
      </c>
      <c r="EG62" s="270"/>
      <c r="EH62" s="270"/>
      <c r="EI62" s="270"/>
      <c r="EJ62" s="270"/>
      <c r="EL62" s="846" t="s">
        <v>605</v>
      </c>
      <c r="EM62" s="318" t="s">
        <v>603</v>
      </c>
      <c r="EN62" s="274" t="s">
        <v>604</v>
      </c>
      <c r="EO62" s="274">
        <v>6</v>
      </c>
      <c r="EP62" s="274">
        <v>16</v>
      </c>
      <c r="EQ62" s="275">
        <v>16</v>
      </c>
      <c r="ER62" s="275">
        <v>16</v>
      </c>
      <c r="ES62" s="275">
        <v>16</v>
      </c>
      <c r="ET62" s="838">
        <v>16</v>
      </c>
    </row>
    <row r="63" spans="1:150" ht="114" customHeight="1" x14ac:dyDescent="0.2">
      <c r="A63" s="277" t="s">
        <v>53</v>
      </c>
      <c r="B63" s="430" t="s">
        <v>54</v>
      </c>
      <c r="C63" s="431" t="s">
        <v>55</v>
      </c>
      <c r="D63" s="431"/>
      <c r="E63" s="8" t="s">
        <v>530</v>
      </c>
      <c r="F63" s="281" t="str">
        <f t="shared" si="4"/>
        <v>E1.P_C</v>
      </c>
      <c r="G63" s="491" t="s">
        <v>93</v>
      </c>
      <c r="H63" s="491" t="s">
        <v>187</v>
      </c>
      <c r="I63" s="283"/>
      <c r="J63" s="459" t="s">
        <v>61</v>
      </c>
      <c r="K63" s="374" t="str">
        <f t="shared" si="5"/>
        <v>E1.P_C.MR1</v>
      </c>
      <c r="L63" s="492" t="s">
        <v>162</v>
      </c>
      <c r="M63" s="492" t="s">
        <v>532</v>
      </c>
      <c r="N63" s="288">
        <v>3630</v>
      </c>
      <c r="O63" s="493">
        <v>3700</v>
      </c>
      <c r="P63" s="482" t="s">
        <v>610</v>
      </c>
      <c r="Q63" s="494" t="str">
        <f t="shared" si="6"/>
        <v>E1.P_C.MR1-MP11-1</v>
      </c>
      <c r="R63" s="422" t="s">
        <v>611</v>
      </c>
      <c r="S63" s="314" t="s">
        <v>612</v>
      </c>
      <c r="T63" s="293">
        <v>0</v>
      </c>
      <c r="U63" s="294">
        <v>1</v>
      </c>
      <c r="V63" s="293" t="s">
        <v>67</v>
      </c>
      <c r="W63" s="321">
        <v>0.25</v>
      </c>
      <c r="X63" s="322">
        <v>0.25</v>
      </c>
      <c r="Y63" s="321">
        <v>0.25</v>
      </c>
      <c r="Z63" s="323">
        <v>0.25</v>
      </c>
      <c r="AA63" s="298"/>
      <c r="AB63" s="299"/>
      <c r="AC63" s="299"/>
      <c r="AD63" s="299"/>
      <c r="AE63" s="299"/>
      <c r="AF63" s="299"/>
      <c r="AG63" s="299"/>
      <c r="AH63" s="299"/>
      <c r="AI63" s="299"/>
      <c r="AJ63" s="299"/>
      <c r="AK63" s="299"/>
      <c r="AL63" s="299"/>
      <c r="AM63" s="299"/>
      <c r="AN63" s="299"/>
      <c r="AO63" s="299"/>
      <c r="AP63" s="299"/>
      <c r="AQ63" s="299"/>
      <c r="AR63" s="299"/>
      <c r="AS63" s="299"/>
      <c r="AT63" s="299"/>
      <c r="AU63" s="299"/>
      <c r="AV63" s="299"/>
      <c r="AW63" s="299"/>
      <c r="AX63" s="299"/>
      <c r="AY63" s="299"/>
      <c r="AZ63" s="299"/>
      <c r="BA63" s="299"/>
      <c r="BB63" s="299"/>
      <c r="BC63" s="300"/>
      <c r="BD63" s="301" t="s">
        <v>535</v>
      </c>
      <c r="BS63" s="89" t="s">
        <v>161</v>
      </c>
      <c r="BT63" s="89" t="s">
        <v>162</v>
      </c>
      <c r="BU63" s="90" t="s">
        <v>605</v>
      </c>
      <c r="BV63" s="87" t="s">
        <v>603</v>
      </c>
      <c r="DH63" s="7" t="s">
        <v>614</v>
      </c>
      <c r="DI63" s="7" t="s">
        <v>84</v>
      </c>
      <c r="DJ63" s="7" t="s">
        <v>186</v>
      </c>
      <c r="DK63" s="7" t="s">
        <v>187</v>
      </c>
      <c r="DL63" s="7" t="s">
        <v>185</v>
      </c>
      <c r="DQ63" s="7" t="s">
        <v>605</v>
      </c>
      <c r="DR63" s="7" t="s">
        <v>603</v>
      </c>
      <c r="EL63" s="846" t="s">
        <v>613</v>
      </c>
      <c r="EM63" s="318" t="s">
        <v>611</v>
      </c>
      <c r="EN63" s="274" t="s">
        <v>612</v>
      </c>
      <c r="EO63" s="274">
        <v>0</v>
      </c>
      <c r="EP63" s="274">
        <v>1</v>
      </c>
      <c r="EQ63" s="329">
        <v>0.25</v>
      </c>
      <c r="ER63" s="329">
        <v>0.25</v>
      </c>
      <c r="ES63" s="329">
        <v>0.25</v>
      </c>
      <c r="ET63" s="837">
        <v>0.25</v>
      </c>
    </row>
    <row r="64" spans="1:150" ht="52.5" customHeight="1" x14ac:dyDescent="0.2">
      <c r="A64" s="277" t="s">
        <v>53</v>
      </c>
      <c r="B64" s="430" t="s">
        <v>54</v>
      </c>
      <c r="C64" s="431" t="s">
        <v>55</v>
      </c>
      <c r="D64" s="431"/>
      <c r="E64" s="8" t="s">
        <v>530</v>
      </c>
      <c r="F64" s="281" t="str">
        <f t="shared" si="4"/>
        <v>E1.P_C</v>
      </c>
      <c r="G64" s="491" t="s">
        <v>93</v>
      </c>
      <c r="H64" s="491" t="s">
        <v>187</v>
      </c>
      <c r="I64" s="283"/>
      <c r="J64" s="459" t="s">
        <v>61</v>
      </c>
      <c r="K64" s="374" t="str">
        <f t="shared" si="5"/>
        <v>E1.P_C.MR1</v>
      </c>
      <c r="L64" s="492" t="s">
        <v>162</v>
      </c>
      <c r="M64" s="492" t="s">
        <v>532</v>
      </c>
      <c r="N64" s="288">
        <v>3630</v>
      </c>
      <c r="O64" s="493">
        <v>3700</v>
      </c>
      <c r="P64" s="482" t="s">
        <v>615</v>
      </c>
      <c r="Q64" s="494" t="str">
        <f t="shared" si="6"/>
        <v>E1.P_C.MR1-MP12-1</v>
      </c>
      <c r="R64" s="422" t="s">
        <v>616</v>
      </c>
      <c r="S64" s="314" t="s">
        <v>617</v>
      </c>
      <c r="T64" s="319">
        <v>0.25</v>
      </c>
      <c r="U64" s="320">
        <v>0.5</v>
      </c>
      <c r="V64" s="319" t="s">
        <v>67</v>
      </c>
      <c r="W64" s="295">
        <v>0</v>
      </c>
      <c r="X64" s="296">
        <v>0</v>
      </c>
      <c r="Y64" s="321">
        <v>0.25</v>
      </c>
      <c r="Z64" s="297">
        <v>0</v>
      </c>
      <c r="AA64" s="324"/>
      <c r="AB64" s="325"/>
      <c r="AC64" s="325"/>
      <c r="AD64" s="325"/>
      <c r="AE64" s="325"/>
      <c r="AF64" s="325"/>
      <c r="AG64" s="325"/>
      <c r="AH64" s="325"/>
      <c r="AI64" s="325"/>
      <c r="AJ64" s="325"/>
      <c r="AK64" s="325"/>
      <c r="AL64" s="325"/>
      <c r="AM64" s="325"/>
      <c r="AN64" s="325"/>
      <c r="AO64" s="325"/>
      <c r="AP64" s="325"/>
      <c r="AQ64" s="325"/>
      <c r="AR64" s="325"/>
      <c r="AS64" s="325"/>
      <c r="AT64" s="325"/>
      <c r="AU64" s="325"/>
      <c r="AV64" s="325"/>
      <c r="AW64" s="325"/>
      <c r="AX64" s="325"/>
      <c r="AY64" s="325"/>
      <c r="AZ64" s="325"/>
      <c r="BA64" s="325"/>
      <c r="BB64" s="325"/>
      <c r="BC64" s="326"/>
      <c r="BD64" s="301" t="s">
        <v>535</v>
      </c>
      <c r="BS64" s="89" t="s">
        <v>161</v>
      </c>
      <c r="BT64" s="89" t="s">
        <v>162</v>
      </c>
      <c r="BU64" s="90" t="s">
        <v>613</v>
      </c>
      <c r="BV64" s="87" t="s">
        <v>611</v>
      </c>
      <c r="DH64" s="7" t="s">
        <v>619</v>
      </c>
      <c r="DI64" s="7" t="s">
        <v>84</v>
      </c>
      <c r="DJ64" s="7" t="s">
        <v>186</v>
      </c>
      <c r="DK64" s="7" t="s">
        <v>187</v>
      </c>
      <c r="DL64" s="7" t="s">
        <v>185</v>
      </c>
      <c r="DQ64" s="7" t="s">
        <v>613</v>
      </c>
      <c r="DR64" s="7" t="s">
        <v>611</v>
      </c>
      <c r="EL64" s="846" t="s">
        <v>618</v>
      </c>
      <c r="EM64" s="318" t="s">
        <v>616</v>
      </c>
      <c r="EN64" s="274" t="s">
        <v>1896</v>
      </c>
      <c r="EO64" s="820">
        <v>25</v>
      </c>
      <c r="EP64" s="820">
        <v>50</v>
      </c>
      <c r="EQ64" s="820">
        <v>0</v>
      </c>
      <c r="ER64" s="820">
        <v>0</v>
      </c>
      <c r="ES64" s="828">
        <v>0</v>
      </c>
      <c r="ET64" s="839">
        <v>25</v>
      </c>
    </row>
    <row r="65" spans="1:150" ht="55.5" customHeight="1" x14ac:dyDescent="0.2">
      <c r="A65" s="277" t="s">
        <v>53</v>
      </c>
      <c r="B65" s="430" t="s">
        <v>54</v>
      </c>
      <c r="C65" s="431" t="s">
        <v>55</v>
      </c>
      <c r="D65" s="431"/>
      <c r="E65" s="8" t="s">
        <v>530</v>
      </c>
      <c r="F65" s="281" t="str">
        <f t="shared" si="4"/>
        <v>E1.P_C</v>
      </c>
      <c r="G65" s="491" t="s">
        <v>93</v>
      </c>
      <c r="H65" s="491" t="s">
        <v>187</v>
      </c>
      <c r="I65" s="283"/>
      <c r="J65" s="459" t="s">
        <v>61</v>
      </c>
      <c r="K65" s="374" t="str">
        <f t="shared" si="5"/>
        <v>E1.P_C.MR1</v>
      </c>
      <c r="L65" s="492" t="s">
        <v>162</v>
      </c>
      <c r="M65" s="492" t="s">
        <v>532</v>
      </c>
      <c r="N65" s="288">
        <v>3630</v>
      </c>
      <c r="O65" s="493">
        <v>3700</v>
      </c>
      <c r="P65" s="482" t="s">
        <v>620</v>
      </c>
      <c r="Q65" s="494" t="str">
        <f t="shared" si="6"/>
        <v>E1.P_C.MR1-MP13-1</v>
      </c>
      <c r="R65" s="422" t="s">
        <v>621</v>
      </c>
      <c r="S65" s="314" t="s">
        <v>622</v>
      </c>
      <c r="T65" s="293">
        <v>2</v>
      </c>
      <c r="U65" s="294">
        <v>6</v>
      </c>
      <c r="V65" s="293" t="s">
        <v>67</v>
      </c>
      <c r="W65" s="295">
        <v>0</v>
      </c>
      <c r="X65" s="296">
        <v>2</v>
      </c>
      <c r="Y65" s="295">
        <v>2</v>
      </c>
      <c r="Z65" s="297">
        <v>2</v>
      </c>
      <c r="AA65" s="298"/>
      <c r="AB65" s="299"/>
      <c r="AC65" s="299"/>
      <c r="AD65" s="299"/>
      <c r="AE65" s="299"/>
      <c r="AF65" s="299"/>
      <c r="AG65" s="299"/>
      <c r="AH65" s="299"/>
      <c r="AI65" s="299"/>
      <c r="AJ65" s="299"/>
      <c r="AK65" s="299"/>
      <c r="AL65" s="299"/>
      <c r="AM65" s="299"/>
      <c r="AN65" s="299"/>
      <c r="AO65" s="299"/>
      <c r="AP65" s="299"/>
      <c r="AQ65" s="299"/>
      <c r="AR65" s="299"/>
      <c r="AS65" s="299"/>
      <c r="AT65" s="299"/>
      <c r="AU65" s="299"/>
      <c r="AV65" s="299"/>
      <c r="AW65" s="299"/>
      <c r="AX65" s="299"/>
      <c r="AY65" s="299"/>
      <c r="AZ65" s="299"/>
      <c r="BA65" s="299"/>
      <c r="BB65" s="299"/>
      <c r="BC65" s="300"/>
      <c r="BD65" s="301" t="s">
        <v>535</v>
      </c>
      <c r="BS65" s="89" t="s">
        <v>161</v>
      </c>
      <c r="BT65" s="89" t="s">
        <v>162</v>
      </c>
      <c r="BU65" s="90" t="s">
        <v>618</v>
      </c>
      <c r="BV65" s="87" t="s">
        <v>616</v>
      </c>
      <c r="DH65" s="7" t="s">
        <v>624</v>
      </c>
      <c r="DI65" s="7" t="s">
        <v>84</v>
      </c>
      <c r="DJ65" s="7" t="s">
        <v>186</v>
      </c>
      <c r="DK65" s="7" t="s">
        <v>187</v>
      </c>
      <c r="DL65" s="7" t="s">
        <v>185</v>
      </c>
      <c r="DQ65" s="7" t="s">
        <v>618</v>
      </c>
      <c r="DR65" s="7" t="s">
        <v>616</v>
      </c>
      <c r="EL65" s="846" t="s">
        <v>623</v>
      </c>
      <c r="EM65" s="318" t="s">
        <v>621</v>
      </c>
      <c r="EN65" s="274" t="s">
        <v>622</v>
      </c>
      <c r="EO65" s="274">
        <v>2</v>
      </c>
      <c r="EP65" s="274">
        <v>6</v>
      </c>
      <c r="EQ65" s="275">
        <v>0</v>
      </c>
      <c r="ER65" s="826">
        <v>0</v>
      </c>
      <c r="ES65" s="275">
        <v>2</v>
      </c>
      <c r="ET65" s="838">
        <v>2</v>
      </c>
    </row>
    <row r="66" spans="1:150" ht="48" customHeight="1" x14ac:dyDescent="0.2">
      <c r="A66" s="277" t="s">
        <v>53</v>
      </c>
      <c r="B66" s="430" t="s">
        <v>54</v>
      </c>
      <c r="C66" s="431" t="s">
        <v>55</v>
      </c>
      <c r="D66" s="431"/>
      <c r="E66" s="8" t="s">
        <v>530</v>
      </c>
      <c r="F66" s="281" t="str">
        <f t="shared" si="4"/>
        <v>E1.P_C</v>
      </c>
      <c r="G66" s="491" t="s">
        <v>93</v>
      </c>
      <c r="H66" s="491" t="s">
        <v>187</v>
      </c>
      <c r="I66" s="283"/>
      <c r="J66" s="459" t="s">
        <v>61</v>
      </c>
      <c r="K66" s="374" t="str">
        <f t="shared" si="5"/>
        <v>E1.P_C.MR1</v>
      </c>
      <c r="L66" s="492" t="s">
        <v>162</v>
      </c>
      <c r="M66" s="492" t="s">
        <v>532</v>
      </c>
      <c r="N66" s="288">
        <v>3630</v>
      </c>
      <c r="O66" s="493">
        <v>3700</v>
      </c>
      <c r="P66" s="482" t="s">
        <v>625</v>
      </c>
      <c r="Q66" s="494" t="str">
        <f t="shared" si="6"/>
        <v>E1.P_C.MR1-MP14-1</v>
      </c>
      <c r="R66" s="422" t="s">
        <v>626</v>
      </c>
      <c r="S66" s="314" t="s">
        <v>627</v>
      </c>
      <c r="T66" s="293">
        <v>1</v>
      </c>
      <c r="U66" s="294">
        <v>1</v>
      </c>
      <c r="V66" s="293" t="s">
        <v>102</v>
      </c>
      <c r="W66" s="321">
        <v>0.25</v>
      </c>
      <c r="X66" s="322">
        <v>0.25</v>
      </c>
      <c r="Y66" s="321">
        <v>0.25</v>
      </c>
      <c r="Z66" s="323">
        <v>0.25</v>
      </c>
      <c r="AA66" s="298"/>
      <c r="AB66" s="299"/>
      <c r="AC66" s="299"/>
      <c r="AD66" s="299"/>
      <c r="AE66" s="299"/>
      <c r="AF66" s="299"/>
      <c r="AG66" s="299"/>
      <c r="AH66" s="299"/>
      <c r="AI66" s="299"/>
      <c r="AJ66" s="299"/>
      <c r="AK66" s="299"/>
      <c r="AL66" s="299"/>
      <c r="AM66" s="299"/>
      <c r="AN66" s="299"/>
      <c r="AO66" s="299"/>
      <c r="AP66" s="299"/>
      <c r="AQ66" s="299"/>
      <c r="AR66" s="299"/>
      <c r="AS66" s="299"/>
      <c r="AT66" s="299"/>
      <c r="AU66" s="299"/>
      <c r="AV66" s="299"/>
      <c r="AW66" s="299"/>
      <c r="AX66" s="299"/>
      <c r="AY66" s="299"/>
      <c r="AZ66" s="299"/>
      <c r="BA66" s="299"/>
      <c r="BB66" s="299"/>
      <c r="BC66" s="300"/>
      <c r="BD66" s="301" t="s">
        <v>535</v>
      </c>
      <c r="BS66" s="89" t="s">
        <v>161</v>
      </c>
      <c r="BT66" s="89" t="s">
        <v>162</v>
      </c>
      <c r="BU66" s="90" t="s">
        <v>623</v>
      </c>
      <c r="BV66" s="87" t="s">
        <v>621</v>
      </c>
      <c r="DH66" s="7" t="s">
        <v>629</v>
      </c>
      <c r="DI66" s="7" t="s">
        <v>84</v>
      </c>
      <c r="DJ66" s="7" t="s">
        <v>186</v>
      </c>
      <c r="DK66" s="7" t="s">
        <v>187</v>
      </c>
      <c r="DL66" s="7" t="s">
        <v>185</v>
      </c>
      <c r="DQ66" s="7" t="s">
        <v>623</v>
      </c>
      <c r="DR66" s="7" t="s">
        <v>621</v>
      </c>
      <c r="EL66" s="846" t="s">
        <v>628</v>
      </c>
      <c r="EM66" s="318" t="s">
        <v>626</v>
      </c>
      <c r="EN66" s="274" t="s">
        <v>627</v>
      </c>
      <c r="EO66" s="274">
        <v>1</v>
      </c>
      <c r="EP66" s="274">
        <v>1</v>
      </c>
      <c r="EQ66" s="329">
        <v>1</v>
      </c>
      <c r="ER66" s="329">
        <v>1</v>
      </c>
      <c r="ES66" s="329">
        <v>1</v>
      </c>
      <c r="ET66" s="837">
        <v>1</v>
      </c>
    </row>
    <row r="67" spans="1:150" ht="68.25" customHeight="1" x14ac:dyDescent="0.2">
      <c r="A67" s="277" t="s">
        <v>53</v>
      </c>
      <c r="B67" s="430" t="s">
        <v>54</v>
      </c>
      <c r="C67" s="431" t="s">
        <v>55</v>
      </c>
      <c r="D67" s="431"/>
      <c r="E67" s="8" t="s">
        <v>530</v>
      </c>
      <c r="F67" s="281" t="str">
        <f t="shared" si="4"/>
        <v>E1.P_C</v>
      </c>
      <c r="G67" s="491" t="s">
        <v>93</v>
      </c>
      <c r="H67" s="491" t="s">
        <v>187</v>
      </c>
      <c r="I67" s="283"/>
      <c r="J67" s="459" t="s">
        <v>61</v>
      </c>
      <c r="K67" s="374" t="str">
        <f t="shared" si="5"/>
        <v>E1.P_C.MR1</v>
      </c>
      <c r="L67" s="492" t="s">
        <v>162</v>
      </c>
      <c r="M67" s="492" t="s">
        <v>532</v>
      </c>
      <c r="N67" s="288">
        <v>3630</v>
      </c>
      <c r="O67" s="493">
        <v>3700</v>
      </c>
      <c r="P67" s="482" t="s">
        <v>630</v>
      </c>
      <c r="Q67" s="494" t="str">
        <f t="shared" si="6"/>
        <v>E1.P_C.MR1-MP15-5</v>
      </c>
      <c r="R67" s="422" t="s">
        <v>631</v>
      </c>
      <c r="S67" s="314" t="s">
        <v>632</v>
      </c>
      <c r="T67" s="293">
        <v>1</v>
      </c>
      <c r="U67" s="294">
        <v>20</v>
      </c>
      <c r="V67" s="293" t="s">
        <v>67</v>
      </c>
      <c r="W67" s="295">
        <v>0</v>
      </c>
      <c r="X67" s="296">
        <v>10</v>
      </c>
      <c r="Y67" s="295">
        <v>10</v>
      </c>
      <c r="Z67" s="297">
        <v>0</v>
      </c>
      <c r="AA67" s="298"/>
      <c r="AB67" s="299"/>
      <c r="AC67" s="299"/>
      <c r="AD67" s="299"/>
      <c r="AE67" s="299"/>
      <c r="AF67" s="299"/>
      <c r="AG67" s="299"/>
      <c r="AH67" s="299"/>
      <c r="AI67" s="299"/>
      <c r="AJ67" s="299"/>
      <c r="AK67" s="299"/>
      <c r="AL67" s="299"/>
      <c r="AM67" s="299"/>
      <c r="AN67" s="299"/>
      <c r="AO67" s="299"/>
      <c r="AP67" s="299"/>
      <c r="AQ67" s="299"/>
      <c r="AR67" s="299"/>
      <c r="AS67" s="299"/>
      <c r="AT67" s="299"/>
      <c r="AU67" s="299"/>
      <c r="AV67" s="299"/>
      <c r="AW67" s="299"/>
      <c r="AX67" s="299"/>
      <c r="AY67" s="299"/>
      <c r="AZ67" s="299"/>
      <c r="BA67" s="299"/>
      <c r="BB67" s="299"/>
      <c r="BC67" s="300"/>
      <c r="BD67" s="301" t="s">
        <v>535</v>
      </c>
      <c r="BS67" s="89" t="s">
        <v>161</v>
      </c>
      <c r="BT67" s="89" t="s">
        <v>162</v>
      </c>
      <c r="BU67" s="90" t="s">
        <v>628</v>
      </c>
      <c r="BV67" s="87" t="s">
        <v>626</v>
      </c>
      <c r="DH67" s="7" t="s">
        <v>634</v>
      </c>
      <c r="DI67" s="7" t="s">
        <v>84</v>
      </c>
      <c r="DJ67" s="7" t="s">
        <v>186</v>
      </c>
      <c r="DK67" s="7" t="s">
        <v>187</v>
      </c>
      <c r="DL67" s="7" t="s">
        <v>185</v>
      </c>
      <c r="DQ67" s="7" t="s">
        <v>628</v>
      </c>
      <c r="DR67" s="7" t="s">
        <v>626</v>
      </c>
      <c r="EL67" s="846" t="s">
        <v>633</v>
      </c>
      <c r="EM67" s="318" t="s">
        <v>631</v>
      </c>
      <c r="EN67" s="274" t="s">
        <v>632</v>
      </c>
      <c r="EO67" s="274">
        <v>1</v>
      </c>
      <c r="EP67" s="274">
        <v>20</v>
      </c>
      <c r="EQ67" s="275">
        <v>0</v>
      </c>
      <c r="ER67" s="826">
        <v>3</v>
      </c>
      <c r="ES67" s="826">
        <v>8</v>
      </c>
      <c r="ET67" s="842">
        <v>8</v>
      </c>
    </row>
    <row r="68" spans="1:150" ht="33.75" customHeight="1" thickBot="1" x14ac:dyDescent="0.25">
      <c r="A68" s="277" t="s">
        <v>53</v>
      </c>
      <c r="B68" s="430" t="s">
        <v>54</v>
      </c>
      <c r="C68" s="431" t="s">
        <v>55</v>
      </c>
      <c r="D68" s="431"/>
      <c r="E68" s="8" t="s">
        <v>530</v>
      </c>
      <c r="F68" s="281" t="str">
        <f t="shared" si="4"/>
        <v>E1.P_C</v>
      </c>
      <c r="G68" s="496" t="s">
        <v>93</v>
      </c>
      <c r="H68" s="496" t="s">
        <v>187</v>
      </c>
      <c r="I68" s="497"/>
      <c r="J68" s="465" t="s">
        <v>61</v>
      </c>
      <c r="K68" s="466" t="str">
        <f t="shared" si="5"/>
        <v>E1.P_C.MR1</v>
      </c>
      <c r="L68" s="498" t="s">
        <v>162</v>
      </c>
      <c r="M68" s="498" t="s">
        <v>532</v>
      </c>
      <c r="N68" s="428">
        <v>3630</v>
      </c>
      <c r="O68" s="499">
        <v>3700</v>
      </c>
      <c r="P68" s="482" t="s">
        <v>635</v>
      </c>
      <c r="Q68" s="500" t="str">
        <f t="shared" si="6"/>
        <v>E1.P_C.MR1-MP16-1</v>
      </c>
      <c r="R68" s="429" t="s">
        <v>636</v>
      </c>
      <c r="S68" s="350" t="s">
        <v>637</v>
      </c>
      <c r="T68" s="338">
        <v>0</v>
      </c>
      <c r="U68" s="501">
        <v>0.4</v>
      </c>
      <c r="V68" s="502" t="s">
        <v>67</v>
      </c>
      <c r="W68" s="503">
        <v>0</v>
      </c>
      <c r="X68" s="504">
        <v>0.15</v>
      </c>
      <c r="Y68" s="505">
        <v>0.15</v>
      </c>
      <c r="Z68" s="506">
        <v>0.1</v>
      </c>
      <c r="AA68" s="324"/>
      <c r="AB68" s="325"/>
      <c r="AC68" s="325"/>
      <c r="AD68" s="325"/>
      <c r="AE68" s="325"/>
      <c r="AF68" s="325"/>
      <c r="AG68" s="325"/>
      <c r="AH68" s="325"/>
      <c r="AI68" s="325"/>
      <c r="AJ68" s="325"/>
      <c r="AK68" s="325"/>
      <c r="AL68" s="325"/>
      <c r="AM68" s="325"/>
      <c r="AN68" s="325"/>
      <c r="AO68" s="325"/>
      <c r="AP68" s="325"/>
      <c r="AQ68" s="325"/>
      <c r="AR68" s="325"/>
      <c r="AS68" s="325"/>
      <c r="AT68" s="325"/>
      <c r="AU68" s="325"/>
      <c r="AV68" s="325"/>
      <c r="AW68" s="325"/>
      <c r="AX68" s="325"/>
      <c r="AY68" s="325"/>
      <c r="AZ68" s="325"/>
      <c r="BA68" s="325"/>
      <c r="BB68" s="325"/>
      <c r="BC68" s="326"/>
      <c r="BD68" s="301" t="s">
        <v>535</v>
      </c>
      <c r="BS68" s="89" t="s">
        <v>161</v>
      </c>
      <c r="BT68" s="89" t="s">
        <v>162</v>
      </c>
      <c r="BU68" s="90" t="s">
        <v>633</v>
      </c>
      <c r="BV68" s="87" t="s">
        <v>631</v>
      </c>
      <c r="DH68" s="7" t="s">
        <v>639</v>
      </c>
      <c r="DI68" s="7" t="s">
        <v>84</v>
      </c>
      <c r="DJ68" s="7" t="s">
        <v>186</v>
      </c>
      <c r="DK68" s="7" t="s">
        <v>187</v>
      </c>
      <c r="DL68" s="7" t="s">
        <v>185</v>
      </c>
      <c r="DQ68" s="7" t="s">
        <v>633</v>
      </c>
      <c r="DR68" s="7" t="s">
        <v>631</v>
      </c>
      <c r="EL68" s="846" t="s">
        <v>638</v>
      </c>
      <c r="EM68" s="318" t="s">
        <v>636</v>
      </c>
      <c r="EN68" s="274" t="s">
        <v>637</v>
      </c>
      <c r="EO68" s="274">
        <v>0</v>
      </c>
      <c r="EP68" s="275">
        <v>40</v>
      </c>
      <c r="EQ68" s="275">
        <v>0</v>
      </c>
      <c r="ER68" s="828">
        <v>0</v>
      </c>
      <c r="ES68" s="329">
        <v>15</v>
      </c>
      <c r="ET68" s="836">
        <v>25</v>
      </c>
    </row>
    <row r="69" spans="1:150" ht="105" customHeight="1" x14ac:dyDescent="0.2">
      <c r="A69" s="277" t="s">
        <v>53</v>
      </c>
      <c r="B69" s="452" t="s">
        <v>54</v>
      </c>
      <c r="C69" s="453" t="s">
        <v>55</v>
      </c>
      <c r="D69" s="432" t="s">
        <v>640</v>
      </c>
      <c r="E69" s="3" t="s">
        <v>641</v>
      </c>
      <c r="F69" s="433" t="str">
        <f t="shared" si="4"/>
        <v>E1.P_D</v>
      </c>
      <c r="G69" s="434" t="s">
        <v>106</v>
      </c>
      <c r="H69" s="435" t="s">
        <v>198</v>
      </c>
      <c r="I69" s="405" t="s">
        <v>642</v>
      </c>
      <c r="J69" s="436" t="s">
        <v>61</v>
      </c>
      <c r="K69" s="399" t="str">
        <f t="shared" si="5"/>
        <v>E1.P_D.MR1</v>
      </c>
      <c r="L69" s="361" t="s">
        <v>174</v>
      </c>
      <c r="M69" s="362" t="s">
        <v>532</v>
      </c>
      <c r="N69" s="247">
        <v>1400</v>
      </c>
      <c r="O69" s="481">
        <v>1800</v>
      </c>
      <c r="P69" s="482" t="s">
        <v>64</v>
      </c>
      <c r="Q69" s="483" t="str">
        <f t="shared" si="6"/>
        <v>E1.P_D.MR1-MP01-1</v>
      </c>
      <c r="R69" s="507" t="s">
        <v>643</v>
      </c>
      <c r="S69" s="508" t="s">
        <v>644</v>
      </c>
      <c r="T69" s="509">
        <v>15</v>
      </c>
      <c r="U69" s="510">
        <v>19</v>
      </c>
      <c r="V69" s="509" t="s">
        <v>67</v>
      </c>
      <c r="W69" s="255">
        <v>17</v>
      </c>
      <c r="X69" s="371">
        <v>18</v>
      </c>
      <c r="Y69" s="255">
        <v>19</v>
      </c>
      <c r="Z69" s="372">
        <v>19</v>
      </c>
      <c r="AA69" s="438">
        <f>300000000+387450000+35000000+10000000+65000000+81000000+43000000+140000000+154000000+33707321+48400000+10000000+60708567+35000000+50000000+34000000+134100000+461291433-1365053637</f>
        <v>717603684</v>
      </c>
      <c r="AB69" s="439">
        <f>50000000+96292679+1000000000</f>
        <v>1146292679</v>
      </c>
      <c r="AC69" s="439">
        <v>100000000</v>
      </c>
      <c r="AD69" s="439"/>
      <c r="AE69" s="439"/>
      <c r="AF69" s="439">
        <f>1071402+103032235</f>
        <v>104103637</v>
      </c>
      <c r="AG69" s="439">
        <f>SUM(AA69:AF69)</f>
        <v>2068000000</v>
      </c>
      <c r="AH69" s="439">
        <f t="shared" ref="AH69:AT69" si="21">+AA69</f>
        <v>717603684</v>
      </c>
      <c r="AI69" s="439">
        <f t="shared" si="21"/>
        <v>1146292679</v>
      </c>
      <c r="AJ69" s="439">
        <f t="shared" si="21"/>
        <v>100000000</v>
      </c>
      <c r="AK69" s="439">
        <f t="shared" si="21"/>
        <v>0</v>
      </c>
      <c r="AL69" s="439">
        <f t="shared" si="21"/>
        <v>0</v>
      </c>
      <c r="AM69" s="439">
        <f t="shared" si="21"/>
        <v>104103637</v>
      </c>
      <c r="AN69" s="439">
        <f t="shared" si="21"/>
        <v>2068000000</v>
      </c>
      <c r="AO69" s="439">
        <f t="shared" si="21"/>
        <v>717603684</v>
      </c>
      <c r="AP69" s="439">
        <f t="shared" si="21"/>
        <v>1146292679</v>
      </c>
      <c r="AQ69" s="439">
        <f t="shared" si="21"/>
        <v>100000000</v>
      </c>
      <c r="AR69" s="439">
        <f t="shared" si="21"/>
        <v>0</v>
      </c>
      <c r="AS69" s="439">
        <f t="shared" si="21"/>
        <v>0</v>
      </c>
      <c r="AT69" s="439">
        <f t="shared" si="21"/>
        <v>104103637</v>
      </c>
      <c r="AU69" s="439">
        <f t="shared" ref="AU69" si="22">SUM(AO69:AT69)</f>
        <v>2068000000</v>
      </c>
      <c r="AV69" s="439">
        <f>+AO69</f>
        <v>717603684</v>
      </c>
      <c r="AW69" s="439">
        <f t="shared" ref="AW69:BA69" si="23">+AP69</f>
        <v>1146292679</v>
      </c>
      <c r="AX69" s="439">
        <f t="shared" si="23"/>
        <v>100000000</v>
      </c>
      <c r="AY69" s="439">
        <f t="shared" si="23"/>
        <v>0</v>
      </c>
      <c r="AZ69" s="439">
        <f t="shared" si="23"/>
        <v>0</v>
      </c>
      <c r="BA69" s="439">
        <f t="shared" si="23"/>
        <v>104103637</v>
      </c>
      <c r="BB69" s="439">
        <f t="shared" ref="BB69" si="24">SUM(AV69:BA69)</f>
        <v>2068000000</v>
      </c>
      <c r="BC69" s="440">
        <f t="shared" ref="BC69" si="25">+BB69+AU69+AN69+AG69</f>
        <v>8272000000</v>
      </c>
      <c r="BD69" s="301" t="s">
        <v>645</v>
      </c>
      <c r="BS69" s="89" t="s">
        <v>161</v>
      </c>
      <c r="BT69" s="89" t="s">
        <v>162</v>
      </c>
      <c r="BU69" s="90" t="s">
        <v>638</v>
      </c>
      <c r="BV69" s="87" t="s">
        <v>636</v>
      </c>
      <c r="DH69" s="7" t="s">
        <v>647</v>
      </c>
      <c r="DI69" s="7" t="s">
        <v>84</v>
      </c>
      <c r="DJ69" s="7" t="s">
        <v>186</v>
      </c>
      <c r="DK69" s="7" t="s">
        <v>187</v>
      </c>
      <c r="DL69" s="7" t="s">
        <v>185</v>
      </c>
      <c r="DQ69" s="7" t="s">
        <v>638</v>
      </c>
      <c r="DR69" s="7" t="s">
        <v>636</v>
      </c>
      <c r="EL69" s="846" t="s">
        <v>646</v>
      </c>
      <c r="EM69" s="318" t="s">
        <v>643</v>
      </c>
      <c r="EN69" s="274" t="s">
        <v>644</v>
      </c>
      <c r="EO69" s="386">
        <v>15</v>
      </c>
      <c r="EP69" s="386">
        <v>19</v>
      </c>
      <c r="EQ69" s="275">
        <v>17</v>
      </c>
      <c r="ER69" s="275">
        <v>18</v>
      </c>
      <c r="ES69" s="275">
        <v>19</v>
      </c>
      <c r="ET69" s="838">
        <v>19</v>
      </c>
    </row>
    <row r="70" spans="1:150" ht="56.25" customHeight="1" x14ac:dyDescent="0.2">
      <c r="A70" s="277" t="s">
        <v>53</v>
      </c>
      <c r="B70" s="430" t="s">
        <v>54</v>
      </c>
      <c r="C70" s="431" t="s">
        <v>55</v>
      </c>
      <c r="D70" s="431"/>
      <c r="E70" s="8" t="s">
        <v>641</v>
      </c>
      <c r="F70" s="281" t="str">
        <f t="shared" si="4"/>
        <v>E1.P_D</v>
      </c>
      <c r="G70" s="511" t="s">
        <v>106</v>
      </c>
      <c r="H70" s="512" t="s">
        <v>198</v>
      </c>
      <c r="I70" s="444"/>
      <c r="J70" s="284" t="s">
        <v>61</v>
      </c>
      <c r="K70" s="285" t="str">
        <f t="shared" si="5"/>
        <v>E1.P_D.MR1</v>
      </c>
      <c r="L70" s="513" t="s">
        <v>174</v>
      </c>
      <c r="M70" s="514" t="s">
        <v>532</v>
      </c>
      <c r="N70" s="288">
        <v>1400</v>
      </c>
      <c r="O70" s="493">
        <v>1800</v>
      </c>
      <c r="P70" s="482" t="s">
        <v>87</v>
      </c>
      <c r="Q70" s="494" t="str">
        <f t="shared" si="6"/>
        <v>E1.P_D.MR1-MP02-1</v>
      </c>
      <c r="R70" s="422" t="s">
        <v>648</v>
      </c>
      <c r="S70" s="314" t="s">
        <v>649</v>
      </c>
      <c r="T70" s="293">
        <v>4</v>
      </c>
      <c r="U70" s="294">
        <v>8</v>
      </c>
      <c r="V70" s="293" t="s">
        <v>67</v>
      </c>
      <c r="W70" s="295">
        <v>6</v>
      </c>
      <c r="X70" s="296">
        <v>8</v>
      </c>
      <c r="Y70" s="295">
        <v>8</v>
      </c>
      <c r="Z70" s="297">
        <v>8</v>
      </c>
      <c r="AA70" s="298"/>
      <c r="AB70" s="299"/>
      <c r="AC70" s="299"/>
      <c r="AD70" s="299"/>
      <c r="AE70" s="299"/>
      <c r="AF70" s="299"/>
      <c r="AG70" s="299"/>
      <c r="AH70" s="299"/>
      <c r="AI70" s="299"/>
      <c r="AJ70" s="299"/>
      <c r="AK70" s="299"/>
      <c r="AL70" s="299"/>
      <c r="AM70" s="299"/>
      <c r="AN70" s="299"/>
      <c r="AO70" s="299"/>
      <c r="AP70" s="299"/>
      <c r="AQ70" s="299"/>
      <c r="AR70" s="299"/>
      <c r="AS70" s="299"/>
      <c r="AT70" s="299"/>
      <c r="AU70" s="299"/>
      <c r="AV70" s="299"/>
      <c r="AW70" s="299"/>
      <c r="AX70" s="299"/>
      <c r="AY70" s="299"/>
      <c r="AZ70" s="299"/>
      <c r="BA70" s="299"/>
      <c r="BB70" s="299"/>
      <c r="BC70" s="300"/>
      <c r="BD70" s="301" t="s">
        <v>645</v>
      </c>
      <c r="BS70" s="87" t="s">
        <v>173</v>
      </c>
      <c r="BT70" s="87" t="s">
        <v>174</v>
      </c>
      <c r="BU70" s="90" t="s">
        <v>646</v>
      </c>
      <c r="BV70" s="87" t="s">
        <v>643</v>
      </c>
      <c r="DH70" s="7" t="s">
        <v>651</v>
      </c>
      <c r="DI70" s="7" t="s">
        <v>84</v>
      </c>
      <c r="DJ70" s="7" t="s">
        <v>197</v>
      </c>
      <c r="DK70" s="7" t="s">
        <v>198</v>
      </c>
      <c r="DL70" s="7" t="s">
        <v>196</v>
      </c>
      <c r="DQ70" s="7" t="s">
        <v>646</v>
      </c>
      <c r="DR70" s="7" t="s">
        <v>643</v>
      </c>
      <c r="EL70" s="846" t="s">
        <v>650</v>
      </c>
      <c r="EM70" s="318" t="s">
        <v>648</v>
      </c>
      <c r="EN70" s="274" t="s">
        <v>649</v>
      </c>
      <c r="EO70" s="274">
        <v>4</v>
      </c>
      <c r="EP70" s="274">
        <v>8</v>
      </c>
      <c r="EQ70" s="275">
        <v>6</v>
      </c>
      <c r="ER70" s="275">
        <v>8</v>
      </c>
      <c r="ES70" s="275">
        <v>8</v>
      </c>
      <c r="ET70" s="838">
        <v>8</v>
      </c>
    </row>
    <row r="71" spans="1:150" ht="50.25" customHeight="1" x14ac:dyDescent="0.2">
      <c r="A71" s="277" t="s">
        <v>53</v>
      </c>
      <c r="B71" s="430" t="s">
        <v>54</v>
      </c>
      <c r="C71" s="431" t="s">
        <v>55</v>
      </c>
      <c r="D71" s="431"/>
      <c r="E71" s="8" t="s">
        <v>641</v>
      </c>
      <c r="F71" s="281" t="str">
        <f t="shared" si="4"/>
        <v>E1.P_D</v>
      </c>
      <c r="G71" s="511" t="s">
        <v>106</v>
      </c>
      <c r="H71" s="512" t="s">
        <v>198</v>
      </c>
      <c r="I71" s="444"/>
      <c r="J71" s="284" t="s">
        <v>61</v>
      </c>
      <c r="K71" s="285" t="str">
        <f t="shared" si="5"/>
        <v>E1.P_D.MR1</v>
      </c>
      <c r="L71" s="513" t="s">
        <v>174</v>
      </c>
      <c r="M71" s="514" t="s">
        <v>532</v>
      </c>
      <c r="N71" s="288">
        <v>1400</v>
      </c>
      <c r="O71" s="493">
        <v>1800</v>
      </c>
      <c r="P71" s="482" t="s">
        <v>99</v>
      </c>
      <c r="Q71" s="494" t="str">
        <f t="shared" si="6"/>
        <v>E1.P_D.MR1-MP03-1</v>
      </c>
      <c r="R71" s="422" t="s">
        <v>652</v>
      </c>
      <c r="S71" s="314" t="s">
        <v>653</v>
      </c>
      <c r="T71" s="293">
        <v>0</v>
      </c>
      <c r="U71" s="294">
        <v>1</v>
      </c>
      <c r="V71" s="293" t="s">
        <v>67</v>
      </c>
      <c r="W71" s="321">
        <v>0.25</v>
      </c>
      <c r="X71" s="322">
        <v>0.25</v>
      </c>
      <c r="Y71" s="321">
        <v>0.25</v>
      </c>
      <c r="Z71" s="323">
        <v>0.25</v>
      </c>
      <c r="AA71" s="298"/>
      <c r="AB71" s="299"/>
      <c r="AC71" s="299"/>
      <c r="AD71" s="299"/>
      <c r="AE71" s="299"/>
      <c r="AF71" s="299"/>
      <c r="AG71" s="299"/>
      <c r="AH71" s="299"/>
      <c r="AI71" s="299"/>
      <c r="AJ71" s="299"/>
      <c r="AK71" s="299"/>
      <c r="AL71" s="299"/>
      <c r="AM71" s="299"/>
      <c r="AN71" s="299"/>
      <c r="AO71" s="299"/>
      <c r="AP71" s="299"/>
      <c r="AQ71" s="299"/>
      <c r="AR71" s="299"/>
      <c r="AS71" s="299"/>
      <c r="AT71" s="299"/>
      <c r="AU71" s="299"/>
      <c r="AV71" s="299"/>
      <c r="AW71" s="299"/>
      <c r="AX71" s="299"/>
      <c r="AY71" s="299"/>
      <c r="AZ71" s="299"/>
      <c r="BA71" s="299"/>
      <c r="BB71" s="299"/>
      <c r="BC71" s="300"/>
      <c r="BD71" s="301" t="s">
        <v>645</v>
      </c>
      <c r="BS71" s="89" t="s">
        <v>173</v>
      </c>
      <c r="BT71" s="89" t="s">
        <v>174</v>
      </c>
      <c r="BU71" s="90" t="s">
        <v>650</v>
      </c>
      <c r="BV71" s="87" t="s">
        <v>648</v>
      </c>
      <c r="DH71" s="7" t="s">
        <v>655</v>
      </c>
      <c r="DI71" s="7" t="s">
        <v>84</v>
      </c>
      <c r="DJ71" s="7" t="s">
        <v>197</v>
      </c>
      <c r="DK71" s="7" t="s">
        <v>198</v>
      </c>
      <c r="DL71" s="7" t="s">
        <v>196</v>
      </c>
      <c r="DQ71" s="7" t="s">
        <v>650</v>
      </c>
      <c r="DR71" s="7" t="s">
        <v>648</v>
      </c>
      <c r="EL71" s="846" t="s">
        <v>654</v>
      </c>
      <c r="EM71" s="318" t="s">
        <v>652</v>
      </c>
      <c r="EN71" s="274" t="s">
        <v>653</v>
      </c>
      <c r="EO71" s="274">
        <v>0</v>
      </c>
      <c r="EP71" s="274">
        <v>1</v>
      </c>
      <c r="EQ71" s="329">
        <v>0.25</v>
      </c>
      <c r="ER71" s="329">
        <v>0.25</v>
      </c>
      <c r="ES71" s="329">
        <v>0.25</v>
      </c>
      <c r="ET71" s="837">
        <v>0.25</v>
      </c>
    </row>
    <row r="72" spans="1:150" ht="72.75" customHeight="1" x14ac:dyDescent="0.2">
      <c r="A72" s="277" t="s">
        <v>53</v>
      </c>
      <c r="B72" s="430" t="s">
        <v>54</v>
      </c>
      <c r="C72" s="431" t="s">
        <v>55</v>
      </c>
      <c r="D72" s="431"/>
      <c r="E72" s="8" t="s">
        <v>641</v>
      </c>
      <c r="F72" s="281" t="str">
        <f t="shared" si="4"/>
        <v>E1.P_D</v>
      </c>
      <c r="G72" s="511" t="s">
        <v>106</v>
      </c>
      <c r="H72" s="512" t="s">
        <v>198</v>
      </c>
      <c r="I72" s="444"/>
      <c r="J72" s="284" t="s">
        <v>61</v>
      </c>
      <c r="K72" s="285" t="str">
        <f t="shared" si="5"/>
        <v>E1.P_D.MR1</v>
      </c>
      <c r="L72" s="513" t="s">
        <v>174</v>
      </c>
      <c r="M72" s="514" t="s">
        <v>532</v>
      </c>
      <c r="N72" s="288">
        <v>1400</v>
      </c>
      <c r="O72" s="493">
        <v>1800</v>
      </c>
      <c r="P72" s="482" t="s">
        <v>112</v>
      </c>
      <c r="Q72" s="494" t="str">
        <f t="shared" si="6"/>
        <v>E1.P_D.MR1-MP04-1</v>
      </c>
      <c r="R72" s="422" t="s">
        <v>656</v>
      </c>
      <c r="S72" s="314" t="s">
        <v>657</v>
      </c>
      <c r="T72" s="293">
        <v>2</v>
      </c>
      <c r="U72" s="294">
        <v>4</v>
      </c>
      <c r="V72" s="293" t="s">
        <v>67</v>
      </c>
      <c r="W72" s="295">
        <v>1</v>
      </c>
      <c r="X72" s="296">
        <v>1</v>
      </c>
      <c r="Y72" s="295">
        <v>1</v>
      </c>
      <c r="Z72" s="297">
        <v>1</v>
      </c>
      <c r="AA72" s="298"/>
      <c r="AB72" s="299"/>
      <c r="AC72" s="299"/>
      <c r="AD72" s="299"/>
      <c r="AE72" s="299"/>
      <c r="AF72" s="299"/>
      <c r="AG72" s="299"/>
      <c r="AH72" s="299"/>
      <c r="AI72" s="299"/>
      <c r="AJ72" s="299"/>
      <c r="AK72" s="299"/>
      <c r="AL72" s="299"/>
      <c r="AM72" s="299"/>
      <c r="AN72" s="299"/>
      <c r="AO72" s="299"/>
      <c r="AP72" s="299"/>
      <c r="AQ72" s="299"/>
      <c r="AR72" s="299"/>
      <c r="AS72" s="299"/>
      <c r="AT72" s="299"/>
      <c r="AU72" s="299"/>
      <c r="AV72" s="299"/>
      <c r="AW72" s="299"/>
      <c r="AX72" s="299"/>
      <c r="AY72" s="299"/>
      <c r="AZ72" s="299"/>
      <c r="BA72" s="299"/>
      <c r="BB72" s="299"/>
      <c r="BC72" s="300"/>
      <c r="BD72" s="301" t="s">
        <v>645</v>
      </c>
      <c r="BS72" s="89" t="s">
        <v>173</v>
      </c>
      <c r="BT72" s="89" t="s">
        <v>174</v>
      </c>
      <c r="BU72" s="90" t="s">
        <v>654</v>
      </c>
      <c r="BV72" s="87" t="s">
        <v>652</v>
      </c>
      <c r="DH72" s="7" t="s">
        <v>659</v>
      </c>
      <c r="DI72" s="7" t="s">
        <v>84</v>
      </c>
      <c r="DJ72" s="7" t="s">
        <v>197</v>
      </c>
      <c r="DK72" s="7" t="s">
        <v>198</v>
      </c>
      <c r="DL72" s="7" t="s">
        <v>196</v>
      </c>
      <c r="DQ72" s="7" t="s">
        <v>654</v>
      </c>
      <c r="DR72" s="7" t="s">
        <v>652</v>
      </c>
      <c r="EL72" s="846" t="s">
        <v>658</v>
      </c>
      <c r="EM72" s="318" t="s">
        <v>656</v>
      </c>
      <c r="EN72" s="274" t="s">
        <v>657</v>
      </c>
      <c r="EO72" s="274">
        <v>2</v>
      </c>
      <c r="EP72" s="274">
        <v>4</v>
      </c>
      <c r="EQ72" s="275">
        <v>1</v>
      </c>
      <c r="ER72" s="275">
        <v>1</v>
      </c>
      <c r="ES72" s="275">
        <v>1</v>
      </c>
      <c r="ET72" s="838">
        <v>1</v>
      </c>
    </row>
    <row r="73" spans="1:150" ht="51" customHeight="1" x14ac:dyDescent="0.2">
      <c r="A73" s="277" t="s">
        <v>53</v>
      </c>
      <c r="B73" s="430" t="s">
        <v>54</v>
      </c>
      <c r="C73" s="431" t="s">
        <v>55</v>
      </c>
      <c r="D73" s="431"/>
      <c r="E73" s="8" t="s">
        <v>641</v>
      </c>
      <c r="F73" s="281" t="str">
        <f t="shared" si="4"/>
        <v>E1.P_D</v>
      </c>
      <c r="G73" s="511" t="s">
        <v>106</v>
      </c>
      <c r="H73" s="512" t="s">
        <v>198</v>
      </c>
      <c r="I73" s="444"/>
      <c r="J73" s="284" t="s">
        <v>61</v>
      </c>
      <c r="K73" s="285" t="str">
        <f t="shared" si="5"/>
        <v>E1.P_D.MR1</v>
      </c>
      <c r="L73" s="513" t="s">
        <v>174</v>
      </c>
      <c r="M73" s="514" t="s">
        <v>532</v>
      </c>
      <c r="N73" s="288">
        <v>1400</v>
      </c>
      <c r="O73" s="493">
        <v>1800</v>
      </c>
      <c r="P73" s="482" t="s">
        <v>122</v>
      </c>
      <c r="Q73" s="494" t="str">
        <f t="shared" si="6"/>
        <v>E1.P_D.MR1-MP05-1</v>
      </c>
      <c r="R73" s="422" t="s">
        <v>660</v>
      </c>
      <c r="S73" s="314" t="s">
        <v>532</v>
      </c>
      <c r="T73" s="293">
        <v>1</v>
      </c>
      <c r="U73" s="294">
        <v>2</v>
      </c>
      <c r="V73" s="293" t="s">
        <v>67</v>
      </c>
      <c r="W73" s="315">
        <v>0.5</v>
      </c>
      <c r="X73" s="330">
        <v>0.5</v>
      </c>
      <c r="Y73" s="315">
        <v>0.5</v>
      </c>
      <c r="Z73" s="316">
        <v>0.5</v>
      </c>
      <c r="AA73" s="298"/>
      <c r="AB73" s="299"/>
      <c r="AC73" s="299"/>
      <c r="AD73" s="299"/>
      <c r="AE73" s="299"/>
      <c r="AF73" s="299"/>
      <c r="AG73" s="299"/>
      <c r="AH73" s="299"/>
      <c r="AI73" s="299"/>
      <c r="AJ73" s="299"/>
      <c r="AK73" s="299"/>
      <c r="AL73" s="299"/>
      <c r="AM73" s="299"/>
      <c r="AN73" s="299"/>
      <c r="AO73" s="299"/>
      <c r="AP73" s="299"/>
      <c r="AQ73" s="299"/>
      <c r="AR73" s="299"/>
      <c r="AS73" s="299"/>
      <c r="AT73" s="299"/>
      <c r="AU73" s="299"/>
      <c r="AV73" s="299"/>
      <c r="AW73" s="299"/>
      <c r="AX73" s="299"/>
      <c r="AY73" s="299"/>
      <c r="AZ73" s="299"/>
      <c r="BA73" s="299"/>
      <c r="BB73" s="299"/>
      <c r="BC73" s="300"/>
      <c r="BD73" s="301" t="s">
        <v>645</v>
      </c>
      <c r="BS73" s="89" t="s">
        <v>173</v>
      </c>
      <c r="BT73" s="89" t="s">
        <v>174</v>
      </c>
      <c r="BU73" s="90" t="s">
        <v>658</v>
      </c>
      <c r="BV73" s="87" t="s">
        <v>656</v>
      </c>
      <c r="DH73" s="7" t="s">
        <v>662</v>
      </c>
      <c r="DI73" s="7" t="s">
        <v>84</v>
      </c>
      <c r="DJ73" s="7" t="s">
        <v>197</v>
      </c>
      <c r="DK73" s="7" t="s">
        <v>198</v>
      </c>
      <c r="DL73" s="7" t="s">
        <v>196</v>
      </c>
      <c r="DQ73" s="7" t="s">
        <v>658</v>
      </c>
      <c r="DR73" s="7" t="s">
        <v>656</v>
      </c>
      <c r="EL73" s="846" t="s">
        <v>661</v>
      </c>
      <c r="EM73" s="318" t="s">
        <v>660</v>
      </c>
      <c r="EN73" s="274" t="s">
        <v>532</v>
      </c>
      <c r="EO73" s="274">
        <v>1</v>
      </c>
      <c r="EP73" s="274">
        <v>2</v>
      </c>
      <c r="EQ73" s="276">
        <v>0.5</v>
      </c>
      <c r="ER73" s="827">
        <v>0</v>
      </c>
      <c r="ES73" s="828">
        <v>0.25</v>
      </c>
      <c r="ET73" s="839">
        <v>0.25</v>
      </c>
    </row>
    <row r="74" spans="1:150" ht="49.5" customHeight="1" x14ac:dyDescent="0.2">
      <c r="A74" s="277" t="s">
        <v>53</v>
      </c>
      <c r="B74" s="430" t="s">
        <v>54</v>
      </c>
      <c r="C74" s="431" t="s">
        <v>55</v>
      </c>
      <c r="D74" s="431"/>
      <c r="E74" s="8" t="s">
        <v>641</v>
      </c>
      <c r="F74" s="281" t="str">
        <f t="shared" ref="F74:F137" si="26">+CONCATENATE(A74,E74)</f>
        <v>E1.P_D</v>
      </c>
      <c r="G74" s="511" t="s">
        <v>106</v>
      </c>
      <c r="H74" s="512" t="s">
        <v>198</v>
      </c>
      <c r="I74" s="444"/>
      <c r="J74" s="284" t="s">
        <v>61</v>
      </c>
      <c r="K74" s="285" t="str">
        <f t="shared" ref="K74:K137" si="27">+CONCATENATE(F74,".",J74)</f>
        <v>E1.P_D.MR1</v>
      </c>
      <c r="L74" s="513" t="s">
        <v>174</v>
      </c>
      <c r="M74" s="514" t="s">
        <v>532</v>
      </c>
      <c r="N74" s="288">
        <v>1400</v>
      </c>
      <c r="O74" s="493">
        <v>1800</v>
      </c>
      <c r="P74" s="482" t="s">
        <v>132</v>
      </c>
      <c r="Q74" s="494" t="str">
        <f t="shared" ref="Q74:Q137" si="28">+CONCATENATE(K74,"-",P74)</f>
        <v>E1.P_D.MR1-MP06-1</v>
      </c>
      <c r="R74" s="422" t="s">
        <v>663</v>
      </c>
      <c r="S74" s="314" t="s">
        <v>664</v>
      </c>
      <c r="T74" s="293">
        <v>1</v>
      </c>
      <c r="U74" s="294">
        <v>5</v>
      </c>
      <c r="V74" s="293" t="s">
        <v>67</v>
      </c>
      <c r="W74" s="295">
        <v>2</v>
      </c>
      <c r="X74" s="296">
        <v>5</v>
      </c>
      <c r="Y74" s="295">
        <v>5</v>
      </c>
      <c r="Z74" s="297">
        <v>5</v>
      </c>
      <c r="AA74" s="298"/>
      <c r="AB74" s="299"/>
      <c r="AC74" s="299"/>
      <c r="AD74" s="299"/>
      <c r="AE74" s="299"/>
      <c r="AF74" s="299"/>
      <c r="AG74" s="299"/>
      <c r="AH74" s="299"/>
      <c r="AI74" s="299"/>
      <c r="AJ74" s="299"/>
      <c r="AK74" s="299"/>
      <c r="AL74" s="299"/>
      <c r="AM74" s="299"/>
      <c r="AN74" s="299"/>
      <c r="AO74" s="299"/>
      <c r="AP74" s="299"/>
      <c r="AQ74" s="299"/>
      <c r="AR74" s="299"/>
      <c r="AS74" s="299"/>
      <c r="AT74" s="299"/>
      <c r="AU74" s="299"/>
      <c r="AV74" s="299"/>
      <c r="AW74" s="299"/>
      <c r="AX74" s="299"/>
      <c r="AY74" s="299"/>
      <c r="AZ74" s="299"/>
      <c r="BA74" s="299"/>
      <c r="BB74" s="299"/>
      <c r="BC74" s="300"/>
      <c r="BD74" s="301" t="s">
        <v>645</v>
      </c>
      <c r="BS74" s="89" t="s">
        <v>173</v>
      </c>
      <c r="BT74" s="89" t="s">
        <v>174</v>
      </c>
      <c r="BU74" s="90" t="s">
        <v>661</v>
      </c>
      <c r="BV74" s="87" t="s">
        <v>660</v>
      </c>
      <c r="DH74" s="7" t="s">
        <v>666</v>
      </c>
      <c r="DI74" s="7" t="s">
        <v>84</v>
      </c>
      <c r="DJ74" s="7" t="s">
        <v>197</v>
      </c>
      <c r="DK74" s="7" t="s">
        <v>198</v>
      </c>
      <c r="DL74" s="7" t="s">
        <v>196</v>
      </c>
      <c r="DQ74" s="7" t="s">
        <v>661</v>
      </c>
      <c r="DR74" s="7" t="s">
        <v>660</v>
      </c>
      <c r="EL74" s="846" t="s">
        <v>665</v>
      </c>
      <c r="EM74" s="318" t="s">
        <v>663</v>
      </c>
      <c r="EN74" s="274" t="s">
        <v>664</v>
      </c>
      <c r="EO74" s="274">
        <v>1</v>
      </c>
      <c r="EP74" s="274">
        <v>5</v>
      </c>
      <c r="EQ74" s="275">
        <v>2</v>
      </c>
      <c r="ER74" s="275">
        <v>5</v>
      </c>
      <c r="ES74" s="275">
        <v>5</v>
      </c>
      <c r="ET74" s="838">
        <v>5</v>
      </c>
    </row>
    <row r="75" spans="1:150" ht="81.75" customHeight="1" x14ac:dyDescent="0.2">
      <c r="A75" s="277" t="s">
        <v>53</v>
      </c>
      <c r="B75" s="430" t="s">
        <v>54</v>
      </c>
      <c r="C75" s="431" t="s">
        <v>55</v>
      </c>
      <c r="D75" s="431"/>
      <c r="E75" s="8" t="s">
        <v>641</v>
      </c>
      <c r="F75" s="281" t="str">
        <f t="shared" si="26"/>
        <v>E1.P_D</v>
      </c>
      <c r="G75" s="511" t="s">
        <v>106</v>
      </c>
      <c r="H75" s="512" t="s">
        <v>198</v>
      </c>
      <c r="I75" s="444"/>
      <c r="J75" s="284" t="s">
        <v>61</v>
      </c>
      <c r="K75" s="285" t="str">
        <f t="shared" si="27"/>
        <v>E1.P_D.MR1</v>
      </c>
      <c r="L75" s="513" t="s">
        <v>174</v>
      </c>
      <c r="M75" s="514" t="s">
        <v>532</v>
      </c>
      <c r="N75" s="288">
        <v>1400</v>
      </c>
      <c r="O75" s="493">
        <v>1800</v>
      </c>
      <c r="P75" s="482" t="s">
        <v>142</v>
      </c>
      <c r="Q75" s="494" t="str">
        <f t="shared" si="28"/>
        <v>E1.P_D.MR1-MP07-1</v>
      </c>
      <c r="R75" s="422" t="s">
        <v>667</v>
      </c>
      <c r="S75" s="314" t="s">
        <v>668</v>
      </c>
      <c r="T75" s="381">
        <v>1</v>
      </c>
      <c r="U75" s="382">
        <v>1</v>
      </c>
      <c r="V75" s="381" t="s">
        <v>102</v>
      </c>
      <c r="W75" s="315">
        <v>0</v>
      </c>
      <c r="X75" s="330">
        <v>33.299999999999997</v>
      </c>
      <c r="Y75" s="315">
        <v>33.299999999999997</v>
      </c>
      <c r="Z75" s="316">
        <v>33.299999999999997</v>
      </c>
      <c r="AA75" s="383"/>
      <c r="AB75" s="384"/>
      <c r="AC75" s="384"/>
      <c r="AD75" s="384"/>
      <c r="AE75" s="384"/>
      <c r="AF75" s="384"/>
      <c r="AG75" s="384"/>
      <c r="AH75" s="384"/>
      <c r="AI75" s="384"/>
      <c r="AJ75" s="384"/>
      <c r="AK75" s="384"/>
      <c r="AL75" s="384"/>
      <c r="AM75" s="384"/>
      <c r="AN75" s="384"/>
      <c r="AO75" s="384"/>
      <c r="AP75" s="384"/>
      <c r="AQ75" s="384"/>
      <c r="AR75" s="384"/>
      <c r="AS75" s="384"/>
      <c r="AT75" s="384"/>
      <c r="AU75" s="384"/>
      <c r="AV75" s="384"/>
      <c r="AW75" s="384"/>
      <c r="AX75" s="384"/>
      <c r="AY75" s="384"/>
      <c r="AZ75" s="384"/>
      <c r="BA75" s="384"/>
      <c r="BB75" s="384"/>
      <c r="BC75" s="385"/>
      <c r="BD75" s="301" t="s">
        <v>645</v>
      </c>
      <c r="BS75" s="89" t="s">
        <v>173</v>
      </c>
      <c r="BT75" s="89" t="s">
        <v>174</v>
      </c>
      <c r="BU75" s="90" t="s">
        <v>665</v>
      </c>
      <c r="BV75" s="87" t="s">
        <v>663</v>
      </c>
      <c r="DH75" s="7" t="s">
        <v>670</v>
      </c>
      <c r="DI75" s="7" t="s">
        <v>84</v>
      </c>
      <c r="DJ75" s="7" t="s">
        <v>197</v>
      </c>
      <c r="DK75" s="7" t="s">
        <v>198</v>
      </c>
      <c r="DL75" s="7" t="s">
        <v>196</v>
      </c>
      <c r="DQ75" s="7" t="s">
        <v>665</v>
      </c>
      <c r="DR75" s="7" t="s">
        <v>663</v>
      </c>
      <c r="EL75" s="846" t="s">
        <v>669</v>
      </c>
      <c r="EM75" s="318" t="s">
        <v>667</v>
      </c>
      <c r="EN75" s="274" t="s">
        <v>668</v>
      </c>
      <c r="EO75" s="386">
        <v>1</v>
      </c>
      <c r="EP75" s="386">
        <v>1</v>
      </c>
      <c r="EQ75" s="276">
        <v>1</v>
      </c>
      <c r="ER75" s="276">
        <v>1</v>
      </c>
      <c r="ES75" s="276">
        <v>1</v>
      </c>
      <c r="ET75" s="841">
        <v>1</v>
      </c>
    </row>
    <row r="76" spans="1:150" ht="48" customHeight="1" x14ac:dyDescent="0.2">
      <c r="A76" s="277" t="s">
        <v>53</v>
      </c>
      <c r="B76" s="430" t="s">
        <v>54</v>
      </c>
      <c r="C76" s="431" t="s">
        <v>55</v>
      </c>
      <c r="D76" s="431"/>
      <c r="E76" s="8" t="s">
        <v>641</v>
      </c>
      <c r="F76" s="281" t="str">
        <f t="shared" si="26"/>
        <v>E1.P_D</v>
      </c>
      <c r="G76" s="511" t="s">
        <v>106</v>
      </c>
      <c r="H76" s="512" t="s">
        <v>198</v>
      </c>
      <c r="I76" s="444"/>
      <c r="J76" s="284" t="s">
        <v>61</v>
      </c>
      <c r="K76" s="285" t="str">
        <f t="shared" si="27"/>
        <v>E1.P_D.MR1</v>
      </c>
      <c r="L76" s="513" t="s">
        <v>174</v>
      </c>
      <c r="M76" s="514" t="s">
        <v>532</v>
      </c>
      <c r="N76" s="288">
        <v>1400</v>
      </c>
      <c r="O76" s="493">
        <v>1800</v>
      </c>
      <c r="P76" s="482" t="s">
        <v>156</v>
      </c>
      <c r="Q76" s="494" t="str">
        <f t="shared" si="28"/>
        <v>E1.P_D.MR1-MP08-1</v>
      </c>
      <c r="R76" s="422" t="s">
        <v>671</v>
      </c>
      <c r="S76" s="314" t="s">
        <v>672</v>
      </c>
      <c r="T76" s="381">
        <v>200</v>
      </c>
      <c r="U76" s="382">
        <v>240</v>
      </c>
      <c r="V76" s="381" t="s">
        <v>67</v>
      </c>
      <c r="W76" s="295">
        <v>45</v>
      </c>
      <c r="X76" s="296">
        <v>65</v>
      </c>
      <c r="Y76" s="295">
        <v>65</v>
      </c>
      <c r="Z76" s="297">
        <v>65</v>
      </c>
      <c r="AA76" s="383"/>
      <c r="AB76" s="384"/>
      <c r="AC76" s="384"/>
      <c r="AD76" s="384"/>
      <c r="AE76" s="384"/>
      <c r="AF76" s="384"/>
      <c r="AG76" s="384"/>
      <c r="AH76" s="384"/>
      <c r="AI76" s="384"/>
      <c r="AJ76" s="384"/>
      <c r="AK76" s="384"/>
      <c r="AL76" s="384"/>
      <c r="AM76" s="384"/>
      <c r="AN76" s="384"/>
      <c r="AO76" s="384"/>
      <c r="AP76" s="384"/>
      <c r="AQ76" s="384"/>
      <c r="AR76" s="384"/>
      <c r="AS76" s="384"/>
      <c r="AT76" s="384"/>
      <c r="AU76" s="384"/>
      <c r="AV76" s="384"/>
      <c r="AW76" s="384"/>
      <c r="AX76" s="384"/>
      <c r="AY76" s="384"/>
      <c r="AZ76" s="384"/>
      <c r="BA76" s="384"/>
      <c r="BB76" s="384"/>
      <c r="BC76" s="385"/>
      <c r="BD76" s="301" t="s">
        <v>645</v>
      </c>
      <c r="BS76" s="89" t="s">
        <v>173</v>
      </c>
      <c r="BT76" s="89" t="s">
        <v>174</v>
      </c>
      <c r="BU76" s="90" t="s">
        <v>669</v>
      </c>
      <c r="BV76" s="87" t="s">
        <v>667</v>
      </c>
      <c r="DH76" s="7" t="s">
        <v>674</v>
      </c>
      <c r="DI76" s="7" t="s">
        <v>84</v>
      </c>
      <c r="DJ76" s="7" t="s">
        <v>197</v>
      </c>
      <c r="DK76" s="7" t="s">
        <v>198</v>
      </c>
      <c r="DL76" s="7" t="s">
        <v>196</v>
      </c>
      <c r="DQ76" s="7" t="s">
        <v>669</v>
      </c>
      <c r="DR76" s="7" t="s">
        <v>667</v>
      </c>
      <c r="EL76" s="846" t="s">
        <v>673</v>
      </c>
      <c r="EM76" s="318" t="s">
        <v>671</v>
      </c>
      <c r="EN76" s="274" t="s">
        <v>672</v>
      </c>
      <c r="EO76" s="386">
        <v>200</v>
      </c>
      <c r="EP76" s="386">
        <v>240</v>
      </c>
      <c r="EQ76" s="275">
        <v>45</v>
      </c>
      <c r="ER76" s="275">
        <v>65</v>
      </c>
      <c r="ES76" s="275">
        <v>65</v>
      </c>
      <c r="ET76" s="838">
        <v>65</v>
      </c>
    </row>
    <row r="77" spans="1:150" ht="68.25" customHeight="1" x14ac:dyDescent="0.2">
      <c r="A77" s="277" t="s">
        <v>53</v>
      </c>
      <c r="B77" s="430" t="s">
        <v>54</v>
      </c>
      <c r="C77" s="431" t="s">
        <v>55</v>
      </c>
      <c r="D77" s="431"/>
      <c r="E77" s="8" t="s">
        <v>641</v>
      </c>
      <c r="F77" s="281" t="str">
        <f t="shared" si="26"/>
        <v>E1.P_D</v>
      </c>
      <c r="G77" s="511" t="s">
        <v>106</v>
      </c>
      <c r="H77" s="512" t="s">
        <v>198</v>
      </c>
      <c r="I77" s="444"/>
      <c r="J77" s="284" t="s">
        <v>61</v>
      </c>
      <c r="K77" s="285" t="str">
        <f t="shared" si="27"/>
        <v>E1.P_D.MR1</v>
      </c>
      <c r="L77" s="513" t="s">
        <v>174</v>
      </c>
      <c r="M77" s="514" t="s">
        <v>532</v>
      </c>
      <c r="N77" s="288">
        <v>1400</v>
      </c>
      <c r="O77" s="493">
        <v>1800</v>
      </c>
      <c r="P77" s="482" t="s">
        <v>515</v>
      </c>
      <c r="Q77" s="494" t="str">
        <f t="shared" si="28"/>
        <v>E1.P_D.MR1-MP09-1</v>
      </c>
      <c r="R77" s="422" t="s">
        <v>675</v>
      </c>
      <c r="S77" s="314" t="s">
        <v>676</v>
      </c>
      <c r="T77" s="381">
        <v>154</v>
      </c>
      <c r="U77" s="382">
        <v>200</v>
      </c>
      <c r="V77" s="381" t="s">
        <v>67</v>
      </c>
      <c r="W77" s="295">
        <v>50</v>
      </c>
      <c r="X77" s="296">
        <v>50</v>
      </c>
      <c r="Y77" s="295">
        <v>50</v>
      </c>
      <c r="Z77" s="297">
        <v>50</v>
      </c>
      <c r="AA77" s="383"/>
      <c r="AB77" s="384"/>
      <c r="AC77" s="384"/>
      <c r="AD77" s="384"/>
      <c r="AE77" s="384"/>
      <c r="AF77" s="384"/>
      <c r="AG77" s="384"/>
      <c r="AH77" s="384"/>
      <c r="AI77" s="384"/>
      <c r="AJ77" s="384"/>
      <c r="AK77" s="384"/>
      <c r="AL77" s="384"/>
      <c r="AM77" s="384"/>
      <c r="AN77" s="384"/>
      <c r="AO77" s="384"/>
      <c r="AP77" s="384"/>
      <c r="AQ77" s="384"/>
      <c r="AR77" s="384"/>
      <c r="AS77" s="384"/>
      <c r="AT77" s="384"/>
      <c r="AU77" s="384"/>
      <c r="AV77" s="384"/>
      <c r="AW77" s="384"/>
      <c r="AX77" s="384"/>
      <c r="AY77" s="384"/>
      <c r="AZ77" s="384"/>
      <c r="BA77" s="384"/>
      <c r="BB77" s="384"/>
      <c r="BC77" s="385"/>
      <c r="BD77" s="301" t="s">
        <v>645</v>
      </c>
      <c r="BS77" s="89" t="s">
        <v>173</v>
      </c>
      <c r="BT77" s="89" t="s">
        <v>174</v>
      </c>
      <c r="BU77" s="90" t="s">
        <v>673</v>
      </c>
      <c r="BV77" s="87" t="s">
        <v>671</v>
      </c>
      <c r="DH77" s="7" t="s">
        <v>678</v>
      </c>
      <c r="DI77" s="7" t="s">
        <v>84</v>
      </c>
      <c r="DJ77" s="7" t="s">
        <v>197</v>
      </c>
      <c r="DK77" s="7" t="s">
        <v>198</v>
      </c>
      <c r="DL77" s="7" t="s">
        <v>196</v>
      </c>
      <c r="DQ77" s="7" t="s">
        <v>673</v>
      </c>
      <c r="DR77" s="7" t="s">
        <v>671</v>
      </c>
      <c r="EL77" s="846" t="s">
        <v>677</v>
      </c>
      <c r="EM77" s="318" t="s">
        <v>675</v>
      </c>
      <c r="EN77" s="274" t="s">
        <v>676</v>
      </c>
      <c r="EO77" s="386">
        <v>154</v>
      </c>
      <c r="EP77" s="386">
        <v>200</v>
      </c>
      <c r="EQ77" s="275">
        <v>50</v>
      </c>
      <c r="ER77" s="275">
        <v>50</v>
      </c>
      <c r="ES77" s="275">
        <v>50</v>
      </c>
      <c r="ET77" s="838">
        <v>50</v>
      </c>
    </row>
    <row r="78" spans="1:150" ht="84" customHeight="1" x14ac:dyDescent="0.2">
      <c r="A78" s="277" t="s">
        <v>53</v>
      </c>
      <c r="B78" s="430" t="s">
        <v>54</v>
      </c>
      <c r="C78" s="431" t="s">
        <v>55</v>
      </c>
      <c r="D78" s="431"/>
      <c r="E78" s="8" t="s">
        <v>641</v>
      </c>
      <c r="F78" s="281" t="str">
        <f t="shared" si="26"/>
        <v>E1.P_D</v>
      </c>
      <c r="G78" s="511" t="s">
        <v>106</v>
      </c>
      <c r="H78" s="512" t="s">
        <v>198</v>
      </c>
      <c r="I78" s="444"/>
      <c r="J78" s="284" t="s">
        <v>61</v>
      </c>
      <c r="K78" s="285" t="str">
        <f t="shared" si="27"/>
        <v>E1.P_D.MR1</v>
      </c>
      <c r="L78" s="513" t="s">
        <v>174</v>
      </c>
      <c r="M78" s="514" t="s">
        <v>532</v>
      </c>
      <c r="N78" s="288">
        <v>1400</v>
      </c>
      <c r="O78" s="493">
        <v>1800</v>
      </c>
      <c r="P78" s="482" t="s">
        <v>522</v>
      </c>
      <c r="Q78" s="494" t="str">
        <f t="shared" si="28"/>
        <v>E1.P_D.MR1-MP10-1</v>
      </c>
      <c r="R78" s="422" t="s">
        <v>679</v>
      </c>
      <c r="S78" s="314" t="s">
        <v>680</v>
      </c>
      <c r="T78" s="319">
        <v>0.1</v>
      </c>
      <c r="U78" s="320">
        <v>1</v>
      </c>
      <c r="V78" s="319" t="s">
        <v>67</v>
      </c>
      <c r="W78" s="321">
        <v>0.25</v>
      </c>
      <c r="X78" s="322">
        <v>0.25</v>
      </c>
      <c r="Y78" s="321">
        <v>0.25</v>
      </c>
      <c r="Z78" s="323">
        <v>0.25</v>
      </c>
      <c r="AA78" s="324"/>
      <c r="AB78" s="325"/>
      <c r="AC78" s="325"/>
      <c r="AD78" s="325"/>
      <c r="AE78" s="325"/>
      <c r="AF78" s="325"/>
      <c r="AG78" s="325"/>
      <c r="AH78" s="325"/>
      <c r="AI78" s="325"/>
      <c r="AJ78" s="325"/>
      <c r="AK78" s="325"/>
      <c r="AL78" s="325"/>
      <c r="AM78" s="325"/>
      <c r="AN78" s="325"/>
      <c r="AO78" s="325"/>
      <c r="AP78" s="325"/>
      <c r="AQ78" s="325"/>
      <c r="AR78" s="325"/>
      <c r="AS78" s="325"/>
      <c r="AT78" s="325"/>
      <c r="AU78" s="325"/>
      <c r="AV78" s="325"/>
      <c r="AW78" s="325"/>
      <c r="AX78" s="325"/>
      <c r="AY78" s="325"/>
      <c r="AZ78" s="325"/>
      <c r="BA78" s="325"/>
      <c r="BB78" s="325"/>
      <c r="BC78" s="326"/>
      <c r="BD78" s="301" t="s">
        <v>645</v>
      </c>
      <c r="BS78" s="89" t="s">
        <v>173</v>
      </c>
      <c r="BT78" s="89" t="s">
        <v>174</v>
      </c>
      <c r="BU78" s="90" t="s">
        <v>677</v>
      </c>
      <c r="BV78" s="87" t="s">
        <v>675</v>
      </c>
      <c r="DH78" s="7" t="s">
        <v>682</v>
      </c>
      <c r="DI78" s="7" t="s">
        <v>84</v>
      </c>
      <c r="DJ78" s="7" t="s">
        <v>197</v>
      </c>
      <c r="DK78" s="7" t="s">
        <v>198</v>
      </c>
      <c r="DL78" s="7" t="s">
        <v>196</v>
      </c>
      <c r="DQ78" s="7" t="s">
        <v>677</v>
      </c>
      <c r="DR78" s="7" t="s">
        <v>675</v>
      </c>
      <c r="EL78" s="846" t="s">
        <v>681</v>
      </c>
      <c r="EM78" s="318" t="s">
        <v>679</v>
      </c>
      <c r="EN78" s="274" t="s">
        <v>1897</v>
      </c>
      <c r="EO78" s="329">
        <v>10</v>
      </c>
      <c r="EP78" s="329">
        <v>100</v>
      </c>
      <c r="EQ78" s="329">
        <v>25</v>
      </c>
      <c r="ER78" s="329">
        <v>25</v>
      </c>
      <c r="ES78" s="329">
        <v>25</v>
      </c>
      <c r="ET78" s="837">
        <v>25</v>
      </c>
    </row>
    <row r="79" spans="1:150" ht="82.5" customHeight="1" x14ac:dyDescent="0.2">
      <c r="A79" s="277" t="s">
        <v>53</v>
      </c>
      <c r="B79" s="430" t="s">
        <v>54</v>
      </c>
      <c r="C79" s="431" t="s">
        <v>55</v>
      </c>
      <c r="D79" s="431"/>
      <c r="E79" s="8" t="s">
        <v>641</v>
      </c>
      <c r="F79" s="281" t="str">
        <f t="shared" si="26"/>
        <v>E1.P_D</v>
      </c>
      <c r="G79" s="511" t="s">
        <v>106</v>
      </c>
      <c r="H79" s="512" t="s">
        <v>198</v>
      </c>
      <c r="I79" s="444"/>
      <c r="J79" s="284" t="s">
        <v>61</v>
      </c>
      <c r="K79" s="285" t="str">
        <f t="shared" si="27"/>
        <v>E1.P_D.MR1</v>
      </c>
      <c r="L79" s="513" t="s">
        <v>174</v>
      </c>
      <c r="M79" s="514" t="s">
        <v>532</v>
      </c>
      <c r="N79" s="288">
        <v>1400</v>
      </c>
      <c r="O79" s="493">
        <v>1800</v>
      </c>
      <c r="P79" s="482" t="s">
        <v>610</v>
      </c>
      <c r="Q79" s="494" t="str">
        <f t="shared" si="28"/>
        <v>E1.P_D.MR1-MP11-1</v>
      </c>
      <c r="R79" s="422" t="s">
        <v>683</v>
      </c>
      <c r="S79" s="314" t="s">
        <v>684</v>
      </c>
      <c r="T79" s="293">
        <v>1</v>
      </c>
      <c r="U79" s="294">
        <v>2</v>
      </c>
      <c r="V79" s="293" t="s">
        <v>67</v>
      </c>
      <c r="W79" s="295">
        <v>0</v>
      </c>
      <c r="X79" s="296">
        <v>2</v>
      </c>
      <c r="Y79" s="295">
        <v>0</v>
      </c>
      <c r="Z79" s="297">
        <v>0</v>
      </c>
      <c r="AA79" s="298"/>
      <c r="AB79" s="299"/>
      <c r="AC79" s="299"/>
      <c r="AD79" s="299"/>
      <c r="AE79" s="299"/>
      <c r="AF79" s="299"/>
      <c r="AG79" s="299"/>
      <c r="AH79" s="299"/>
      <c r="AI79" s="299"/>
      <c r="AJ79" s="299"/>
      <c r="AK79" s="299"/>
      <c r="AL79" s="299"/>
      <c r="AM79" s="299"/>
      <c r="AN79" s="299"/>
      <c r="AO79" s="299"/>
      <c r="AP79" s="299"/>
      <c r="AQ79" s="299"/>
      <c r="AR79" s="299"/>
      <c r="AS79" s="299"/>
      <c r="AT79" s="299"/>
      <c r="AU79" s="299"/>
      <c r="AV79" s="299"/>
      <c r="AW79" s="299"/>
      <c r="AX79" s="299"/>
      <c r="AY79" s="299"/>
      <c r="AZ79" s="299"/>
      <c r="BA79" s="299"/>
      <c r="BB79" s="299"/>
      <c r="BC79" s="300"/>
      <c r="BD79" s="301" t="s">
        <v>645</v>
      </c>
      <c r="BS79" s="89" t="s">
        <v>173</v>
      </c>
      <c r="BT79" s="89" t="s">
        <v>174</v>
      </c>
      <c r="BU79" s="90" t="s">
        <v>681</v>
      </c>
      <c r="BV79" s="87" t="s">
        <v>679</v>
      </c>
      <c r="DH79" s="7" t="s">
        <v>686</v>
      </c>
      <c r="DI79" s="7" t="s">
        <v>84</v>
      </c>
      <c r="DJ79" s="7" t="s">
        <v>197</v>
      </c>
      <c r="DK79" s="7" t="s">
        <v>198</v>
      </c>
      <c r="DL79" s="7" t="s">
        <v>196</v>
      </c>
      <c r="DQ79" s="7" t="s">
        <v>681</v>
      </c>
      <c r="DR79" s="7" t="s">
        <v>679</v>
      </c>
      <c r="EL79" s="846" t="s">
        <v>685</v>
      </c>
      <c r="EM79" s="318" t="s">
        <v>683</v>
      </c>
      <c r="EN79" s="274" t="s">
        <v>684</v>
      </c>
      <c r="EO79" s="274">
        <v>1</v>
      </c>
      <c r="EP79" s="274">
        <v>2</v>
      </c>
      <c r="EQ79" s="275">
        <v>0</v>
      </c>
      <c r="ER79" s="826">
        <v>0</v>
      </c>
      <c r="ES79" s="827">
        <v>0.5</v>
      </c>
      <c r="ET79" s="836">
        <v>0.5</v>
      </c>
    </row>
    <row r="80" spans="1:150" ht="55.5" customHeight="1" x14ac:dyDescent="0.2">
      <c r="A80" s="277" t="s">
        <v>53</v>
      </c>
      <c r="B80" s="430" t="s">
        <v>54</v>
      </c>
      <c r="C80" s="431" t="s">
        <v>55</v>
      </c>
      <c r="D80" s="431"/>
      <c r="E80" s="8" t="s">
        <v>641</v>
      </c>
      <c r="F80" s="281" t="str">
        <f t="shared" si="26"/>
        <v>E1.P_D</v>
      </c>
      <c r="G80" s="511" t="s">
        <v>106</v>
      </c>
      <c r="H80" s="512" t="s">
        <v>198</v>
      </c>
      <c r="I80" s="444"/>
      <c r="J80" s="284" t="s">
        <v>61</v>
      </c>
      <c r="K80" s="285" t="str">
        <f t="shared" si="27"/>
        <v>E1.P_D.MR1</v>
      </c>
      <c r="L80" s="513" t="s">
        <v>174</v>
      </c>
      <c r="M80" s="514" t="s">
        <v>532</v>
      </c>
      <c r="N80" s="288">
        <v>1400</v>
      </c>
      <c r="O80" s="493">
        <v>1800</v>
      </c>
      <c r="P80" s="482" t="s">
        <v>615</v>
      </c>
      <c r="Q80" s="494" t="str">
        <f t="shared" si="28"/>
        <v>E1.P_D.MR1-MP12-1</v>
      </c>
      <c r="R80" s="422" t="s">
        <v>687</v>
      </c>
      <c r="S80" s="314" t="s">
        <v>688</v>
      </c>
      <c r="T80" s="381">
        <v>55</v>
      </c>
      <c r="U80" s="382">
        <v>57</v>
      </c>
      <c r="V80" s="381" t="s">
        <v>67</v>
      </c>
      <c r="W80" s="295">
        <v>0</v>
      </c>
      <c r="X80" s="296">
        <v>2</v>
      </c>
      <c r="Y80" s="295">
        <v>0</v>
      </c>
      <c r="Z80" s="297">
        <v>0</v>
      </c>
      <c r="AA80" s="383"/>
      <c r="AB80" s="384"/>
      <c r="AC80" s="384"/>
      <c r="AD80" s="384"/>
      <c r="AE80" s="384"/>
      <c r="AF80" s="384"/>
      <c r="AG80" s="384"/>
      <c r="AH80" s="384"/>
      <c r="AI80" s="384"/>
      <c r="AJ80" s="384"/>
      <c r="AK80" s="384"/>
      <c r="AL80" s="384"/>
      <c r="AM80" s="384"/>
      <c r="AN80" s="384"/>
      <c r="AO80" s="384"/>
      <c r="AP80" s="384"/>
      <c r="AQ80" s="384"/>
      <c r="AR80" s="384"/>
      <c r="AS80" s="384"/>
      <c r="AT80" s="384"/>
      <c r="AU80" s="384"/>
      <c r="AV80" s="384"/>
      <c r="AW80" s="384"/>
      <c r="AX80" s="384"/>
      <c r="AY80" s="384"/>
      <c r="AZ80" s="384"/>
      <c r="BA80" s="384"/>
      <c r="BB80" s="384"/>
      <c r="BC80" s="385"/>
      <c r="BD80" s="301" t="s">
        <v>645</v>
      </c>
      <c r="BS80" s="89" t="s">
        <v>173</v>
      </c>
      <c r="BT80" s="89" t="s">
        <v>174</v>
      </c>
      <c r="BU80" s="90" t="s">
        <v>685</v>
      </c>
      <c r="BV80" s="87" t="s">
        <v>683</v>
      </c>
      <c r="DH80" s="7" t="s">
        <v>690</v>
      </c>
      <c r="DI80" s="7" t="s">
        <v>84</v>
      </c>
      <c r="DJ80" s="7" t="s">
        <v>197</v>
      </c>
      <c r="DK80" s="7" t="s">
        <v>198</v>
      </c>
      <c r="DL80" s="7" t="s">
        <v>196</v>
      </c>
      <c r="DQ80" s="7" t="s">
        <v>685</v>
      </c>
      <c r="DR80" s="7" t="s">
        <v>683</v>
      </c>
      <c r="EL80" s="846" t="s">
        <v>689</v>
      </c>
      <c r="EM80" s="318" t="s">
        <v>687</v>
      </c>
      <c r="EN80" s="274" t="s">
        <v>688</v>
      </c>
      <c r="EO80" s="849">
        <v>55</v>
      </c>
      <c r="EP80" s="849">
        <v>57</v>
      </c>
      <c r="EQ80" s="820">
        <v>0</v>
      </c>
      <c r="ER80" s="826">
        <v>1</v>
      </c>
      <c r="ES80" s="826">
        <v>1</v>
      </c>
      <c r="ET80" s="848">
        <v>0</v>
      </c>
    </row>
    <row r="81" spans="1:150" ht="69" customHeight="1" thickBot="1" x14ac:dyDescent="0.25">
      <c r="A81" s="277" t="s">
        <v>53</v>
      </c>
      <c r="B81" s="430" t="s">
        <v>54</v>
      </c>
      <c r="C81" s="431" t="s">
        <v>55</v>
      </c>
      <c r="D81" s="431"/>
      <c r="E81" s="8" t="s">
        <v>641</v>
      </c>
      <c r="F81" s="281" t="str">
        <f t="shared" si="26"/>
        <v>E1.P_D</v>
      </c>
      <c r="G81" s="515" t="s">
        <v>106</v>
      </c>
      <c r="H81" s="512" t="s">
        <v>198</v>
      </c>
      <c r="I81" s="448"/>
      <c r="J81" s="341" t="s">
        <v>61</v>
      </c>
      <c r="K81" s="285" t="str">
        <f t="shared" si="27"/>
        <v>E1.P_D.MR1</v>
      </c>
      <c r="L81" s="513" t="s">
        <v>174</v>
      </c>
      <c r="M81" s="514" t="s">
        <v>532</v>
      </c>
      <c r="N81" s="428">
        <v>1400</v>
      </c>
      <c r="O81" s="499">
        <v>1800</v>
      </c>
      <c r="P81" s="482" t="s">
        <v>620</v>
      </c>
      <c r="Q81" s="500" t="str">
        <f t="shared" si="28"/>
        <v>E1.P_D.MR1-MP13-1</v>
      </c>
      <c r="R81" s="477" t="s">
        <v>691</v>
      </c>
      <c r="S81" s="337" t="s">
        <v>688</v>
      </c>
      <c r="T81" s="351">
        <v>1</v>
      </c>
      <c r="U81" s="352">
        <v>1</v>
      </c>
      <c r="V81" s="351" t="s">
        <v>102</v>
      </c>
      <c r="W81" s="395">
        <v>0.25</v>
      </c>
      <c r="X81" s="396">
        <v>0.25</v>
      </c>
      <c r="Y81" s="395">
        <v>0.25</v>
      </c>
      <c r="Z81" s="397">
        <v>0.25</v>
      </c>
      <c r="AA81" s="298"/>
      <c r="AB81" s="299"/>
      <c r="AC81" s="299"/>
      <c r="AD81" s="299"/>
      <c r="AE81" s="299"/>
      <c r="AF81" s="299"/>
      <c r="AG81" s="299"/>
      <c r="AH81" s="299"/>
      <c r="AI81" s="299"/>
      <c r="AJ81" s="299"/>
      <c r="AK81" s="299"/>
      <c r="AL81" s="299"/>
      <c r="AM81" s="299"/>
      <c r="AN81" s="299"/>
      <c r="AO81" s="299"/>
      <c r="AP81" s="299"/>
      <c r="AQ81" s="299"/>
      <c r="AR81" s="299"/>
      <c r="AS81" s="299"/>
      <c r="AT81" s="299"/>
      <c r="AU81" s="299"/>
      <c r="AV81" s="299"/>
      <c r="AW81" s="299"/>
      <c r="AX81" s="299"/>
      <c r="AY81" s="299"/>
      <c r="AZ81" s="299"/>
      <c r="BA81" s="299"/>
      <c r="BB81" s="299"/>
      <c r="BC81" s="300"/>
      <c r="BD81" s="301" t="s">
        <v>645</v>
      </c>
      <c r="BS81" s="89" t="s">
        <v>173</v>
      </c>
      <c r="BT81" s="89" t="s">
        <v>174</v>
      </c>
      <c r="BU81" s="90" t="s">
        <v>689</v>
      </c>
      <c r="BV81" s="87" t="s">
        <v>687</v>
      </c>
      <c r="DH81" s="7" t="s">
        <v>693</v>
      </c>
      <c r="DI81" s="7" t="s">
        <v>84</v>
      </c>
      <c r="DJ81" s="7" t="s">
        <v>197</v>
      </c>
      <c r="DK81" s="7" t="s">
        <v>198</v>
      </c>
      <c r="DL81" s="7" t="s">
        <v>196</v>
      </c>
      <c r="DQ81" s="7" t="s">
        <v>689</v>
      </c>
      <c r="DR81" s="7" t="s">
        <v>687</v>
      </c>
      <c r="EL81" s="846" t="s">
        <v>692</v>
      </c>
      <c r="EM81" s="318" t="s">
        <v>691</v>
      </c>
      <c r="EN81" s="821" t="s">
        <v>668</v>
      </c>
      <c r="EO81" s="274">
        <v>1</v>
      </c>
      <c r="EP81" s="274">
        <v>1</v>
      </c>
      <c r="EQ81" s="329">
        <v>1</v>
      </c>
      <c r="ER81" s="329">
        <v>1</v>
      </c>
      <c r="ES81" s="329">
        <v>1</v>
      </c>
      <c r="ET81" s="837">
        <v>1</v>
      </c>
    </row>
    <row r="82" spans="1:150" ht="100.5" customHeight="1" x14ac:dyDescent="0.2">
      <c r="A82" s="277" t="s">
        <v>53</v>
      </c>
      <c r="B82" s="452" t="s">
        <v>54</v>
      </c>
      <c r="C82" s="453" t="s">
        <v>55</v>
      </c>
      <c r="D82" s="432" t="s">
        <v>694</v>
      </c>
      <c r="E82" s="3" t="s">
        <v>695</v>
      </c>
      <c r="F82" s="433" t="str">
        <f t="shared" si="26"/>
        <v>E1.P_E</v>
      </c>
      <c r="G82" s="434" t="s">
        <v>116</v>
      </c>
      <c r="H82" s="479" t="s">
        <v>209</v>
      </c>
      <c r="I82" s="405" t="s">
        <v>696</v>
      </c>
      <c r="J82" s="436" t="s">
        <v>61</v>
      </c>
      <c r="K82" s="399" t="str">
        <f t="shared" si="27"/>
        <v>E1.P_E.MR1</v>
      </c>
      <c r="L82" s="516" t="s">
        <v>183</v>
      </c>
      <c r="M82" s="517" t="s">
        <v>532</v>
      </c>
      <c r="N82" s="247">
        <v>288</v>
      </c>
      <c r="O82" s="247">
        <v>400</v>
      </c>
      <c r="P82" s="518" t="s">
        <v>64</v>
      </c>
      <c r="Q82" s="519" t="str">
        <f t="shared" si="28"/>
        <v>E1.P_E.MR1-MP01-1</v>
      </c>
      <c r="R82" s="520" t="s">
        <v>697</v>
      </c>
      <c r="S82" s="521" t="s">
        <v>698</v>
      </c>
      <c r="T82" s="522">
        <v>0</v>
      </c>
      <c r="U82" s="523">
        <v>1</v>
      </c>
      <c r="V82" s="522" t="s">
        <v>67</v>
      </c>
      <c r="W82" s="524">
        <v>0</v>
      </c>
      <c r="X82" s="525">
        <v>0</v>
      </c>
      <c r="Y82" s="526">
        <v>0.65</v>
      </c>
      <c r="Z82" s="527">
        <v>0.35</v>
      </c>
      <c r="AA82" s="438">
        <f>120000000+119237525+762475</f>
        <v>240000000</v>
      </c>
      <c r="AB82" s="439"/>
      <c r="AC82" s="439">
        <v>0</v>
      </c>
      <c r="AD82" s="439"/>
      <c r="AE82" s="439"/>
      <c r="AF82" s="439"/>
      <c r="AG82" s="439">
        <f t="shared" ref="AG82" si="29">SUM(AA82:AF82)</f>
        <v>240000000</v>
      </c>
      <c r="AH82" s="439">
        <f t="shared" ref="AH82:AT82" si="30">+AA82</f>
        <v>240000000</v>
      </c>
      <c r="AI82" s="439">
        <f t="shared" si="30"/>
        <v>0</v>
      </c>
      <c r="AJ82" s="439">
        <f t="shared" si="30"/>
        <v>0</v>
      </c>
      <c r="AK82" s="439">
        <f t="shared" si="30"/>
        <v>0</v>
      </c>
      <c r="AL82" s="439">
        <f t="shared" si="30"/>
        <v>0</v>
      </c>
      <c r="AM82" s="439">
        <f t="shared" si="30"/>
        <v>0</v>
      </c>
      <c r="AN82" s="439">
        <f t="shared" si="30"/>
        <v>240000000</v>
      </c>
      <c r="AO82" s="439">
        <f t="shared" si="30"/>
        <v>240000000</v>
      </c>
      <c r="AP82" s="439">
        <f t="shared" si="30"/>
        <v>0</v>
      </c>
      <c r="AQ82" s="439">
        <f t="shared" si="30"/>
        <v>0</v>
      </c>
      <c r="AR82" s="439">
        <f t="shared" si="30"/>
        <v>0</v>
      </c>
      <c r="AS82" s="439">
        <f t="shared" si="30"/>
        <v>0</v>
      </c>
      <c r="AT82" s="439">
        <f t="shared" si="30"/>
        <v>0</v>
      </c>
      <c r="AU82" s="439">
        <f t="shared" ref="AU82" si="31">SUM(AO82:AT82)</f>
        <v>240000000</v>
      </c>
      <c r="AV82" s="439">
        <f t="shared" ref="AV82:BA82" si="32">+AO82</f>
        <v>240000000</v>
      </c>
      <c r="AW82" s="439">
        <f t="shared" si="32"/>
        <v>0</v>
      </c>
      <c r="AX82" s="439">
        <f t="shared" si="32"/>
        <v>0</v>
      </c>
      <c r="AY82" s="439">
        <f t="shared" si="32"/>
        <v>0</v>
      </c>
      <c r="AZ82" s="439">
        <f t="shared" si="32"/>
        <v>0</v>
      </c>
      <c r="BA82" s="439">
        <f t="shared" si="32"/>
        <v>0</v>
      </c>
      <c r="BB82" s="439">
        <f t="shared" ref="BB82" si="33">SUM(AV82:BA82)</f>
        <v>240000000</v>
      </c>
      <c r="BC82" s="440">
        <f t="shared" ref="BC82" si="34">+BB82+AU82+AN82+AG82</f>
        <v>960000000</v>
      </c>
      <c r="BD82" s="301" t="s">
        <v>699</v>
      </c>
      <c r="BS82" s="89" t="s">
        <v>173</v>
      </c>
      <c r="BT82" s="89" t="s">
        <v>174</v>
      </c>
      <c r="BU82" s="90" t="s">
        <v>692</v>
      </c>
      <c r="BV82" s="87" t="s">
        <v>691</v>
      </c>
      <c r="DH82" s="7" t="s">
        <v>701</v>
      </c>
      <c r="DI82" s="7" t="s">
        <v>84</v>
      </c>
      <c r="DJ82" s="7" t="s">
        <v>197</v>
      </c>
      <c r="DK82" s="7" t="s">
        <v>198</v>
      </c>
      <c r="DL82" s="7" t="s">
        <v>196</v>
      </c>
      <c r="DQ82" s="7" t="s">
        <v>692</v>
      </c>
      <c r="DR82" s="7" t="s">
        <v>691</v>
      </c>
      <c r="EL82" s="840" t="s">
        <v>700</v>
      </c>
      <c r="EM82" s="835" t="s">
        <v>697</v>
      </c>
      <c r="EN82" s="274" t="s">
        <v>698</v>
      </c>
      <c r="EO82" s="274">
        <v>0</v>
      </c>
      <c r="EP82" s="274">
        <v>1</v>
      </c>
      <c r="EQ82" s="275">
        <v>0</v>
      </c>
      <c r="ER82" s="827">
        <v>0.1</v>
      </c>
      <c r="ES82" s="828">
        <v>0.45</v>
      </c>
      <c r="ET82" s="839">
        <v>0.45</v>
      </c>
    </row>
    <row r="83" spans="1:150" ht="69" customHeight="1" x14ac:dyDescent="0.2">
      <c r="A83" s="277" t="s">
        <v>53</v>
      </c>
      <c r="B83" s="430" t="s">
        <v>54</v>
      </c>
      <c r="C83" s="431" t="s">
        <v>55</v>
      </c>
      <c r="D83" s="431"/>
      <c r="E83" s="8" t="s">
        <v>695</v>
      </c>
      <c r="F83" s="281" t="str">
        <f t="shared" si="26"/>
        <v>E1.P_E</v>
      </c>
      <c r="G83" s="491" t="s">
        <v>116</v>
      </c>
      <c r="H83" s="491" t="s">
        <v>209</v>
      </c>
      <c r="I83" s="444"/>
      <c r="J83" s="284" t="s">
        <v>61</v>
      </c>
      <c r="K83" s="285" t="str">
        <f t="shared" si="27"/>
        <v>E1.P_E.MR1</v>
      </c>
      <c r="L83" s="513" t="s">
        <v>183</v>
      </c>
      <c r="M83" s="514" t="s">
        <v>532</v>
      </c>
      <c r="N83" s="288">
        <v>288</v>
      </c>
      <c r="O83" s="288">
        <v>400</v>
      </c>
      <c r="P83" s="518" t="s">
        <v>87</v>
      </c>
      <c r="Q83" s="528" t="str">
        <f t="shared" si="28"/>
        <v>E1.P_E.MR1-MP02-1</v>
      </c>
      <c r="R83" s="529" t="s">
        <v>702</v>
      </c>
      <c r="S83" s="530" t="s">
        <v>703</v>
      </c>
      <c r="T83" s="531">
        <v>0</v>
      </c>
      <c r="U83" s="532">
        <v>1</v>
      </c>
      <c r="V83" s="531" t="s">
        <v>67</v>
      </c>
      <c r="W83" s="533">
        <v>0.5</v>
      </c>
      <c r="X83" s="534">
        <v>0.5</v>
      </c>
      <c r="Y83" s="535">
        <v>0</v>
      </c>
      <c r="Z83" s="536">
        <v>0</v>
      </c>
      <c r="AA83" s="537"/>
      <c r="AB83" s="538"/>
      <c r="AC83" s="538"/>
      <c r="AD83" s="538"/>
      <c r="AE83" s="538"/>
      <c r="AF83" s="538"/>
      <c r="AG83" s="538"/>
      <c r="AH83" s="538"/>
      <c r="AI83" s="538"/>
      <c r="AJ83" s="538"/>
      <c r="AK83" s="538"/>
      <c r="AL83" s="538"/>
      <c r="AM83" s="538"/>
      <c r="AN83" s="538"/>
      <c r="AO83" s="538"/>
      <c r="AP83" s="538"/>
      <c r="AQ83" s="538"/>
      <c r="AR83" s="538"/>
      <c r="AS83" s="538"/>
      <c r="AT83" s="538"/>
      <c r="AU83" s="538"/>
      <c r="AV83" s="538"/>
      <c r="AW83" s="538"/>
      <c r="AX83" s="538"/>
      <c r="AY83" s="538"/>
      <c r="AZ83" s="538"/>
      <c r="BA83" s="538"/>
      <c r="BB83" s="538"/>
      <c r="BC83" s="539"/>
      <c r="BD83" s="301" t="s">
        <v>699</v>
      </c>
      <c r="BS83" s="87" t="s">
        <v>182</v>
      </c>
      <c r="BT83" s="87" t="s">
        <v>183</v>
      </c>
      <c r="BU83" s="90" t="s">
        <v>700</v>
      </c>
      <c r="BV83" s="87" t="s">
        <v>697</v>
      </c>
      <c r="DH83" s="7" t="s">
        <v>705</v>
      </c>
      <c r="DI83" s="7" t="s">
        <v>84</v>
      </c>
      <c r="DJ83" s="7" t="s">
        <v>208</v>
      </c>
      <c r="DK83" s="7" t="s">
        <v>209</v>
      </c>
      <c r="DL83" s="7" t="s">
        <v>207</v>
      </c>
      <c r="DQ83" s="7" t="s">
        <v>700</v>
      </c>
      <c r="DR83" s="7" t="s">
        <v>697</v>
      </c>
      <c r="EL83" s="840" t="s">
        <v>704</v>
      </c>
      <c r="EM83" s="835" t="s">
        <v>702</v>
      </c>
      <c r="EN83" s="274" t="s">
        <v>703</v>
      </c>
      <c r="EO83" s="274">
        <v>0</v>
      </c>
      <c r="EP83" s="274">
        <v>1</v>
      </c>
      <c r="EQ83" s="276">
        <v>0.5</v>
      </c>
      <c r="ER83" s="276">
        <v>0.5</v>
      </c>
      <c r="ES83" s="275">
        <v>0</v>
      </c>
      <c r="ET83" s="838">
        <v>0</v>
      </c>
    </row>
    <row r="84" spans="1:150" ht="54" customHeight="1" x14ac:dyDescent="0.2">
      <c r="A84" s="277" t="s">
        <v>53</v>
      </c>
      <c r="B84" s="430" t="s">
        <v>54</v>
      </c>
      <c r="C84" s="431" t="s">
        <v>55</v>
      </c>
      <c r="D84" s="431"/>
      <c r="E84" s="8" t="s">
        <v>695</v>
      </c>
      <c r="F84" s="281" t="str">
        <f t="shared" si="26"/>
        <v>E1.P_E</v>
      </c>
      <c r="G84" s="491" t="s">
        <v>116</v>
      </c>
      <c r="H84" s="491" t="s">
        <v>209</v>
      </c>
      <c r="I84" s="444"/>
      <c r="J84" s="284" t="s">
        <v>61</v>
      </c>
      <c r="K84" s="285" t="str">
        <f t="shared" si="27"/>
        <v>E1.P_E.MR1</v>
      </c>
      <c r="L84" s="513" t="s">
        <v>183</v>
      </c>
      <c r="M84" s="514" t="s">
        <v>532</v>
      </c>
      <c r="N84" s="288">
        <v>288</v>
      </c>
      <c r="O84" s="288">
        <v>400</v>
      </c>
      <c r="P84" s="518" t="s">
        <v>99</v>
      </c>
      <c r="Q84" s="528" t="str">
        <f t="shared" si="28"/>
        <v>E1.P_E.MR1-MP03-1</v>
      </c>
      <c r="R84" s="529" t="s">
        <v>706</v>
      </c>
      <c r="S84" s="530" t="s">
        <v>707</v>
      </c>
      <c r="T84" s="540">
        <v>0.4</v>
      </c>
      <c r="U84" s="541">
        <v>1</v>
      </c>
      <c r="V84" s="540" t="s">
        <v>67</v>
      </c>
      <c r="W84" s="535">
        <v>0</v>
      </c>
      <c r="X84" s="534">
        <v>0.3</v>
      </c>
      <c r="Y84" s="533">
        <v>0.6</v>
      </c>
      <c r="Z84" s="542">
        <v>0.1</v>
      </c>
      <c r="AA84" s="543"/>
      <c r="AB84" s="544"/>
      <c r="AC84" s="544"/>
      <c r="AD84" s="544"/>
      <c r="AE84" s="544"/>
      <c r="AF84" s="544"/>
      <c r="AG84" s="544"/>
      <c r="AH84" s="544"/>
      <c r="AI84" s="544"/>
      <c r="AJ84" s="544"/>
      <c r="AK84" s="544"/>
      <c r="AL84" s="544"/>
      <c r="AM84" s="544"/>
      <c r="AN84" s="544"/>
      <c r="AO84" s="544"/>
      <c r="AP84" s="544"/>
      <c r="AQ84" s="544"/>
      <c r="AR84" s="544"/>
      <c r="AS84" s="544"/>
      <c r="AT84" s="544"/>
      <c r="AU84" s="544"/>
      <c r="AV84" s="544"/>
      <c r="AW84" s="544"/>
      <c r="AX84" s="544"/>
      <c r="AY84" s="544"/>
      <c r="AZ84" s="544"/>
      <c r="BA84" s="544"/>
      <c r="BB84" s="544"/>
      <c r="BC84" s="545"/>
      <c r="BD84" s="301" t="s">
        <v>699</v>
      </c>
      <c r="BS84" s="89" t="s">
        <v>182</v>
      </c>
      <c r="BT84" s="89" t="s">
        <v>183</v>
      </c>
      <c r="BU84" s="90" t="s">
        <v>704</v>
      </c>
      <c r="BV84" s="87" t="s">
        <v>702</v>
      </c>
      <c r="DH84" s="7" t="s">
        <v>709</v>
      </c>
      <c r="DI84" s="7" t="s">
        <v>84</v>
      </c>
      <c r="DJ84" s="7" t="s">
        <v>208</v>
      </c>
      <c r="DK84" s="7" t="s">
        <v>209</v>
      </c>
      <c r="DL84" s="7" t="s">
        <v>207</v>
      </c>
      <c r="DQ84" s="7" t="s">
        <v>704</v>
      </c>
      <c r="DR84" s="7" t="s">
        <v>702</v>
      </c>
      <c r="EL84" s="840" t="s">
        <v>708</v>
      </c>
      <c r="EM84" s="835" t="s">
        <v>706</v>
      </c>
      <c r="EN84" s="274" t="s">
        <v>1898</v>
      </c>
      <c r="EO84" s="275">
        <v>40</v>
      </c>
      <c r="EP84" s="275">
        <v>100</v>
      </c>
      <c r="EQ84" s="275">
        <v>0</v>
      </c>
      <c r="ER84" s="827">
        <v>100</v>
      </c>
      <c r="ES84" s="827">
        <v>0</v>
      </c>
      <c r="ET84" s="836">
        <v>0</v>
      </c>
    </row>
    <row r="85" spans="1:150" ht="69" customHeight="1" x14ac:dyDescent="0.2">
      <c r="A85" s="277" t="s">
        <v>53</v>
      </c>
      <c r="B85" s="430" t="s">
        <v>54</v>
      </c>
      <c r="C85" s="431" t="s">
        <v>55</v>
      </c>
      <c r="D85" s="431"/>
      <c r="E85" s="8" t="s">
        <v>695</v>
      </c>
      <c r="F85" s="281" t="str">
        <f t="shared" si="26"/>
        <v>E1.P_E</v>
      </c>
      <c r="G85" s="491" t="s">
        <v>116</v>
      </c>
      <c r="H85" s="491" t="s">
        <v>209</v>
      </c>
      <c r="I85" s="444"/>
      <c r="J85" s="284" t="s">
        <v>61</v>
      </c>
      <c r="K85" s="285" t="str">
        <f t="shared" si="27"/>
        <v>E1.P_E.MR1</v>
      </c>
      <c r="L85" s="513" t="s">
        <v>183</v>
      </c>
      <c r="M85" s="514" t="s">
        <v>532</v>
      </c>
      <c r="N85" s="288">
        <v>288</v>
      </c>
      <c r="O85" s="288">
        <v>400</v>
      </c>
      <c r="P85" s="518" t="s">
        <v>112</v>
      </c>
      <c r="Q85" s="528" t="str">
        <f t="shared" si="28"/>
        <v>E1.P_E.MR1-MP04-1</v>
      </c>
      <c r="R85" s="529" t="s">
        <v>710</v>
      </c>
      <c r="S85" s="530" t="s">
        <v>711</v>
      </c>
      <c r="T85" s="531">
        <v>1</v>
      </c>
      <c r="U85" s="532">
        <v>1</v>
      </c>
      <c r="V85" s="531" t="s">
        <v>102</v>
      </c>
      <c r="W85" s="546">
        <v>0.25</v>
      </c>
      <c r="X85" s="547">
        <v>0.25</v>
      </c>
      <c r="Y85" s="546">
        <v>0.25</v>
      </c>
      <c r="Z85" s="548">
        <v>0.25</v>
      </c>
      <c r="AA85" s="537"/>
      <c r="AB85" s="538"/>
      <c r="AC85" s="538"/>
      <c r="AD85" s="538"/>
      <c r="AE85" s="538"/>
      <c r="AF85" s="538"/>
      <c r="AG85" s="538"/>
      <c r="AH85" s="538"/>
      <c r="AI85" s="538"/>
      <c r="AJ85" s="538"/>
      <c r="AK85" s="538"/>
      <c r="AL85" s="538"/>
      <c r="AM85" s="538"/>
      <c r="AN85" s="538"/>
      <c r="AO85" s="538"/>
      <c r="AP85" s="538"/>
      <c r="AQ85" s="538"/>
      <c r="AR85" s="538"/>
      <c r="AS85" s="538"/>
      <c r="AT85" s="538"/>
      <c r="AU85" s="538"/>
      <c r="AV85" s="538"/>
      <c r="AW85" s="538"/>
      <c r="AX85" s="538"/>
      <c r="AY85" s="538"/>
      <c r="AZ85" s="538"/>
      <c r="BA85" s="538"/>
      <c r="BB85" s="538"/>
      <c r="BC85" s="539"/>
      <c r="BD85" s="301" t="s">
        <v>699</v>
      </c>
      <c r="BS85" s="89" t="s">
        <v>182</v>
      </c>
      <c r="BT85" s="89" t="s">
        <v>183</v>
      </c>
      <c r="BU85" s="90" t="s">
        <v>708</v>
      </c>
      <c r="BV85" s="87" t="s">
        <v>706</v>
      </c>
      <c r="DH85" s="7" t="s">
        <v>713</v>
      </c>
      <c r="DI85" s="7" t="s">
        <v>84</v>
      </c>
      <c r="DJ85" s="7" t="s">
        <v>208</v>
      </c>
      <c r="DK85" s="7" t="s">
        <v>209</v>
      </c>
      <c r="DL85" s="7" t="s">
        <v>207</v>
      </c>
      <c r="DQ85" s="7" t="s">
        <v>708</v>
      </c>
      <c r="DR85" s="7" t="s">
        <v>706</v>
      </c>
      <c r="EL85" s="840" t="s">
        <v>712</v>
      </c>
      <c r="EM85" s="835" t="s">
        <v>710</v>
      </c>
      <c r="EN85" s="274" t="s">
        <v>711</v>
      </c>
      <c r="EO85" s="274">
        <v>1</v>
      </c>
      <c r="EP85" s="274">
        <v>1</v>
      </c>
      <c r="EQ85" s="329">
        <v>1</v>
      </c>
      <c r="ER85" s="329">
        <v>1</v>
      </c>
      <c r="ES85" s="329">
        <v>1</v>
      </c>
      <c r="ET85" s="837">
        <v>1</v>
      </c>
    </row>
    <row r="86" spans="1:150" ht="57.75" customHeight="1" thickBot="1" x14ac:dyDescent="0.25">
      <c r="A86" s="277" t="s">
        <v>53</v>
      </c>
      <c r="B86" s="430" t="s">
        <v>54</v>
      </c>
      <c r="C86" s="431" t="s">
        <v>55</v>
      </c>
      <c r="D86" s="431"/>
      <c r="E86" s="8" t="s">
        <v>695</v>
      </c>
      <c r="F86" s="281" t="str">
        <f t="shared" si="26"/>
        <v>E1.P_E</v>
      </c>
      <c r="G86" s="496" t="s">
        <v>116</v>
      </c>
      <c r="H86" s="496" t="s">
        <v>209</v>
      </c>
      <c r="I86" s="448"/>
      <c r="J86" s="341" t="s">
        <v>61</v>
      </c>
      <c r="K86" s="401" t="str">
        <f t="shared" si="27"/>
        <v>E1.P_E.MR1</v>
      </c>
      <c r="L86" s="549" t="s">
        <v>183</v>
      </c>
      <c r="M86" s="550" t="s">
        <v>532</v>
      </c>
      <c r="N86" s="428">
        <v>288</v>
      </c>
      <c r="O86" s="428">
        <v>400</v>
      </c>
      <c r="P86" s="518" t="s">
        <v>122</v>
      </c>
      <c r="Q86" s="551" t="str">
        <f t="shared" si="28"/>
        <v>E1.P_E.MR1-MP05-1</v>
      </c>
      <c r="R86" s="552" t="s">
        <v>714</v>
      </c>
      <c r="S86" s="553" t="s">
        <v>715</v>
      </c>
      <c r="T86" s="554">
        <v>8</v>
      </c>
      <c r="U86" s="555">
        <v>10</v>
      </c>
      <c r="V86" s="554" t="s">
        <v>67</v>
      </c>
      <c r="W86" s="556">
        <v>3</v>
      </c>
      <c r="X86" s="557">
        <v>3</v>
      </c>
      <c r="Y86" s="556">
        <v>2</v>
      </c>
      <c r="Z86" s="558">
        <v>2</v>
      </c>
      <c r="AA86" s="537"/>
      <c r="AB86" s="538"/>
      <c r="AC86" s="538"/>
      <c r="AD86" s="538"/>
      <c r="AE86" s="538"/>
      <c r="AF86" s="538"/>
      <c r="AG86" s="538"/>
      <c r="AH86" s="538"/>
      <c r="AI86" s="538"/>
      <c r="AJ86" s="538"/>
      <c r="AK86" s="538"/>
      <c r="AL86" s="538"/>
      <c r="AM86" s="538"/>
      <c r="AN86" s="538"/>
      <c r="AO86" s="538"/>
      <c r="AP86" s="538"/>
      <c r="AQ86" s="538"/>
      <c r="AR86" s="538"/>
      <c r="AS86" s="538"/>
      <c r="AT86" s="538"/>
      <c r="AU86" s="538"/>
      <c r="AV86" s="538"/>
      <c r="AW86" s="538"/>
      <c r="AX86" s="538"/>
      <c r="AY86" s="538"/>
      <c r="AZ86" s="538"/>
      <c r="BA86" s="538"/>
      <c r="BB86" s="538"/>
      <c r="BC86" s="539"/>
      <c r="BD86" s="301" t="s">
        <v>699</v>
      </c>
      <c r="BS86" s="89" t="s">
        <v>182</v>
      </c>
      <c r="BT86" s="89" t="s">
        <v>183</v>
      </c>
      <c r="BU86" s="90" t="s">
        <v>712</v>
      </c>
      <c r="BV86" s="87" t="s">
        <v>710</v>
      </c>
      <c r="DH86" s="7" t="s">
        <v>717</v>
      </c>
      <c r="DI86" s="7" t="s">
        <v>84</v>
      </c>
      <c r="DJ86" s="7" t="s">
        <v>208</v>
      </c>
      <c r="DK86" s="7" t="s">
        <v>209</v>
      </c>
      <c r="DL86" s="7" t="s">
        <v>207</v>
      </c>
      <c r="DQ86" s="7" t="s">
        <v>712</v>
      </c>
      <c r="DR86" s="7" t="s">
        <v>710</v>
      </c>
      <c r="EL86" s="840" t="s">
        <v>716</v>
      </c>
      <c r="EM86" s="835" t="s">
        <v>714</v>
      </c>
      <c r="EN86" s="274" t="s">
        <v>715</v>
      </c>
      <c r="EO86" s="274">
        <v>8</v>
      </c>
      <c r="EP86" s="274">
        <v>10</v>
      </c>
      <c r="EQ86" s="275">
        <v>3</v>
      </c>
      <c r="ER86" s="826">
        <v>2</v>
      </c>
      <c r="ES86" s="826">
        <v>3</v>
      </c>
      <c r="ET86" s="838">
        <v>2</v>
      </c>
    </row>
    <row r="87" spans="1:150" ht="139.5" customHeight="1" x14ac:dyDescent="0.2">
      <c r="A87" s="277" t="s">
        <v>53</v>
      </c>
      <c r="B87" s="430" t="s">
        <v>54</v>
      </c>
      <c r="C87" s="431" t="s">
        <v>55</v>
      </c>
      <c r="D87" s="432" t="s">
        <v>694</v>
      </c>
      <c r="E87" s="3" t="s">
        <v>718</v>
      </c>
      <c r="F87" s="433" t="str">
        <f t="shared" si="26"/>
        <v>E1.P_F</v>
      </c>
      <c r="G87" s="434" t="s">
        <v>126</v>
      </c>
      <c r="H87" s="479" t="s">
        <v>224</v>
      </c>
      <c r="I87" s="455" t="s">
        <v>719</v>
      </c>
      <c r="J87" s="456" t="s">
        <v>61</v>
      </c>
      <c r="K87" s="457" t="str">
        <f t="shared" si="27"/>
        <v>E1.P_F.MR1</v>
      </c>
      <c r="L87" s="361" t="s">
        <v>194</v>
      </c>
      <c r="M87" s="362" t="s">
        <v>720</v>
      </c>
      <c r="N87" s="363">
        <v>1</v>
      </c>
      <c r="O87" s="247">
        <v>4</v>
      </c>
      <c r="P87" s="377" t="s">
        <v>64</v>
      </c>
      <c r="Q87" s="366" t="str">
        <f t="shared" si="28"/>
        <v>E1.P_F.MR1-MP01-1</v>
      </c>
      <c r="R87" s="418" t="s">
        <v>721</v>
      </c>
      <c r="S87" s="368" t="s">
        <v>722</v>
      </c>
      <c r="T87" s="369">
        <v>0</v>
      </c>
      <c r="U87" s="370">
        <v>2</v>
      </c>
      <c r="V87" s="369" t="s">
        <v>67</v>
      </c>
      <c r="W87" s="255">
        <v>0</v>
      </c>
      <c r="X87" s="371">
        <v>0</v>
      </c>
      <c r="Y87" s="255">
        <v>1</v>
      </c>
      <c r="Z87" s="372">
        <v>0</v>
      </c>
      <c r="AA87" s="438">
        <f>842628725+455000000+91274910+470084400+121736000+14277900+792806407+43072995+54590+61600-1000888865-264000000</f>
        <v>1566108662</v>
      </c>
      <c r="AB87" s="439">
        <f>1295389438+89172574</f>
        <v>1384562012</v>
      </c>
      <c r="AC87" s="439">
        <v>0</v>
      </c>
      <c r="AD87" s="439"/>
      <c r="AE87" s="439"/>
      <c r="AF87" s="439">
        <f>14467695+95861631</f>
        <v>110329326</v>
      </c>
      <c r="AG87" s="439">
        <f t="shared" ref="AG87" si="35">SUM(AA87:AF87)</f>
        <v>3061000000</v>
      </c>
      <c r="AH87" s="439">
        <f t="shared" ref="AH87:AT87" si="36">+AA87</f>
        <v>1566108662</v>
      </c>
      <c r="AI87" s="439">
        <f t="shared" si="36"/>
        <v>1384562012</v>
      </c>
      <c r="AJ87" s="439">
        <f t="shared" si="36"/>
        <v>0</v>
      </c>
      <c r="AK87" s="439">
        <f t="shared" si="36"/>
        <v>0</v>
      </c>
      <c r="AL87" s="439">
        <f t="shared" si="36"/>
        <v>0</v>
      </c>
      <c r="AM87" s="439">
        <f t="shared" si="36"/>
        <v>110329326</v>
      </c>
      <c r="AN87" s="439">
        <f t="shared" si="36"/>
        <v>3061000000</v>
      </c>
      <c r="AO87" s="439">
        <f t="shared" si="36"/>
        <v>1566108662</v>
      </c>
      <c r="AP87" s="439">
        <f t="shared" si="36"/>
        <v>1384562012</v>
      </c>
      <c r="AQ87" s="439">
        <f t="shared" si="36"/>
        <v>0</v>
      </c>
      <c r="AR87" s="439">
        <f t="shared" si="36"/>
        <v>0</v>
      </c>
      <c r="AS87" s="439">
        <f t="shared" si="36"/>
        <v>0</v>
      </c>
      <c r="AT87" s="439">
        <f t="shared" si="36"/>
        <v>110329326</v>
      </c>
      <c r="AU87" s="439">
        <f t="shared" ref="AU87" si="37">SUM(AO87:AT87)</f>
        <v>3061000000</v>
      </c>
      <c r="AV87" s="439">
        <f t="shared" ref="AV87:BA87" si="38">+AO87</f>
        <v>1566108662</v>
      </c>
      <c r="AW87" s="439">
        <f t="shared" si="38"/>
        <v>1384562012</v>
      </c>
      <c r="AX87" s="439">
        <f t="shared" si="38"/>
        <v>0</v>
      </c>
      <c r="AY87" s="439">
        <f t="shared" si="38"/>
        <v>0</v>
      </c>
      <c r="AZ87" s="439">
        <f t="shared" si="38"/>
        <v>0</v>
      </c>
      <c r="BA87" s="439">
        <f t="shared" si="38"/>
        <v>110329326</v>
      </c>
      <c r="BB87" s="439">
        <f t="shared" ref="BB87" si="39">SUM(AV87:BA87)</f>
        <v>3061000000</v>
      </c>
      <c r="BC87" s="440">
        <f t="shared" ref="BC87" si="40">+BB87+AU87+AN87+AG87</f>
        <v>12244000000</v>
      </c>
      <c r="BD87" s="301" t="s">
        <v>699</v>
      </c>
      <c r="BS87" s="89" t="s">
        <v>182</v>
      </c>
      <c r="BT87" s="89" t="s">
        <v>183</v>
      </c>
      <c r="BU87" s="90" t="s">
        <v>716</v>
      </c>
      <c r="BV87" s="87" t="s">
        <v>714</v>
      </c>
      <c r="DH87" s="7" t="s">
        <v>724</v>
      </c>
      <c r="DI87" s="7" t="s">
        <v>84</v>
      </c>
      <c r="DJ87" s="7" t="s">
        <v>208</v>
      </c>
      <c r="DK87" s="7" t="s">
        <v>209</v>
      </c>
      <c r="DL87" s="7" t="s">
        <v>207</v>
      </c>
      <c r="DQ87" s="7" t="s">
        <v>716</v>
      </c>
      <c r="DR87" s="7" t="s">
        <v>714</v>
      </c>
      <c r="EL87" s="840" t="s">
        <v>723</v>
      </c>
      <c r="EM87" s="318" t="s">
        <v>721</v>
      </c>
      <c r="EN87" s="274" t="s">
        <v>722</v>
      </c>
      <c r="EO87" s="274">
        <v>0</v>
      </c>
      <c r="EP87" s="274">
        <v>2</v>
      </c>
      <c r="EQ87" s="820">
        <v>0</v>
      </c>
      <c r="ER87" s="826">
        <v>0</v>
      </c>
      <c r="ES87" s="820">
        <v>1</v>
      </c>
      <c r="ET87" s="842">
        <v>1</v>
      </c>
    </row>
    <row r="88" spans="1:150" ht="48" customHeight="1" x14ac:dyDescent="0.2">
      <c r="A88" s="277" t="s">
        <v>53</v>
      </c>
      <c r="B88" s="559" t="s">
        <v>54</v>
      </c>
      <c r="C88" s="280" t="s">
        <v>55</v>
      </c>
      <c r="D88" s="280"/>
      <c r="E88" s="8" t="s">
        <v>718</v>
      </c>
      <c r="F88" s="281" t="str">
        <f t="shared" si="26"/>
        <v>E1.P_F</v>
      </c>
      <c r="G88" s="560" t="s">
        <v>126</v>
      </c>
      <c r="H88" s="560" t="s">
        <v>224</v>
      </c>
      <c r="I88" s="458"/>
      <c r="J88" s="459" t="s">
        <v>61</v>
      </c>
      <c r="K88" s="374" t="str">
        <f t="shared" si="27"/>
        <v>E1.P_F.MR1</v>
      </c>
      <c r="L88" s="513" t="s">
        <v>194</v>
      </c>
      <c r="M88" s="514" t="s">
        <v>720</v>
      </c>
      <c r="N88" s="375">
        <v>1</v>
      </c>
      <c r="O88" s="288">
        <v>4</v>
      </c>
      <c r="P88" s="377" t="s">
        <v>87</v>
      </c>
      <c r="Q88" s="378" t="str">
        <f t="shared" si="28"/>
        <v>E1.P_F.MR1-MP02-1</v>
      </c>
      <c r="R88" s="422" t="s">
        <v>725</v>
      </c>
      <c r="S88" s="314" t="s">
        <v>726</v>
      </c>
      <c r="T88" s="293">
        <v>0</v>
      </c>
      <c r="U88" s="294">
        <v>3</v>
      </c>
      <c r="V88" s="293" t="s">
        <v>67</v>
      </c>
      <c r="W88" s="295">
        <v>0</v>
      </c>
      <c r="X88" s="296">
        <v>2</v>
      </c>
      <c r="Y88" s="295">
        <v>1</v>
      </c>
      <c r="Z88" s="297">
        <v>0</v>
      </c>
      <c r="AA88" s="298"/>
      <c r="AB88" s="299"/>
      <c r="AC88" s="299"/>
      <c r="AD88" s="299"/>
      <c r="AE88" s="299"/>
      <c r="AF88" s="299"/>
      <c r="AG88" s="299"/>
      <c r="AH88" s="299"/>
      <c r="AI88" s="299"/>
      <c r="AJ88" s="299"/>
      <c r="AK88" s="299"/>
      <c r="AL88" s="299"/>
      <c r="AM88" s="299"/>
      <c r="AN88" s="299"/>
      <c r="AO88" s="299"/>
      <c r="AP88" s="299"/>
      <c r="AQ88" s="299"/>
      <c r="AR88" s="299"/>
      <c r="AS88" s="299"/>
      <c r="AT88" s="299"/>
      <c r="AU88" s="299"/>
      <c r="AV88" s="299"/>
      <c r="AW88" s="299"/>
      <c r="AX88" s="299"/>
      <c r="AY88" s="299"/>
      <c r="AZ88" s="299"/>
      <c r="BA88" s="299"/>
      <c r="BB88" s="299"/>
      <c r="BC88" s="300"/>
      <c r="BD88" s="301" t="s">
        <v>699</v>
      </c>
      <c r="BS88" s="87" t="s">
        <v>193</v>
      </c>
      <c r="BT88" s="87" t="s">
        <v>194</v>
      </c>
      <c r="BU88" s="90" t="s">
        <v>723</v>
      </c>
      <c r="BV88" s="87" t="s">
        <v>721</v>
      </c>
      <c r="DH88" s="7" t="s">
        <v>728</v>
      </c>
      <c r="DI88" s="7" t="s">
        <v>84</v>
      </c>
      <c r="DJ88" s="7" t="s">
        <v>223</v>
      </c>
      <c r="DK88" s="7" t="s">
        <v>224</v>
      </c>
      <c r="DL88" s="7" t="s">
        <v>222</v>
      </c>
      <c r="DQ88" s="7" t="s">
        <v>723</v>
      </c>
      <c r="DR88" s="7" t="s">
        <v>721</v>
      </c>
      <c r="EL88" s="840" t="s">
        <v>727</v>
      </c>
      <c r="EM88" s="318" t="s">
        <v>725</v>
      </c>
      <c r="EN88" s="274" t="s">
        <v>726</v>
      </c>
      <c r="EO88" s="274">
        <v>0</v>
      </c>
      <c r="EP88" s="274">
        <v>3</v>
      </c>
      <c r="EQ88" s="275">
        <v>0</v>
      </c>
      <c r="ER88" s="275">
        <v>2</v>
      </c>
      <c r="ES88" s="275">
        <v>1</v>
      </c>
      <c r="ET88" s="838">
        <v>0</v>
      </c>
    </row>
    <row r="89" spans="1:150" ht="54" customHeight="1" x14ac:dyDescent="0.2">
      <c r="A89" s="277" t="s">
        <v>53</v>
      </c>
      <c r="B89" s="559" t="s">
        <v>54</v>
      </c>
      <c r="C89" s="280" t="s">
        <v>55</v>
      </c>
      <c r="D89" s="280"/>
      <c r="E89" s="8" t="s">
        <v>718</v>
      </c>
      <c r="F89" s="281" t="str">
        <f t="shared" si="26"/>
        <v>E1.P_F</v>
      </c>
      <c r="G89" s="560" t="s">
        <v>126</v>
      </c>
      <c r="H89" s="560" t="s">
        <v>224</v>
      </c>
      <c r="I89" s="458"/>
      <c r="J89" s="459" t="s">
        <v>61</v>
      </c>
      <c r="K89" s="374" t="str">
        <f t="shared" si="27"/>
        <v>E1.P_F.MR1</v>
      </c>
      <c r="L89" s="513" t="s">
        <v>194</v>
      </c>
      <c r="M89" s="514" t="s">
        <v>720</v>
      </c>
      <c r="N89" s="375">
        <v>1</v>
      </c>
      <c r="O89" s="288">
        <v>4</v>
      </c>
      <c r="P89" s="377" t="s">
        <v>99</v>
      </c>
      <c r="Q89" s="378" t="str">
        <f t="shared" si="28"/>
        <v>E1.P_F.MR1-MP03-1</v>
      </c>
      <c r="R89" s="422" t="s">
        <v>729</v>
      </c>
      <c r="S89" s="314" t="s">
        <v>730</v>
      </c>
      <c r="T89" s="319">
        <v>0.7</v>
      </c>
      <c r="U89" s="320">
        <v>1</v>
      </c>
      <c r="V89" s="319" t="s">
        <v>67</v>
      </c>
      <c r="W89" s="315">
        <v>0.3</v>
      </c>
      <c r="X89" s="296">
        <v>0</v>
      </c>
      <c r="Y89" s="295">
        <v>0</v>
      </c>
      <c r="Z89" s="297">
        <v>0</v>
      </c>
      <c r="AA89" s="324"/>
      <c r="AB89" s="325"/>
      <c r="AC89" s="325"/>
      <c r="AD89" s="325"/>
      <c r="AE89" s="325"/>
      <c r="AF89" s="325"/>
      <c r="AG89" s="325"/>
      <c r="AH89" s="325"/>
      <c r="AI89" s="325"/>
      <c r="AJ89" s="325"/>
      <c r="AK89" s="325"/>
      <c r="AL89" s="325"/>
      <c r="AM89" s="325"/>
      <c r="AN89" s="325"/>
      <c r="AO89" s="325"/>
      <c r="AP89" s="325"/>
      <c r="AQ89" s="325"/>
      <c r="AR89" s="325"/>
      <c r="AS89" s="325"/>
      <c r="AT89" s="325"/>
      <c r="AU89" s="325"/>
      <c r="AV89" s="325"/>
      <c r="AW89" s="325"/>
      <c r="AX89" s="325"/>
      <c r="AY89" s="325"/>
      <c r="AZ89" s="325"/>
      <c r="BA89" s="325"/>
      <c r="BB89" s="325"/>
      <c r="BC89" s="326"/>
      <c r="BD89" s="301" t="s">
        <v>699</v>
      </c>
      <c r="BS89" s="89" t="s">
        <v>193</v>
      </c>
      <c r="BT89" s="89" t="s">
        <v>194</v>
      </c>
      <c r="BU89" s="90" t="s">
        <v>727</v>
      </c>
      <c r="BV89" s="87" t="s">
        <v>725</v>
      </c>
      <c r="DH89" s="7" t="s">
        <v>732</v>
      </c>
      <c r="DI89" s="7" t="s">
        <v>84</v>
      </c>
      <c r="DJ89" s="7" t="s">
        <v>223</v>
      </c>
      <c r="DK89" s="7" t="s">
        <v>224</v>
      </c>
      <c r="DL89" s="7" t="s">
        <v>222</v>
      </c>
      <c r="DQ89" s="7" t="s">
        <v>727</v>
      </c>
      <c r="DR89" s="7" t="s">
        <v>725</v>
      </c>
      <c r="EL89" s="840" t="s">
        <v>731</v>
      </c>
      <c r="EM89" s="318" t="s">
        <v>729</v>
      </c>
      <c r="EN89" s="274" t="s">
        <v>1899</v>
      </c>
      <c r="EO89" s="819">
        <v>70</v>
      </c>
      <c r="EP89" s="819">
        <v>100</v>
      </c>
      <c r="EQ89" s="819">
        <v>30</v>
      </c>
      <c r="ER89" s="826">
        <v>25</v>
      </c>
      <c r="ES89" s="826">
        <v>25</v>
      </c>
      <c r="ET89" s="842">
        <v>20</v>
      </c>
    </row>
    <row r="90" spans="1:150" ht="48.75" customHeight="1" thickBot="1" x14ac:dyDescent="0.25">
      <c r="A90" s="277" t="s">
        <v>53</v>
      </c>
      <c r="B90" s="559" t="s">
        <v>54</v>
      </c>
      <c r="C90" s="280" t="s">
        <v>55</v>
      </c>
      <c r="D90" s="280"/>
      <c r="E90" s="8" t="s">
        <v>718</v>
      </c>
      <c r="F90" s="281" t="str">
        <f t="shared" si="26"/>
        <v>E1.P_F</v>
      </c>
      <c r="G90" s="560" t="s">
        <v>126</v>
      </c>
      <c r="H90" s="560" t="s">
        <v>224</v>
      </c>
      <c r="I90" s="464"/>
      <c r="J90" s="465" t="s">
        <v>61</v>
      </c>
      <c r="K90" s="466" t="str">
        <f t="shared" si="27"/>
        <v>E1.P_F.MR1</v>
      </c>
      <c r="L90" s="549" t="s">
        <v>194</v>
      </c>
      <c r="M90" s="550" t="s">
        <v>720</v>
      </c>
      <c r="N90" s="389">
        <v>1</v>
      </c>
      <c r="O90" s="428">
        <v>4</v>
      </c>
      <c r="P90" s="377" t="s">
        <v>112</v>
      </c>
      <c r="Q90" s="392" t="str">
        <f t="shared" si="28"/>
        <v>E1.P_F.MR1-MP04-1</v>
      </c>
      <c r="R90" s="477" t="s">
        <v>733</v>
      </c>
      <c r="S90" s="337" t="s">
        <v>734</v>
      </c>
      <c r="T90" s="561">
        <v>0.9</v>
      </c>
      <c r="U90" s="562">
        <v>1</v>
      </c>
      <c r="V90" s="561" t="s">
        <v>67</v>
      </c>
      <c r="W90" s="403">
        <v>0.1</v>
      </c>
      <c r="X90" s="354">
        <v>0</v>
      </c>
      <c r="Y90" s="353">
        <v>0</v>
      </c>
      <c r="Z90" s="355">
        <v>0</v>
      </c>
      <c r="AA90" s="324"/>
      <c r="AB90" s="325"/>
      <c r="AC90" s="325"/>
      <c r="AD90" s="325"/>
      <c r="AE90" s="325"/>
      <c r="AF90" s="325"/>
      <c r="AG90" s="325"/>
      <c r="AH90" s="325"/>
      <c r="AI90" s="325"/>
      <c r="AJ90" s="325"/>
      <c r="AK90" s="325"/>
      <c r="AL90" s="325"/>
      <c r="AM90" s="325"/>
      <c r="AN90" s="325"/>
      <c r="AO90" s="325"/>
      <c r="AP90" s="325"/>
      <c r="AQ90" s="325"/>
      <c r="AR90" s="325"/>
      <c r="AS90" s="325"/>
      <c r="AT90" s="325"/>
      <c r="AU90" s="325"/>
      <c r="AV90" s="325"/>
      <c r="AW90" s="325"/>
      <c r="AX90" s="325"/>
      <c r="AY90" s="325"/>
      <c r="AZ90" s="325"/>
      <c r="BA90" s="325"/>
      <c r="BB90" s="325"/>
      <c r="BC90" s="326"/>
      <c r="BD90" s="301" t="s">
        <v>699</v>
      </c>
      <c r="BS90" s="89" t="s">
        <v>193</v>
      </c>
      <c r="BT90" s="89" t="s">
        <v>194</v>
      </c>
      <c r="BU90" s="90" t="s">
        <v>731</v>
      </c>
      <c r="BV90" s="87" t="s">
        <v>729</v>
      </c>
      <c r="DH90" s="7" t="s">
        <v>736</v>
      </c>
      <c r="DI90" s="7" t="s">
        <v>84</v>
      </c>
      <c r="DJ90" s="7" t="s">
        <v>223</v>
      </c>
      <c r="DK90" s="7" t="s">
        <v>224</v>
      </c>
      <c r="DL90" s="7" t="s">
        <v>222</v>
      </c>
      <c r="DQ90" s="7" t="s">
        <v>731</v>
      </c>
      <c r="DR90" s="7" t="s">
        <v>729</v>
      </c>
      <c r="EL90" s="840" t="s">
        <v>735</v>
      </c>
      <c r="EM90" s="318" t="s">
        <v>733</v>
      </c>
      <c r="EN90" s="274" t="s">
        <v>1900</v>
      </c>
      <c r="EO90" s="819">
        <v>90</v>
      </c>
      <c r="EP90" s="819">
        <v>100</v>
      </c>
      <c r="EQ90" s="819">
        <v>10</v>
      </c>
      <c r="ER90" s="826">
        <v>90</v>
      </c>
      <c r="ES90" s="820">
        <v>0</v>
      </c>
      <c r="ET90" s="848">
        <v>0</v>
      </c>
    </row>
    <row r="91" spans="1:150" ht="134.25" customHeight="1" x14ac:dyDescent="0.2">
      <c r="A91" s="277" t="s">
        <v>53</v>
      </c>
      <c r="B91" s="430" t="s">
        <v>54</v>
      </c>
      <c r="C91" s="431" t="s">
        <v>55</v>
      </c>
      <c r="D91" s="431"/>
      <c r="E91" s="8" t="s">
        <v>718</v>
      </c>
      <c r="F91" s="281" t="str">
        <f t="shared" si="26"/>
        <v>E1.P_F</v>
      </c>
      <c r="G91" s="454" t="s">
        <v>126</v>
      </c>
      <c r="H91" s="454" t="s">
        <v>224</v>
      </c>
      <c r="I91" s="455" t="s">
        <v>737</v>
      </c>
      <c r="J91" s="456" t="s">
        <v>167</v>
      </c>
      <c r="K91" s="457" t="str">
        <f t="shared" si="27"/>
        <v>E1.P_F.MR2</v>
      </c>
      <c r="L91" s="361" t="s">
        <v>205</v>
      </c>
      <c r="M91" s="362" t="s">
        <v>532</v>
      </c>
      <c r="N91" s="363">
        <v>2598</v>
      </c>
      <c r="O91" s="247">
        <v>3100</v>
      </c>
      <c r="P91" s="377" t="s">
        <v>64</v>
      </c>
      <c r="Q91" s="366" t="str">
        <f t="shared" si="28"/>
        <v>E1.P_F.MR2-MP01-1</v>
      </c>
      <c r="R91" s="418" t="s">
        <v>738</v>
      </c>
      <c r="S91" s="368" t="s">
        <v>739</v>
      </c>
      <c r="T91" s="369">
        <v>1</v>
      </c>
      <c r="U91" s="370">
        <v>1</v>
      </c>
      <c r="V91" s="369" t="s">
        <v>102</v>
      </c>
      <c r="W91" s="563">
        <v>0.25</v>
      </c>
      <c r="X91" s="564">
        <v>0.25</v>
      </c>
      <c r="Y91" s="563">
        <v>0.25</v>
      </c>
      <c r="Z91" s="565">
        <v>0.25</v>
      </c>
      <c r="AA91" s="298"/>
      <c r="AB91" s="299"/>
      <c r="AC91" s="299"/>
      <c r="AD91" s="299"/>
      <c r="AE91" s="299"/>
      <c r="AF91" s="299"/>
      <c r="AG91" s="299"/>
      <c r="AH91" s="299"/>
      <c r="AI91" s="299"/>
      <c r="AJ91" s="299"/>
      <c r="AK91" s="299"/>
      <c r="AL91" s="299"/>
      <c r="AM91" s="299"/>
      <c r="AN91" s="299"/>
      <c r="AO91" s="299"/>
      <c r="AP91" s="299"/>
      <c r="AQ91" s="299"/>
      <c r="AR91" s="299"/>
      <c r="AS91" s="299"/>
      <c r="AT91" s="299"/>
      <c r="AU91" s="299"/>
      <c r="AV91" s="299"/>
      <c r="AW91" s="299"/>
      <c r="AX91" s="299"/>
      <c r="AY91" s="299"/>
      <c r="AZ91" s="299"/>
      <c r="BA91" s="299"/>
      <c r="BB91" s="299"/>
      <c r="BC91" s="300"/>
      <c r="BD91" s="301" t="s">
        <v>699</v>
      </c>
      <c r="BS91" s="89" t="s">
        <v>193</v>
      </c>
      <c r="BT91" s="89" t="s">
        <v>194</v>
      </c>
      <c r="BU91" s="90" t="s">
        <v>735</v>
      </c>
      <c r="BV91" s="87" t="s">
        <v>733</v>
      </c>
      <c r="DH91" s="7" t="s">
        <v>741</v>
      </c>
      <c r="DI91" s="7" t="s">
        <v>84</v>
      </c>
      <c r="DJ91" s="7" t="s">
        <v>223</v>
      </c>
      <c r="DK91" s="7" t="s">
        <v>224</v>
      </c>
      <c r="DL91" s="7" t="s">
        <v>222</v>
      </c>
      <c r="DQ91" s="7" t="s">
        <v>735</v>
      </c>
      <c r="DR91" s="7" t="s">
        <v>733</v>
      </c>
      <c r="EL91" s="840" t="s">
        <v>740</v>
      </c>
      <c r="EM91" s="318" t="s">
        <v>738</v>
      </c>
      <c r="EN91" s="274" t="s">
        <v>739</v>
      </c>
      <c r="EO91" s="274">
        <v>1</v>
      </c>
      <c r="EP91" s="274">
        <v>1</v>
      </c>
      <c r="EQ91" s="329">
        <v>1</v>
      </c>
      <c r="ER91" s="329">
        <v>1</v>
      </c>
      <c r="ES91" s="329">
        <v>1</v>
      </c>
      <c r="ET91" s="837">
        <v>1</v>
      </c>
    </row>
    <row r="92" spans="1:150" ht="61.5" customHeight="1" x14ac:dyDescent="0.2">
      <c r="A92" s="277" t="s">
        <v>53</v>
      </c>
      <c r="B92" s="430" t="s">
        <v>54</v>
      </c>
      <c r="C92" s="431" t="s">
        <v>55</v>
      </c>
      <c r="D92" s="431"/>
      <c r="E92" s="8" t="s">
        <v>718</v>
      </c>
      <c r="F92" s="281" t="str">
        <f t="shared" si="26"/>
        <v>E1.P_F</v>
      </c>
      <c r="G92" s="454" t="s">
        <v>126</v>
      </c>
      <c r="H92" s="454" t="s">
        <v>224</v>
      </c>
      <c r="I92" s="458"/>
      <c r="J92" s="459" t="s">
        <v>167</v>
      </c>
      <c r="K92" s="374" t="str">
        <f t="shared" si="27"/>
        <v>E1.P_F.MR2</v>
      </c>
      <c r="L92" s="513" t="s">
        <v>205</v>
      </c>
      <c r="M92" s="514" t="s">
        <v>532</v>
      </c>
      <c r="N92" s="375">
        <v>2598</v>
      </c>
      <c r="O92" s="288">
        <v>3100</v>
      </c>
      <c r="P92" s="377" t="s">
        <v>87</v>
      </c>
      <c r="Q92" s="378" t="str">
        <f t="shared" si="28"/>
        <v>E1.P_F.MR2-MP02-1</v>
      </c>
      <c r="R92" s="422" t="s">
        <v>742</v>
      </c>
      <c r="S92" s="314" t="s">
        <v>433</v>
      </c>
      <c r="T92" s="293">
        <v>3</v>
      </c>
      <c r="U92" s="294">
        <v>3</v>
      </c>
      <c r="V92" s="293" t="s">
        <v>102</v>
      </c>
      <c r="W92" s="315">
        <v>0.5</v>
      </c>
      <c r="X92" s="330">
        <v>0.5</v>
      </c>
      <c r="Y92" s="295">
        <v>1</v>
      </c>
      <c r="Z92" s="297">
        <v>1</v>
      </c>
      <c r="AA92" s="298"/>
      <c r="AB92" s="299"/>
      <c r="AC92" s="299"/>
      <c r="AD92" s="299"/>
      <c r="AE92" s="299"/>
      <c r="AF92" s="299"/>
      <c r="AG92" s="299"/>
      <c r="AH92" s="299"/>
      <c r="AI92" s="299"/>
      <c r="AJ92" s="299"/>
      <c r="AK92" s="299"/>
      <c r="AL92" s="299"/>
      <c r="AM92" s="299"/>
      <c r="AN92" s="299"/>
      <c r="AO92" s="299"/>
      <c r="AP92" s="299"/>
      <c r="AQ92" s="299"/>
      <c r="AR92" s="299"/>
      <c r="AS92" s="299"/>
      <c r="AT92" s="299"/>
      <c r="AU92" s="299"/>
      <c r="AV92" s="299"/>
      <c r="AW92" s="299"/>
      <c r="AX92" s="299"/>
      <c r="AY92" s="299"/>
      <c r="AZ92" s="299"/>
      <c r="BA92" s="299"/>
      <c r="BB92" s="299"/>
      <c r="BC92" s="300"/>
      <c r="BD92" s="301" t="s">
        <v>699</v>
      </c>
      <c r="BS92" s="87" t="s">
        <v>204</v>
      </c>
      <c r="BT92" s="87" t="s">
        <v>205</v>
      </c>
      <c r="BU92" s="90" t="s">
        <v>740</v>
      </c>
      <c r="BV92" s="87" t="s">
        <v>738</v>
      </c>
      <c r="DH92" s="7" t="s">
        <v>744</v>
      </c>
      <c r="DI92" s="7" t="s">
        <v>84</v>
      </c>
      <c r="DJ92" s="7" t="s">
        <v>223</v>
      </c>
      <c r="DK92" s="7" t="s">
        <v>224</v>
      </c>
      <c r="DL92" s="7" t="s">
        <v>234</v>
      </c>
      <c r="DQ92" s="7" t="s">
        <v>740</v>
      </c>
      <c r="DR92" s="7" t="s">
        <v>738</v>
      </c>
      <c r="EL92" s="840" t="s">
        <v>743</v>
      </c>
      <c r="EM92" s="318" t="s">
        <v>742</v>
      </c>
      <c r="EN92" s="274" t="s">
        <v>433</v>
      </c>
      <c r="EO92" s="274">
        <v>3</v>
      </c>
      <c r="EP92" s="274">
        <v>3</v>
      </c>
      <c r="EQ92" s="276">
        <v>3</v>
      </c>
      <c r="ER92" s="276">
        <v>3</v>
      </c>
      <c r="ES92" s="275">
        <v>3</v>
      </c>
      <c r="ET92" s="838">
        <v>3</v>
      </c>
    </row>
    <row r="93" spans="1:150" ht="43.5" customHeight="1" x14ac:dyDescent="0.2">
      <c r="A93" s="277" t="s">
        <v>53</v>
      </c>
      <c r="B93" s="430" t="s">
        <v>54</v>
      </c>
      <c r="C93" s="431" t="s">
        <v>55</v>
      </c>
      <c r="D93" s="431"/>
      <c r="E93" s="8" t="s">
        <v>718</v>
      </c>
      <c r="F93" s="281" t="str">
        <f t="shared" si="26"/>
        <v>E1.P_F</v>
      </c>
      <c r="G93" s="454" t="s">
        <v>126</v>
      </c>
      <c r="H93" s="454" t="s">
        <v>224</v>
      </c>
      <c r="I93" s="458"/>
      <c r="J93" s="459" t="s">
        <v>167</v>
      </c>
      <c r="K93" s="374" t="str">
        <f t="shared" si="27"/>
        <v>E1.P_F.MR2</v>
      </c>
      <c r="L93" s="513" t="s">
        <v>205</v>
      </c>
      <c r="M93" s="514" t="s">
        <v>532</v>
      </c>
      <c r="N93" s="375">
        <v>2598</v>
      </c>
      <c r="O93" s="288">
        <v>3100</v>
      </c>
      <c r="P93" s="377" t="s">
        <v>99</v>
      </c>
      <c r="Q93" s="378" t="str">
        <f t="shared" si="28"/>
        <v>E1.P_F.MR2-MP03-1</v>
      </c>
      <c r="R93" s="422" t="s">
        <v>745</v>
      </c>
      <c r="S93" s="314" t="s">
        <v>746</v>
      </c>
      <c r="T93" s="293">
        <v>1</v>
      </c>
      <c r="U93" s="294">
        <v>1</v>
      </c>
      <c r="V93" s="293" t="s">
        <v>102</v>
      </c>
      <c r="W93" s="321">
        <v>0.25</v>
      </c>
      <c r="X93" s="322">
        <v>0.25</v>
      </c>
      <c r="Y93" s="321">
        <v>0.25</v>
      </c>
      <c r="Z93" s="323">
        <v>0.25</v>
      </c>
      <c r="AA93" s="298"/>
      <c r="AB93" s="299"/>
      <c r="AC93" s="299"/>
      <c r="AD93" s="299"/>
      <c r="AE93" s="299"/>
      <c r="AF93" s="299"/>
      <c r="AG93" s="299"/>
      <c r="AH93" s="299"/>
      <c r="AI93" s="299"/>
      <c r="AJ93" s="299"/>
      <c r="AK93" s="299"/>
      <c r="AL93" s="299"/>
      <c r="AM93" s="299"/>
      <c r="AN93" s="299"/>
      <c r="AO93" s="299"/>
      <c r="AP93" s="299"/>
      <c r="AQ93" s="299"/>
      <c r="AR93" s="299"/>
      <c r="AS93" s="299"/>
      <c r="AT93" s="299"/>
      <c r="AU93" s="299"/>
      <c r="AV93" s="299"/>
      <c r="AW93" s="299"/>
      <c r="AX93" s="299"/>
      <c r="AY93" s="299"/>
      <c r="AZ93" s="299"/>
      <c r="BA93" s="299"/>
      <c r="BB93" s="299"/>
      <c r="BC93" s="300"/>
      <c r="BD93" s="301" t="s">
        <v>699</v>
      </c>
      <c r="BS93" s="89" t="s">
        <v>204</v>
      </c>
      <c r="BT93" s="89" t="s">
        <v>205</v>
      </c>
      <c r="BU93" s="90" t="s">
        <v>743</v>
      </c>
      <c r="BV93" s="87" t="s">
        <v>742</v>
      </c>
      <c r="DH93" s="7" t="s">
        <v>748</v>
      </c>
      <c r="DI93" s="7" t="s">
        <v>84</v>
      </c>
      <c r="DJ93" s="7" t="s">
        <v>223</v>
      </c>
      <c r="DK93" s="7" t="s">
        <v>224</v>
      </c>
      <c r="DL93" s="7" t="s">
        <v>234</v>
      </c>
      <c r="DQ93" s="7" t="s">
        <v>743</v>
      </c>
      <c r="DR93" s="7" t="s">
        <v>742</v>
      </c>
      <c r="EL93" s="840" t="s">
        <v>747</v>
      </c>
      <c r="EM93" s="318" t="s">
        <v>745</v>
      </c>
      <c r="EN93" s="274" t="s">
        <v>746</v>
      </c>
      <c r="EO93" s="274">
        <v>1</v>
      </c>
      <c r="EP93" s="274">
        <v>1</v>
      </c>
      <c r="EQ93" s="329">
        <v>1</v>
      </c>
      <c r="ER93" s="329">
        <v>1</v>
      </c>
      <c r="ES93" s="329">
        <v>1</v>
      </c>
      <c r="ET93" s="837">
        <v>1</v>
      </c>
    </row>
    <row r="94" spans="1:150" ht="48" customHeight="1" thickBot="1" x14ac:dyDescent="0.25">
      <c r="A94" s="277" t="s">
        <v>53</v>
      </c>
      <c r="B94" s="430" t="s">
        <v>54</v>
      </c>
      <c r="C94" s="431" t="s">
        <v>55</v>
      </c>
      <c r="D94" s="431"/>
      <c r="E94" s="8" t="s">
        <v>718</v>
      </c>
      <c r="F94" s="281" t="str">
        <f t="shared" si="26"/>
        <v>E1.P_F</v>
      </c>
      <c r="G94" s="566" t="s">
        <v>126</v>
      </c>
      <c r="H94" s="566" t="s">
        <v>224</v>
      </c>
      <c r="I94" s="464"/>
      <c r="J94" s="459" t="s">
        <v>167</v>
      </c>
      <c r="K94" s="374" t="str">
        <f t="shared" si="27"/>
        <v>E1.P_F.MR2</v>
      </c>
      <c r="L94" s="513" t="s">
        <v>205</v>
      </c>
      <c r="M94" s="514" t="s">
        <v>532</v>
      </c>
      <c r="N94" s="389">
        <v>2598</v>
      </c>
      <c r="O94" s="428">
        <v>3100</v>
      </c>
      <c r="P94" s="567" t="s">
        <v>112</v>
      </c>
      <c r="Q94" s="402" t="str">
        <f t="shared" si="28"/>
        <v>E1.P_F.MR2-MP04-1</v>
      </c>
      <c r="R94" s="477" t="s">
        <v>749</v>
      </c>
      <c r="S94" s="337" t="s">
        <v>532</v>
      </c>
      <c r="T94" s="338">
        <v>492</v>
      </c>
      <c r="U94" s="339">
        <v>600</v>
      </c>
      <c r="V94" s="338" t="s">
        <v>67</v>
      </c>
      <c r="W94" s="503">
        <v>519</v>
      </c>
      <c r="X94" s="568">
        <v>546</v>
      </c>
      <c r="Y94" s="503">
        <v>573</v>
      </c>
      <c r="Z94" s="569">
        <v>600</v>
      </c>
      <c r="AA94" s="298"/>
      <c r="AB94" s="299"/>
      <c r="AC94" s="299"/>
      <c r="AD94" s="299"/>
      <c r="AE94" s="299"/>
      <c r="AF94" s="299"/>
      <c r="AG94" s="299"/>
      <c r="AH94" s="299"/>
      <c r="AI94" s="299"/>
      <c r="AJ94" s="299"/>
      <c r="AK94" s="299"/>
      <c r="AL94" s="299"/>
      <c r="AM94" s="299"/>
      <c r="AN94" s="299"/>
      <c r="AO94" s="299"/>
      <c r="AP94" s="299"/>
      <c r="AQ94" s="299"/>
      <c r="AR94" s="299"/>
      <c r="AS94" s="299"/>
      <c r="AT94" s="299"/>
      <c r="AU94" s="299"/>
      <c r="AV94" s="299"/>
      <c r="AW94" s="299"/>
      <c r="AX94" s="299"/>
      <c r="AY94" s="299"/>
      <c r="AZ94" s="299"/>
      <c r="BA94" s="299"/>
      <c r="BB94" s="299"/>
      <c r="BC94" s="300"/>
      <c r="BD94" s="301" t="s">
        <v>699</v>
      </c>
      <c r="BS94" s="89" t="s">
        <v>204</v>
      </c>
      <c r="BT94" s="89" t="s">
        <v>205</v>
      </c>
      <c r="BU94" s="90" t="s">
        <v>747</v>
      </c>
      <c r="BV94" s="87" t="s">
        <v>745</v>
      </c>
      <c r="DH94" s="7" t="s">
        <v>751</v>
      </c>
      <c r="DI94" s="7" t="s">
        <v>84</v>
      </c>
      <c r="DJ94" s="7" t="s">
        <v>223</v>
      </c>
      <c r="DK94" s="7" t="s">
        <v>224</v>
      </c>
      <c r="DL94" s="7" t="s">
        <v>234</v>
      </c>
      <c r="DQ94" s="7" t="s">
        <v>747</v>
      </c>
      <c r="DR94" s="7" t="s">
        <v>745</v>
      </c>
      <c r="EL94" s="840" t="s">
        <v>750</v>
      </c>
      <c r="EM94" s="318" t="s">
        <v>749</v>
      </c>
      <c r="EN94" s="274" t="s">
        <v>532</v>
      </c>
      <c r="EO94" s="274">
        <v>492</v>
      </c>
      <c r="EP94" s="274">
        <v>600</v>
      </c>
      <c r="EQ94" s="275">
        <v>519</v>
      </c>
      <c r="ER94" s="275">
        <v>546</v>
      </c>
      <c r="ES94" s="275">
        <v>573</v>
      </c>
      <c r="ET94" s="838">
        <v>600</v>
      </c>
    </row>
    <row r="95" spans="1:150" ht="86.25" customHeight="1" x14ac:dyDescent="0.2">
      <c r="A95" s="277" t="s">
        <v>53</v>
      </c>
      <c r="B95" s="452" t="s">
        <v>54</v>
      </c>
      <c r="C95" s="453" t="s">
        <v>55</v>
      </c>
      <c r="D95" s="432" t="s">
        <v>694</v>
      </c>
      <c r="E95" s="3" t="s">
        <v>752</v>
      </c>
      <c r="F95" s="433" t="str">
        <f t="shared" si="26"/>
        <v>E1.P_G</v>
      </c>
      <c r="G95" s="434" t="s">
        <v>136</v>
      </c>
      <c r="H95" s="570" t="s">
        <v>245</v>
      </c>
      <c r="I95" s="405" t="s">
        <v>753</v>
      </c>
      <c r="J95" s="436" t="s">
        <v>61</v>
      </c>
      <c r="K95" s="399" t="str">
        <f t="shared" si="27"/>
        <v>E1.P_G.MR1</v>
      </c>
      <c r="L95" s="361" t="s">
        <v>220</v>
      </c>
      <c r="M95" s="362" t="s">
        <v>754</v>
      </c>
      <c r="N95" s="363">
        <v>1</v>
      </c>
      <c r="O95" s="247">
        <v>3</v>
      </c>
      <c r="P95" s="365" t="s">
        <v>64</v>
      </c>
      <c r="Q95" s="366" t="str">
        <f t="shared" si="28"/>
        <v>E1.P_G.MR1-MP01-1</v>
      </c>
      <c r="R95" s="418" t="s">
        <v>755</v>
      </c>
      <c r="S95" s="370" t="s">
        <v>756</v>
      </c>
      <c r="T95" s="369">
        <v>0</v>
      </c>
      <c r="U95" s="370">
        <v>1</v>
      </c>
      <c r="V95" s="369" t="s">
        <v>67</v>
      </c>
      <c r="W95" s="255">
        <v>0</v>
      </c>
      <c r="X95" s="256">
        <v>0.6</v>
      </c>
      <c r="Y95" s="257">
        <v>0.4</v>
      </c>
      <c r="Z95" s="372">
        <v>0</v>
      </c>
      <c r="AA95" s="438">
        <f>124327000-4327000</f>
        <v>120000000</v>
      </c>
      <c r="AB95" s="439"/>
      <c r="AC95" s="439">
        <v>0</v>
      </c>
      <c r="AD95" s="439"/>
      <c r="AE95" s="439"/>
      <c r="AF95" s="439"/>
      <c r="AG95" s="439">
        <f t="shared" ref="AG95" si="41">SUM(AA95:AF95)</f>
        <v>120000000</v>
      </c>
      <c r="AH95" s="439">
        <f t="shared" ref="AH95:AT95" si="42">+AA95</f>
        <v>120000000</v>
      </c>
      <c r="AI95" s="439">
        <f t="shared" si="42"/>
        <v>0</v>
      </c>
      <c r="AJ95" s="439">
        <f t="shared" si="42"/>
        <v>0</v>
      </c>
      <c r="AK95" s="439">
        <f t="shared" si="42"/>
        <v>0</v>
      </c>
      <c r="AL95" s="439">
        <f t="shared" si="42"/>
        <v>0</v>
      </c>
      <c r="AM95" s="439">
        <f t="shared" si="42"/>
        <v>0</v>
      </c>
      <c r="AN95" s="439">
        <f t="shared" si="42"/>
        <v>120000000</v>
      </c>
      <c r="AO95" s="439">
        <f t="shared" si="42"/>
        <v>120000000</v>
      </c>
      <c r="AP95" s="439">
        <f t="shared" si="42"/>
        <v>0</v>
      </c>
      <c r="AQ95" s="439">
        <f t="shared" si="42"/>
        <v>0</v>
      </c>
      <c r="AR95" s="439">
        <f t="shared" si="42"/>
        <v>0</v>
      </c>
      <c r="AS95" s="439">
        <f t="shared" si="42"/>
        <v>0</v>
      </c>
      <c r="AT95" s="439">
        <f t="shared" si="42"/>
        <v>0</v>
      </c>
      <c r="AU95" s="439">
        <f t="shared" ref="AU95" si="43">SUM(AO95:AT95)</f>
        <v>120000000</v>
      </c>
      <c r="AV95" s="439">
        <f t="shared" ref="AV95:BA95" si="44">+AO95</f>
        <v>120000000</v>
      </c>
      <c r="AW95" s="439">
        <f t="shared" si="44"/>
        <v>0</v>
      </c>
      <c r="AX95" s="439">
        <f t="shared" si="44"/>
        <v>0</v>
      </c>
      <c r="AY95" s="439">
        <f t="shared" si="44"/>
        <v>0</v>
      </c>
      <c r="AZ95" s="439">
        <f t="shared" si="44"/>
        <v>0</v>
      </c>
      <c r="BA95" s="439">
        <f t="shared" si="44"/>
        <v>0</v>
      </c>
      <c r="BB95" s="439">
        <f t="shared" ref="BB95" si="45">SUM(AV95:BA95)</f>
        <v>120000000</v>
      </c>
      <c r="BC95" s="440">
        <f t="shared" ref="BC95" si="46">+BB95+AU95+AN95+AG95</f>
        <v>480000000</v>
      </c>
      <c r="BD95" s="301" t="s">
        <v>699</v>
      </c>
      <c r="BS95" s="89" t="s">
        <v>204</v>
      </c>
      <c r="BT95" s="89" t="s">
        <v>205</v>
      </c>
      <c r="BU95" s="90" t="s">
        <v>750</v>
      </c>
      <c r="BV95" s="87" t="s">
        <v>749</v>
      </c>
      <c r="DH95" s="7" t="s">
        <v>758</v>
      </c>
      <c r="DI95" s="7" t="s">
        <v>84</v>
      </c>
      <c r="DJ95" s="7" t="s">
        <v>223</v>
      </c>
      <c r="DK95" s="7" t="s">
        <v>224</v>
      </c>
      <c r="DL95" s="7" t="s">
        <v>234</v>
      </c>
      <c r="DQ95" s="7" t="s">
        <v>750</v>
      </c>
      <c r="DR95" s="7" t="s">
        <v>749</v>
      </c>
      <c r="EL95" s="840" t="s">
        <v>757</v>
      </c>
      <c r="EM95" s="318" t="s">
        <v>755</v>
      </c>
      <c r="EN95" s="274" t="s">
        <v>756</v>
      </c>
      <c r="EO95" s="274">
        <v>0</v>
      </c>
      <c r="EP95" s="274">
        <v>1</v>
      </c>
      <c r="EQ95" s="275">
        <v>0</v>
      </c>
      <c r="ER95" s="276">
        <v>0.6</v>
      </c>
      <c r="ES95" s="276">
        <v>0.4</v>
      </c>
      <c r="ET95" s="838">
        <v>0</v>
      </c>
    </row>
    <row r="96" spans="1:150" ht="51" customHeight="1" x14ac:dyDescent="0.2">
      <c r="A96" s="277" t="s">
        <v>53</v>
      </c>
      <c r="B96" s="430" t="s">
        <v>54</v>
      </c>
      <c r="C96" s="431" t="s">
        <v>55</v>
      </c>
      <c r="D96" s="431"/>
      <c r="E96" s="8" t="s">
        <v>752</v>
      </c>
      <c r="F96" s="281" t="str">
        <f t="shared" si="26"/>
        <v>E1.P_G</v>
      </c>
      <c r="G96" s="571" t="s">
        <v>136</v>
      </c>
      <c r="H96" s="512" t="s">
        <v>245</v>
      </c>
      <c r="I96" s="444"/>
      <c r="J96" s="284" t="s">
        <v>61</v>
      </c>
      <c r="K96" s="285" t="str">
        <f t="shared" si="27"/>
        <v>E1.P_G.MR1</v>
      </c>
      <c r="L96" s="410" t="s">
        <v>220</v>
      </c>
      <c r="M96" s="411" t="s">
        <v>754</v>
      </c>
      <c r="N96" s="375">
        <v>1</v>
      </c>
      <c r="O96" s="288">
        <v>3</v>
      </c>
      <c r="P96" s="377" t="s">
        <v>87</v>
      </c>
      <c r="Q96" s="378" t="str">
        <f t="shared" si="28"/>
        <v>E1.P_G.MR1-MP02-1</v>
      </c>
      <c r="R96" s="422" t="s">
        <v>759</v>
      </c>
      <c r="S96" s="294" t="s">
        <v>760</v>
      </c>
      <c r="T96" s="293">
        <v>0</v>
      </c>
      <c r="U96" s="294">
        <v>1</v>
      </c>
      <c r="V96" s="293" t="s">
        <v>67</v>
      </c>
      <c r="W96" s="295">
        <v>0</v>
      </c>
      <c r="X96" s="322">
        <v>0.25</v>
      </c>
      <c r="Y96" s="315">
        <v>0.5</v>
      </c>
      <c r="Z96" s="323">
        <v>0.25</v>
      </c>
      <c r="AA96" s="298"/>
      <c r="AB96" s="299"/>
      <c r="AC96" s="299"/>
      <c r="AD96" s="299"/>
      <c r="AE96" s="299"/>
      <c r="AF96" s="299"/>
      <c r="AG96" s="299"/>
      <c r="AH96" s="299"/>
      <c r="AI96" s="299"/>
      <c r="AJ96" s="299"/>
      <c r="AK96" s="299"/>
      <c r="AL96" s="299"/>
      <c r="AM96" s="299"/>
      <c r="AN96" s="299"/>
      <c r="AO96" s="299"/>
      <c r="AP96" s="299"/>
      <c r="AQ96" s="299"/>
      <c r="AR96" s="299"/>
      <c r="AS96" s="299"/>
      <c r="AT96" s="299"/>
      <c r="AU96" s="299"/>
      <c r="AV96" s="299"/>
      <c r="AW96" s="299"/>
      <c r="AX96" s="299"/>
      <c r="AY96" s="299"/>
      <c r="AZ96" s="299"/>
      <c r="BA96" s="299"/>
      <c r="BB96" s="299"/>
      <c r="BC96" s="300"/>
      <c r="BD96" s="301" t="s">
        <v>699</v>
      </c>
      <c r="BS96" s="87" t="s">
        <v>219</v>
      </c>
      <c r="BT96" s="87" t="s">
        <v>220</v>
      </c>
      <c r="BU96" s="90" t="s">
        <v>757</v>
      </c>
      <c r="BV96" s="87" t="s">
        <v>755</v>
      </c>
      <c r="DH96" s="7" t="s">
        <v>762</v>
      </c>
      <c r="DI96" s="7" t="s">
        <v>84</v>
      </c>
      <c r="DJ96" s="7" t="s">
        <v>244</v>
      </c>
      <c r="DK96" s="7" t="s">
        <v>245</v>
      </c>
      <c r="DL96" s="7" t="s">
        <v>243</v>
      </c>
      <c r="DQ96" s="7" t="s">
        <v>757</v>
      </c>
      <c r="DR96" s="7" t="s">
        <v>755</v>
      </c>
      <c r="EL96" s="840" t="s">
        <v>761</v>
      </c>
      <c r="EM96" s="318" t="s">
        <v>759</v>
      </c>
      <c r="EN96" s="274" t="s">
        <v>760</v>
      </c>
      <c r="EO96" s="274">
        <v>0</v>
      </c>
      <c r="EP96" s="274">
        <v>1</v>
      </c>
      <c r="EQ96" s="275">
        <v>0</v>
      </c>
      <c r="ER96" s="329">
        <v>0.25</v>
      </c>
      <c r="ES96" s="276">
        <v>0.5</v>
      </c>
      <c r="ET96" s="837">
        <v>0.25</v>
      </c>
    </row>
    <row r="97" spans="1:150" ht="63" customHeight="1" thickBot="1" x14ac:dyDescent="0.25">
      <c r="A97" s="277" t="s">
        <v>53</v>
      </c>
      <c r="B97" s="430" t="s">
        <v>54</v>
      </c>
      <c r="C97" s="431" t="s">
        <v>55</v>
      </c>
      <c r="D97" s="431"/>
      <c r="E97" s="8" t="s">
        <v>752</v>
      </c>
      <c r="F97" s="281" t="str">
        <f t="shared" si="26"/>
        <v>E1.P_G</v>
      </c>
      <c r="G97" s="571" t="s">
        <v>136</v>
      </c>
      <c r="H97" s="512" t="s">
        <v>245</v>
      </c>
      <c r="I97" s="448"/>
      <c r="J97" s="341" t="s">
        <v>61</v>
      </c>
      <c r="K97" s="285" t="str">
        <f t="shared" si="27"/>
        <v>E1.P_G.MR1</v>
      </c>
      <c r="L97" s="410" t="s">
        <v>220</v>
      </c>
      <c r="M97" s="427" t="s">
        <v>754</v>
      </c>
      <c r="N97" s="389">
        <v>1</v>
      </c>
      <c r="O97" s="428">
        <v>3</v>
      </c>
      <c r="P97" s="391" t="s">
        <v>99</v>
      </c>
      <c r="Q97" s="392" t="str">
        <f t="shared" si="28"/>
        <v>E1.P_G.MR1-MP03-1</v>
      </c>
      <c r="R97" s="429" t="s">
        <v>763</v>
      </c>
      <c r="S97" s="350" t="s">
        <v>764</v>
      </c>
      <c r="T97" s="351">
        <v>8</v>
      </c>
      <c r="U97" s="352">
        <v>8</v>
      </c>
      <c r="V97" s="351" t="s">
        <v>102</v>
      </c>
      <c r="W97" s="353">
        <v>2</v>
      </c>
      <c r="X97" s="354">
        <v>2</v>
      </c>
      <c r="Y97" s="353">
        <v>2</v>
      </c>
      <c r="Z97" s="355">
        <v>2</v>
      </c>
      <c r="AA97" s="298"/>
      <c r="AB97" s="299"/>
      <c r="AC97" s="299"/>
      <c r="AD97" s="299"/>
      <c r="AE97" s="299"/>
      <c r="AF97" s="299"/>
      <c r="AG97" s="299"/>
      <c r="AH97" s="299"/>
      <c r="AI97" s="299"/>
      <c r="AJ97" s="299"/>
      <c r="AK97" s="299"/>
      <c r="AL97" s="299"/>
      <c r="AM97" s="299"/>
      <c r="AN97" s="299"/>
      <c r="AO97" s="299"/>
      <c r="AP97" s="299"/>
      <c r="AQ97" s="299"/>
      <c r="AR97" s="299"/>
      <c r="AS97" s="299"/>
      <c r="AT97" s="299"/>
      <c r="AU97" s="299"/>
      <c r="AV97" s="299"/>
      <c r="AW97" s="299"/>
      <c r="AX97" s="299"/>
      <c r="AY97" s="299"/>
      <c r="AZ97" s="299"/>
      <c r="BA97" s="299"/>
      <c r="BB97" s="299"/>
      <c r="BC97" s="300"/>
      <c r="BD97" s="301" t="s">
        <v>699</v>
      </c>
      <c r="BS97" s="89" t="s">
        <v>219</v>
      </c>
      <c r="BT97" s="89" t="s">
        <v>220</v>
      </c>
      <c r="BU97" s="90" t="s">
        <v>761</v>
      </c>
      <c r="BV97" s="87" t="s">
        <v>759</v>
      </c>
      <c r="DH97" s="7" t="s">
        <v>766</v>
      </c>
      <c r="DI97" s="7" t="s">
        <v>84</v>
      </c>
      <c r="DJ97" s="7" t="s">
        <v>244</v>
      </c>
      <c r="DK97" s="7" t="s">
        <v>245</v>
      </c>
      <c r="DL97" s="7" t="s">
        <v>243</v>
      </c>
      <c r="DQ97" s="7" t="s">
        <v>761</v>
      </c>
      <c r="DR97" s="7" t="s">
        <v>759</v>
      </c>
      <c r="EL97" s="840" t="s">
        <v>765</v>
      </c>
      <c r="EM97" s="318" t="s">
        <v>763</v>
      </c>
      <c r="EN97" s="274" t="s">
        <v>764</v>
      </c>
      <c r="EO97" s="274">
        <v>8</v>
      </c>
      <c r="EP97" s="274">
        <v>8</v>
      </c>
      <c r="EQ97" s="275">
        <v>2</v>
      </c>
      <c r="ER97" s="275">
        <v>2</v>
      </c>
      <c r="ES97" s="275">
        <v>2</v>
      </c>
      <c r="ET97" s="838">
        <v>2</v>
      </c>
    </row>
    <row r="98" spans="1:150" ht="113.25" customHeight="1" thickBot="1" x14ac:dyDescent="0.25">
      <c r="A98" s="277" t="s">
        <v>53</v>
      </c>
      <c r="B98" s="430" t="s">
        <v>54</v>
      </c>
      <c r="C98" s="431" t="s">
        <v>55</v>
      </c>
      <c r="D98" s="431"/>
      <c r="E98" s="8" t="s">
        <v>752</v>
      </c>
      <c r="F98" s="281" t="str">
        <f t="shared" si="26"/>
        <v>E1.P_G</v>
      </c>
      <c r="G98" s="572" t="s">
        <v>136</v>
      </c>
      <c r="H98" s="573" t="s">
        <v>245</v>
      </c>
      <c r="I98" s="574" t="s">
        <v>767</v>
      </c>
      <c r="J98" s="575" t="s">
        <v>167</v>
      </c>
      <c r="K98" s="576" t="str">
        <f t="shared" si="27"/>
        <v>E1.P_G.MR2</v>
      </c>
      <c r="L98" s="577" t="s">
        <v>232</v>
      </c>
      <c r="M98" s="578" t="s">
        <v>754</v>
      </c>
      <c r="N98" s="579">
        <v>1</v>
      </c>
      <c r="O98" s="580">
        <v>1</v>
      </c>
      <c r="P98" s="581" t="s">
        <v>64</v>
      </c>
      <c r="Q98" s="582" t="str">
        <f t="shared" si="28"/>
        <v>E1.P_G.MR2-MP01-1</v>
      </c>
      <c r="R98" s="583" t="s">
        <v>768</v>
      </c>
      <c r="S98" s="584" t="s">
        <v>769</v>
      </c>
      <c r="T98" s="585">
        <v>0</v>
      </c>
      <c r="U98" s="586">
        <v>1</v>
      </c>
      <c r="V98" s="585" t="s">
        <v>67</v>
      </c>
      <c r="W98" s="587">
        <v>0.25</v>
      </c>
      <c r="X98" s="588">
        <v>0.25</v>
      </c>
      <c r="Y98" s="587">
        <v>0.25</v>
      </c>
      <c r="Z98" s="589">
        <v>0.25</v>
      </c>
      <c r="AA98" s="298"/>
      <c r="AB98" s="299"/>
      <c r="AC98" s="299"/>
      <c r="AD98" s="299"/>
      <c r="AE98" s="299"/>
      <c r="AF98" s="299"/>
      <c r="AG98" s="299"/>
      <c r="AH98" s="299"/>
      <c r="AI98" s="299"/>
      <c r="AJ98" s="299"/>
      <c r="AK98" s="299"/>
      <c r="AL98" s="299"/>
      <c r="AM98" s="299"/>
      <c r="AN98" s="299"/>
      <c r="AO98" s="299"/>
      <c r="AP98" s="299"/>
      <c r="AQ98" s="299"/>
      <c r="AR98" s="299"/>
      <c r="AS98" s="299"/>
      <c r="AT98" s="299"/>
      <c r="AU98" s="299"/>
      <c r="AV98" s="299"/>
      <c r="AW98" s="299"/>
      <c r="AX98" s="299"/>
      <c r="AY98" s="299"/>
      <c r="AZ98" s="299"/>
      <c r="BA98" s="299"/>
      <c r="BB98" s="299"/>
      <c r="BC98" s="300"/>
      <c r="BD98" s="301" t="s">
        <v>699</v>
      </c>
      <c r="BS98" s="89" t="s">
        <v>219</v>
      </c>
      <c r="BT98" s="89" t="s">
        <v>220</v>
      </c>
      <c r="BU98" s="90" t="s">
        <v>765</v>
      </c>
      <c r="BV98" s="87" t="s">
        <v>763</v>
      </c>
      <c r="DH98" s="7" t="s">
        <v>771</v>
      </c>
      <c r="DI98" s="7" t="s">
        <v>84</v>
      </c>
      <c r="DJ98" s="7" t="s">
        <v>244</v>
      </c>
      <c r="DK98" s="7" t="s">
        <v>245</v>
      </c>
      <c r="DL98" s="7" t="s">
        <v>243</v>
      </c>
      <c r="DQ98" s="7" t="s">
        <v>765</v>
      </c>
      <c r="DR98" s="7" t="s">
        <v>763</v>
      </c>
      <c r="EL98" s="840" t="s">
        <v>770</v>
      </c>
      <c r="EM98" s="318" t="s">
        <v>768</v>
      </c>
      <c r="EN98" s="274" t="s">
        <v>769</v>
      </c>
      <c r="EO98" s="274">
        <v>0</v>
      </c>
      <c r="EP98" s="274">
        <v>1</v>
      </c>
      <c r="EQ98" s="329">
        <v>0.25</v>
      </c>
      <c r="ER98" s="329">
        <v>0.25</v>
      </c>
      <c r="ES98" s="329">
        <v>0.25</v>
      </c>
      <c r="ET98" s="837">
        <v>0.25</v>
      </c>
    </row>
    <row r="99" spans="1:150" ht="111.75" customHeight="1" x14ac:dyDescent="0.2">
      <c r="A99" s="277" t="s">
        <v>53</v>
      </c>
      <c r="B99" s="430" t="s">
        <v>54</v>
      </c>
      <c r="C99" s="431" t="s">
        <v>55</v>
      </c>
      <c r="D99" s="432" t="s">
        <v>694</v>
      </c>
      <c r="E99" s="3" t="s">
        <v>772</v>
      </c>
      <c r="F99" s="433" t="str">
        <f t="shared" si="26"/>
        <v>E1.P_H</v>
      </c>
      <c r="G99" s="434" t="s">
        <v>146</v>
      </c>
      <c r="H99" s="362" t="s">
        <v>265</v>
      </c>
      <c r="I99" s="590" t="s">
        <v>773</v>
      </c>
      <c r="J99" s="436" t="s">
        <v>61</v>
      </c>
      <c r="K99" s="244" t="str">
        <f t="shared" si="27"/>
        <v>E1.P_H.MR1</v>
      </c>
      <c r="L99" s="245" t="s">
        <v>241</v>
      </c>
      <c r="M99" s="246" t="s">
        <v>774</v>
      </c>
      <c r="N99" s="363">
        <v>952</v>
      </c>
      <c r="O99" s="247">
        <v>952</v>
      </c>
      <c r="P99" s="377" t="s">
        <v>64</v>
      </c>
      <c r="Q99" s="366" t="str">
        <f t="shared" si="28"/>
        <v>E1.P_H.MR1-MP01-1</v>
      </c>
      <c r="R99" s="418" t="s">
        <v>775</v>
      </c>
      <c r="S99" s="370" t="s">
        <v>776</v>
      </c>
      <c r="T99" s="369">
        <v>0</v>
      </c>
      <c r="U99" s="370">
        <v>1</v>
      </c>
      <c r="V99" s="369" t="s">
        <v>67</v>
      </c>
      <c r="W99" s="563">
        <v>0.25</v>
      </c>
      <c r="X99" s="564">
        <v>0.25</v>
      </c>
      <c r="Y99" s="563">
        <v>0.25</v>
      </c>
      <c r="Z99" s="565">
        <v>0.25</v>
      </c>
      <c r="AA99" s="591">
        <f>15000000+14957800+70042200</f>
        <v>100000000</v>
      </c>
      <c r="AB99" s="592"/>
      <c r="AC99" s="592">
        <v>0</v>
      </c>
      <c r="AD99" s="592"/>
      <c r="AE99" s="592"/>
      <c r="AF99" s="592"/>
      <c r="AG99" s="592">
        <f>SUM(AA99:AF99)</f>
        <v>100000000</v>
      </c>
      <c r="AH99" s="592">
        <f t="shared" ref="AH99:AT99" si="47">+AA99</f>
        <v>100000000</v>
      </c>
      <c r="AI99" s="592">
        <f t="shared" si="47"/>
        <v>0</v>
      </c>
      <c r="AJ99" s="592">
        <f t="shared" si="47"/>
        <v>0</v>
      </c>
      <c r="AK99" s="592">
        <f t="shared" si="47"/>
        <v>0</v>
      </c>
      <c r="AL99" s="592">
        <f t="shared" si="47"/>
        <v>0</v>
      </c>
      <c r="AM99" s="592">
        <f t="shared" si="47"/>
        <v>0</v>
      </c>
      <c r="AN99" s="592">
        <f t="shared" si="47"/>
        <v>100000000</v>
      </c>
      <c r="AO99" s="592">
        <f t="shared" si="47"/>
        <v>100000000</v>
      </c>
      <c r="AP99" s="592">
        <f t="shared" si="47"/>
        <v>0</v>
      </c>
      <c r="AQ99" s="592">
        <f t="shared" si="47"/>
        <v>0</v>
      </c>
      <c r="AR99" s="592">
        <f t="shared" si="47"/>
        <v>0</v>
      </c>
      <c r="AS99" s="592">
        <f t="shared" si="47"/>
        <v>0</v>
      </c>
      <c r="AT99" s="592">
        <f t="shared" si="47"/>
        <v>0</v>
      </c>
      <c r="AU99" s="592">
        <f t="shared" ref="AU99" si="48">SUM(AO99:AT99)</f>
        <v>100000000</v>
      </c>
      <c r="AV99" s="592">
        <f t="shared" ref="AV99:BA99" si="49">+AO99</f>
        <v>100000000</v>
      </c>
      <c r="AW99" s="592">
        <f t="shared" si="49"/>
        <v>0</v>
      </c>
      <c r="AX99" s="592">
        <f t="shared" si="49"/>
        <v>0</v>
      </c>
      <c r="AY99" s="592">
        <f t="shared" si="49"/>
        <v>0</v>
      </c>
      <c r="AZ99" s="592">
        <f t="shared" si="49"/>
        <v>0</v>
      </c>
      <c r="BA99" s="592">
        <f t="shared" si="49"/>
        <v>0</v>
      </c>
      <c r="BB99" s="592">
        <f t="shared" ref="BB99" si="50">SUM(AV99:BA99)</f>
        <v>100000000</v>
      </c>
      <c r="BC99" s="593">
        <f t="shared" ref="BC99" si="51">+BB99+AU99+AN99+AG99</f>
        <v>400000000</v>
      </c>
      <c r="BD99" s="301" t="s">
        <v>699</v>
      </c>
      <c r="BS99" s="87" t="s">
        <v>231</v>
      </c>
      <c r="BT99" s="87" t="s">
        <v>232</v>
      </c>
      <c r="BU99" s="90" t="s">
        <v>770</v>
      </c>
      <c r="BV99" s="87" t="s">
        <v>768</v>
      </c>
      <c r="DH99" s="7" t="s">
        <v>778</v>
      </c>
      <c r="DI99" s="7" t="s">
        <v>84</v>
      </c>
      <c r="DJ99" s="7" t="s">
        <v>244</v>
      </c>
      <c r="DK99" s="7" t="s">
        <v>245</v>
      </c>
      <c r="DL99" s="7" t="s">
        <v>254</v>
      </c>
      <c r="DQ99" s="7" t="s">
        <v>770</v>
      </c>
      <c r="DR99" s="7" t="s">
        <v>768</v>
      </c>
      <c r="EL99" s="840" t="s">
        <v>777</v>
      </c>
      <c r="EM99" s="318" t="s">
        <v>775</v>
      </c>
      <c r="EN99" s="274" t="s">
        <v>776</v>
      </c>
      <c r="EO99" s="274">
        <v>0</v>
      </c>
      <c r="EP99" s="274">
        <v>1</v>
      </c>
      <c r="EQ99" s="329">
        <v>0.25</v>
      </c>
      <c r="ER99" s="329">
        <v>0.25</v>
      </c>
      <c r="ES99" s="329">
        <v>0.25</v>
      </c>
      <c r="ET99" s="837">
        <v>0.25</v>
      </c>
    </row>
    <row r="100" spans="1:150" ht="70.5" customHeight="1" x14ac:dyDescent="0.2">
      <c r="A100" s="277" t="s">
        <v>53</v>
      </c>
      <c r="B100" s="430" t="s">
        <v>54</v>
      </c>
      <c r="C100" s="431" t="s">
        <v>55</v>
      </c>
      <c r="D100" s="431"/>
      <c r="E100" s="8" t="s">
        <v>772</v>
      </c>
      <c r="F100" s="281" t="str">
        <f t="shared" si="26"/>
        <v>E1.P_H</v>
      </c>
      <c r="G100" s="454" t="s">
        <v>146</v>
      </c>
      <c r="H100" s="411" t="s">
        <v>265</v>
      </c>
      <c r="I100" s="594"/>
      <c r="J100" s="284" t="s">
        <v>61</v>
      </c>
      <c r="K100" s="285" t="str">
        <f t="shared" si="27"/>
        <v>E1.P_H.MR1</v>
      </c>
      <c r="L100" s="513" t="s">
        <v>241</v>
      </c>
      <c r="M100" s="514" t="s">
        <v>774</v>
      </c>
      <c r="N100" s="375">
        <v>952</v>
      </c>
      <c r="O100" s="288">
        <v>952</v>
      </c>
      <c r="P100" s="377" t="s">
        <v>87</v>
      </c>
      <c r="Q100" s="378" t="str">
        <f t="shared" si="28"/>
        <v>E1.P_H.MR1-MP02-1</v>
      </c>
      <c r="R100" s="422" t="s">
        <v>779</v>
      </c>
      <c r="S100" s="294" t="s">
        <v>780</v>
      </c>
      <c r="T100" s="293">
        <v>0</v>
      </c>
      <c r="U100" s="294">
        <v>1</v>
      </c>
      <c r="V100" s="293" t="s">
        <v>67</v>
      </c>
      <c r="W100" s="321">
        <v>0.25</v>
      </c>
      <c r="X100" s="322">
        <v>0.25</v>
      </c>
      <c r="Y100" s="321">
        <v>0.25</v>
      </c>
      <c r="Z100" s="323">
        <v>0.25</v>
      </c>
      <c r="AA100" s="298"/>
      <c r="AB100" s="299"/>
      <c r="AC100" s="299"/>
      <c r="AD100" s="299"/>
      <c r="AE100" s="299"/>
      <c r="AF100" s="299"/>
      <c r="AG100" s="299"/>
      <c r="AH100" s="299"/>
      <c r="AI100" s="299"/>
      <c r="AJ100" s="299"/>
      <c r="AK100" s="299"/>
      <c r="AL100" s="299"/>
      <c r="AM100" s="299"/>
      <c r="AN100" s="299"/>
      <c r="AO100" s="299"/>
      <c r="AP100" s="299"/>
      <c r="AQ100" s="299"/>
      <c r="AR100" s="299"/>
      <c r="AS100" s="299"/>
      <c r="AT100" s="299"/>
      <c r="AU100" s="299"/>
      <c r="AV100" s="299"/>
      <c r="AW100" s="299"/>
      <c r="AX100" s="299"/>
      <c r="AY100" s="299"/>
      <c r="AZ100" s="299"/>
      <c r="BA100" s="299"/>
      <c r="BB100" s="299"/>
      <c r="BC100" s="300"/>
      <c r="BD100" s="301" t="s">
        <v>699</v>
      </c>
      <c r="BS100" s="87" t="s">
        <v>240</v>
      </c>
      <c r="BT100" s="87" t="s">
        <v>241</v>
      </c>
      <c r="BU100" s="90" t="s">
        <v>777</v>
      </c>
      <c r="BV100" s="87" t="s">
        <v>775</v>
      </c>
      <c r="DH100" s="7" t="s">
        <v>782</v>
      </c>
      <c r="DI100" s="7" t="s">
        <v>84</v>
      </c>
      <c r="DJ100" s="7" t="s">
        <v>264</v>
      </c>
      <c r="DK100" s="7" t="s">
        <v>265</v>
      </c>
      <c r="DL100" s="7" t="s">
        <v>263</v>
      </c>
      <c r="DQ100" s="7" t="s">
        <v>777</v>
      </c>
      <c r="DR100" s="7" t="s">
        <v>775</v>
      </c>
      <c r="EL100" s="840" t="s">
        <v>781</v>
      </c>
      <c r="EM100" s="318" t="s">
        <v>779</v>
      </c>
      <c r="EN100" s="274" t="s">
        <v>780</v>
      </c>
      <c r="EO100" s="274">
        <v>0</v>
      </c>
      <c r="EP100" s="274">
        <v>1</v>
      </c>
      <c r="EQ100" s="329">
        <v>0.25</v>
      </c>
      <c r="ER100" s="329">
        <v>0.25</v>
      </c>
      <c r="ES100" s="329">
        <v>0.25</v>
      </c>
      <c r="ET100" s="837">
        <v>0.25</v>
      </c>
    </row>
    <row r="101" spans="1:150" ht="84.75" customHeight="1" x14ac:dyDescent="0.2">
      <c r="A101" s="277" t="s">
        <v>53</v>
      </c>
      <c r="B101" s="430" t="s">
        <v>54</v>
      </c>
      <c r="C101" s="431" t="s">
        <v>55</v>
      </c>
      <c r="D101" s="431"/>
      <c r="E101" s="8" t="s">
        <v>772</v>
      </c>
      <c r="F101" s="281" t="str">
        <f t="shared" si="26"/>
        <v>E1.P_H</v>
      </c>
      <c r="G101" s="454" t="s">
        <v>146</v>
      </c>
      <c r="H101" s="411" t="s">
        <v>265</v>
      </c>
      <c r="I101" s="594"/>
      <c r="J101" s="284" t="s">
        <v>61</v>
      </c>
      <c r="K101" s="285" t="str">
        <f t="shared" si="27"/>
        <v>E1.P_H.MR1</v>
      </c>
      <c r="L101" s="513" t="s">
        <v>241</v>
      </c>
      <c r="M101" s="514" t="s">
        <v>774</v>
      </c>
      <c r="N101" s="375">
        <v>952</v>
      </c>
      <c r="O101" s="288">
        <v>952</v>
      </c>
      <c r="P101" s="377" t="s">
        <v>99</v>
      </c>
      <c r="Q101" s="378" t="str">
        <f t="shared" si="28"/>
        <v>E1.P_H.MR1-MP03-1</v>
      </c>
      <c r="R101" s="422" t="s">
        <v>783</v>
      </c>
      <c r="S101" s="294" t="s">
        <v>784</v>
      </c>
      <c r="T101" s="293">
        <v>0</v>
      </c>
      <c r="U101" s="320">
        <v>1</v>
      </c>
      <c r="V101" s="319" t="s">
        <v>67</v>
      </c>
      <c r="W101" s="321">
        <v>0.25</v>
      </c>
      <c r="X101" s="322">
        <v>0.25</v>
      </c>
      <c r="Y101" s="321">
        <v>0.25</v>
      </c>
      <c r="Z101" s="323">
        <v>0.25</v>
      </c>
      <c r="AA101" s="324"/>
      <c r="AB101" s="325"/>
      <c r="AC101" s="325"/>
      <c r="AD101" s="325"/>
      <c r="AE101" s="325"/>
      <c r="AF101" s="325"/>
      <c r="AG101" s="325"/>
      <c r="AH101" s="325"/>
      <c r="AI101" s="325"/>
      <c r="AJ101" s="325"/>
      <c r="AK101" s="325"/>
      <c r="AL101" s="325"/>
      <c r="AM101" s="325"/>
      <c r="AN101" s="325"/>
      <c r="AO101" s="325"/>
      <c r="AP101" s="325"/>
      <c r="AQ101" s="325"/>
      <c r="AR101" s="325"/>
      <c r="AS101" s="325"/>
      <c r="AT101" s="325"/>
      <c r="AU101" s="325"/>
      <c r="AV101" s="325"/>
      <c r="AW101" s="325"/>
      <c r="AX101" s="325"/>
      <c r="AY101" s="325"/>
      <c r="AZ101" s="325"/>
      <c r="BA101" s="325"/>
      <c r="BB101" s="325"/>
      <c r="BC101" s="326"/>
      <c r="BD101" s="301" t="s">
        <v>699</v>
      </c>
      <c r="BS101" s="89" t="s">
        <v>240</v>
      </c>
      <c r="BT101" s="89" t="s">
        <v>241</v>
      </c>
      <c r="BU101" s="90" t="s">
        <v>781</v>
      </c>
      <c r="BV101" s="87" t="s">
        <v>779</v>
      </c>
      <c r="DH101" s="7" t="s">
        <v>786</v>
      </c>
      <c r="DI101" s="7" t="s">
        <v>84</v>
      </c>
      <c r="DJ101" s="7" t="s">
        <v>264</v>
      </c>
      <c r="DK101" s="7" t="s">
        <v>265</v>
      </c>
      <c r="DL101" s="7" t="s">
        <v>263</v>
      </c>
      <c r="DQ101" s="7" t="s">
        <v>781</v>
      </c>
      <c r="DR101" s="7" t="s">
        <v>779</v>
      </c>
      <c r="EL101" s="840" t="s">
        <v>785</v>
      </c>
      <c r="EM101" s="318" t="s">
        <v>783</v>
      </c>
      <c r="EN101" s="274" t="s">
        <v>784</v>
      </c>
      <c r="EO101" s="274">
        <v>0</v>
      </c>
      <c r="EP101" s="329">
        <v>100</v>
      </c>
      <c r="EQ101" s="329">
        <v>25</v>
      </c>
      <c r="ER101" s="329">
        <v>25</v>
      </c>
      <c r="ES101" s="329">
        <v>25</v>
      </c>
      <c r="ET101" s="837">
        <v>25</v>
      </c>
    </row>
    <row r="102" spans="1:150" ht="61.5" customHeight="1" x14ac:dyDescent="0.2">
      <c r="A102" s="277" t="s">
        <v>53</v>
      </c>
      <c r="B102" s="430" t="s">
        <v>54</v>
      </c>
      <c r="C102" s="431" t="s">
        <v>55</v>
      </c>
      <c r="D102" s="431"/>
      <c r="E102" s="8" t="s">
        <v>772</v>
      </c>
      <c r="F102" s="281" t="str">
        <f t="shared" si="26"/>
        <v>E1.P_H</v>
      </c>
      <c r="G102" s="454" t="s">
        <v>146</v>
      </c>
      <c r="H102" s="411" t="s">
        <v>265</v>
      </c>
      <c r="I102" s="594"/>
      <c r="J102" s="284" t="s">
        <v>61</v>
      </c>
      <c r="K102" s="285" t="str">
        <f t="shared" si="27"/>
        <v>E1.P_H.MR1</v>
      </c>
      <c r="L102" s="513" t="s">
        <v>241</v>
      </c>
      <c r="M102" s="514" t="s">
        <v>774</v>
      </c>
      <c r="N102" s="375">
        <v>952</v>
      </c>
      <c r="O102" s="288">
        <v>952</v>
      </c>
      <c r="P102" s="377" t="s">
        <v>112</v>
      </c>
      <c r="Q102" s="378" t="str">
        <f t="shared" si="28"/>
        <v>E1.P_H.MR1-MP04-1</v>
      </c>
      <c r="R102" s="422" t="s">
        <v>787</v>
      </c>
      <c r="S102" s="294" t="s">
        <v>788</v>
      </c>
      <c r="T102" s="293">
        <v>1</v>
      </c>
      <c r="U102" s="294">
        <v>1</v>
      </c>
      <c r="V102" s="293" t="s">
        <v>102</v>
      </c>
      <c r="W102" s="321">
        <v>0.25</v>
      </c>
      <c r="X102" s="322">
        <v>0.25</v>
      </c>
      <c r="Y102" s="321">
        <v>0.25</v>
      </c>
      <c r="Z102" s="323">
        <v>0.25</v>
      </c>
      <c r="AA102" s="298"/>
      <c r="AB102" s="299"/>
      <c r="AC102" s="299"/>
      <c r="AD102" s="299"/>
      <c r="AE102" s="299"/>
      <c r="AF102" s="299"/>
      <c r="AG102" s="299"/>
      <c r="AH102" s="299"/>
      <c r="AI102" s="299"/>
      <c r="AJ102" s="299"/>
      <c r="AK102" s="299"/>
      <c r="AL102" s="299"/>
      <c r="AM102" s="299"/>
      <c r="AN102" s="299"/>
      <c r="AO102" s="299"/>
      <c r="AP102" s="299"/>
      <c r="AQ102" s="299"/>
      <c r="AR102" s="299"/>
      <c r="AS102" s="299"/>
      <c r="AT102" s="299"/>
      <c r="AU102" s="299"/>
      <c r="AV102" s="299"/>
      <c r="AW102" s="299"/>
      <c r="AX102" s="299"/>
      <c r="AY102" s="299"/>
      <c r="AZ102" s="299"/>
      <c r="BA102" s="299"/>
      <c r="BB102" s="299"/>
      <c r="BC102" s="300"/>
      <c r="BD102" s="301" t="s">
        <v>699</v>
      </c>
      <c r="BS102" s="89" t="s">
        <v>240</v>
      </c>
      <c r="BT102" s="89" t="s">
        <v>241</v>
      </c>
      <c r="BU102" s="90" t="s">
        <v>785</v>
      </c>
      <c r="BV102" s="87" t="s">
        <v>783</v>
      </c>
      <c r="DH102" s="7" t="s">
        <v>790</v>
      </c>
      <c r="DI102" s="7" t="s">
        <v>84</v>
      </c>
      <c r="DJ102" s="7" t="s">
        <v>264</v>
      </c>
      <c r="DK102" s="7" t="s">
        <v>265</v>
      </c>
      <c r="DL102" s="7" t="s">
        <v>263</v>
      </c>
      <c r="DQ102" s="7" t="s">
        <v>785</v>
      </c>
      <c r="DR102" s="7" t="s">
        <v>783</v>
      </c>
      <c r="EL102" s="840" t="s">
        <v>789</v>
      </c>
      <c r="EM102" s="318" t="s">
        <v>787</v>
      </c>
      <c r="EN102" s="274" t="s">
        <v>788</v>
      </c>
      <c r="EO102" s="274">
        <v>1</v>
      </c>
      <c r="EP102" s="274">
        <v>1</v>
      </c>
      <c r="EQ102" s="329">
        <v>1</v>
      </c>
      <c r="ER102" s="329">
        <v>1</v>
      </c>
      <c r="ES102" s="329">
        <v>1</v>
      </c>
      <c r="ET102" s="837">
        <v>1</v>
      </c>
    </row>
    <row r="103" spans="1:150" ht="45.75" customHeight="1" x14ac:dyDescent="0.2">
      <c r="A103" s="277" t="s">
        <v>53</v>
      </c>
      <c r="B103" s="430" t="s">
        <v>54</v>
      </c>
      <c r="C103" s="431" t="s">
        <v>55</v>
      </c>
      <c r="D103" s="431"/>
      <c r="E103" s="8" t="s">
        <v>772</v>
      </c>
      <c r="F103" s="281" t="str">
        <f t="shared" si="26"/>
        <v>E1.P_H</v>
      </c>
      <c r="G103" s="454" t="s">
        <v>146</v>
      </c>
      <c r="H103" s="411" t="s">
        <v>265</v>
      </c>
      <c r="I103" s="594"/>
      <c r="J103" s="284" t="s">
        <v>61</v>
      </c>
      <c r="K103" s="285" t="str">
        <f t="shared" si="27"/>
        <v>E1.P_H.MR1</v>
      </c>
      <c r="L103" s="513" t="s">
        <v>241</v>
      </c>
      <c r="M103" s="514" t="s">
        <v>774</v>
      </c>
      <c r="N103" s="375">
        <v>952</v>
      </c>
      <c r="O103" s="288">
        <v>952</v>
      </c>
      <c r="P103" s="377" t="s">
        <v>122</v>
      </c>
      <c r="Q103" s="378" t="str">
        <f t="shared" si="28"/>
        <v>E1.P_H.MR1-MP05-1</v>
      </c>
      <c r="R103" s="422" t="s">
        <v>791</v>
      </c>
      <c r="S103" s="314" t="s">
        <v>792</v>
      </c>
      <c r="T103" s="293">
        <v>3</v>
      </c>
      <c r="U103" s="294">
        <v>3</v>
      </c>
      <c r="V103" s="293" t="s">
        <v>102</v>
      </c>
      <c r="W103" s="315">
        <v>0.5</v>
      </c>
      <c r="X103" s="330">
        <v>0.5</v>
      </c>
      <c r="Y103" s="295">
        <v>1</v>
      </c>
      <c r="Z103" s="297">
        <v>1</v>
      </c>
      <c r="AA103" s="298"/>
      <c r="AB103" s="299"/>
      <c r="AC103" s="299"/>
      <c r="AD103" s="299"/>
      <c r="AE103" s="299"/>
      <c r="AF103" s="299"/>
      <c r="AG103" s="299"/>
      <c r="AH103" s="299"/>
      <c r="AI103" s="299"/>
      <c r="AJ103" s="299"/>
      <c r="AK103" s="299"/>
      <c r="AL103" s="299"/>
      <c r="AM103" s="299"/>
      <c r="AN103" s="299"/>
      <c r="AO103" s="299"/>
      <c r="AP103" s="299"/>
      <c r="AQ103" s="299"/>
      <c r="AR103" s="299"/>
      <c r="AS103" s="299"/>
      <c r="AT103" s="299"/>
      <c r="AU103" s="299"/>
      <c r="AV103" s="299"/>
      <c r="AW103" s="299"/>
      <c r="AX103" s="299"/>
      <c r="AY103" s="299"/>
      <c r="AZ103" s="299"/>
      <c r="BA103" s="299"/>
      <c r="BB103" s="299"/>
      <c r="BC103" s="300"/>
      <c r="BD103" s="301" t="s">
        <v>699</v>
      </c>
      <c r="BS103" s="89" t="s">
        <v>240</v>
      </c>
      <c r="BT103" s="89" t="s">
        <v>241</v>
      </c>
      <c r="BU103" s="90" t="s">
        <v>789</v>
      </c>
      <c r="BV103" s="87" t="s">
        <v>787</v>
      </c>
      <c r="DH103" s="7" t="s">
        <v>794</v>
      </c>
      <c r="DI103" s="7" t="s">
        <v>84</v>
      </c>
      <c r="DJ103" s="7" t="s">
        <v>264</v>
      </c>
      <c r="DK103" s="7" t="s">
        <v>265</v>
      </c>
      <c r="DL103" s="7" t="s">
        <v>263</v>
      </c>
      <c r="DQ103" s="7" t="s">
        <v>789</v>
      </c>
      <c r="DR103" s="7" t="s">
        <v>787</v>
      </c>
      <c r="EL103" s="840" t="s">
        <v>793</v>
      </c>
      <c r="EM103" s="318" t="s">
        <v>791</v>
      </c>
      <c r="EN103" s="274" t="s">
        <v>792</v>
      </c>
      <c r="EO103" s="274">
        <v>3</v>
      </c>
      <c r="EP103" s="274">
        <v>3</v>
      </c>
      <c r="EQ103" s="276">
        <v>3</v>
      </c>
      <c r="ER103" s="276">
        <v>3</v>
      </c>
      <c r="ES103" s="275">
        <v>3</v>
      </c>
      <c r="ET103" s="838">
        <v>3</v>
      </c>
    </row>
    <row r="104" spans="1:150" ht="63.75" customHeight="1" x14ac:dyDescent="0.2">
      <c r="A104" s="277" t="s">
        <v>53</v>
      </c>
      <c r="B104" s="430" t="s">
        <v>54</v>
      </c>
      <c r="C104" s="431" t="s">
        <v>55</v>
      </c>
      <c r="D104" s="431"/>
      <c r="E104" s="8" t="s">
        <v>772</v>
      </c>
      <c r="F104" s="281" t="str">
        <f t="shared" si="26"/>
        <v>E1.P_H</v>
      </c>
      <c r="G104" s="454" t="s">
        <v>146</v>
      </c>
      <c r="H104" s="411" t="s">
        <v>265</v>
      </c>
      <c r="I104" s="594"/>
      <c r="J104" s="284" t="s">
        <v>61</v>
      </c>
      <c r="K104" s="285" t="str">
        <f t="shared" si="27"/>
        <v>E1.P_H.MR1</v>
      </c>
      <c r="L104" s="513" t="s">
        <v>241</v>
      </c>
      <c r="M104" s="514" t="s">
        <v>774</v>
      </c>
      <c r="N104" s="375">
        <v>952</v>
      </c>
      <c r="O104" s="288">
        <v>952</v>
      </c>
      <c r="P104" s="377" t="s">
        <v>132</v>
      </c>
      <c r="Q104" s="378" t="str">
        <f t="shared" si="28"/>
        <v>E1.P_H.MR1-MP06-1</v>
      </c>
      <c r="R104" s="422" t="s">
        <v>795</v>
      </c>
      <c r="S104" s="294" t="s">
        <v>796</v>
      </c>
      <c r="T104" s="293">
        <v>0</v>
      </c>
      <c r="U104" s="320">
        <v>1</v>
      </c>
      <c r="V104" s="319" t="s">
        <v>67</v>
      </c>
      <c r="W104" s="321">
        <v>0.25</v>
      </c>
      <c r="X104" s="322">
        <v>0.25</v>
      </c>
      <c r="Y104" s="321">
        <v>0.25</v>
      </c>
      <c r="Z104" s="323">
        <v>0.25</v>
      </c>
      <c r="AA104" s="324"/>
      <c r="AB104" s="325"/>
      <c r="AC104" s="325"/>
      <c r="AD104" s="325"/>
      <c r="AE104" s="325"/>
      <c r="AF104" s="325"/>
      <c r="AG104" s="325"/>
      <c r="AH104" s="325"/>
      <c r="AI104" s="325"/>
      <c r="AJ104" s="325"/>
      <c r="AK104" s="325"/>
      <c r="AL104" s="325"/>
      <c r="AM104" s="325"/>
      <c r="AN104" s="325"/>
      <c r="AO104" s="325"/>
      <c r="AP104" s="325"/>
      <c r="AQ104" s="325"/>
      <c r="AR104" s="325"/>
      <c r="AS104" s="325"/>
      <c r="AT104" s="325"/>
      <c r="AU104" s="325"/>
      <c r="AV104" s="325"/>
      <c r="AW104" s="325"/>
      <c r="AX104" s="325"/>
      <c r="AY104" s="325"/>
      <c r="AZ104" s="325"/>
      <c r="BA104" s="325"/>
      <c r="BB104" s="325"/>
      <c r="BC104" s="326"/>
      <c r="BD104" s="301" t="s">
        <v>699</v>
      </c>
      <c r="BS104" s="89" t="s">
        <v>240</v>
      </c>
      <c r="BT104" s="89" t="s">
        <v>241</v>
      </c>
      <c r="BU104" s="90" t="s">
        <v>793</v>
      </c>
      <c r="BV104" s="87" t="s">
        <v>791</v>
      </c>
      <c r="DH104" s="7" t="s">
        <v>798</v>
      </c>
      <c r="DI104" s="7" t="s">
        <v>84</v>
      </c>
      <c r="DJ104" s="7" t="s">
        <v>264</v>
      </c>
      <c r="DK104" s="7" t="s">
        <v>265</v>
      </c>
      <c r="DL104" s="7" t="s">
        <v>263</v>
      </c>
      <c r="DQ104" s="7" t="s">
        <v>793</v>
      </c>
      <c r="DR104" s="7" t="s">
        <v>791</v>
      </c>
      <c r="EL104" s="840" t="s">
        <v>797</v>
      </c>
      <c r="EM104" s="318" t="s">
        <v>795</v>
      </c>
      <c r="EN104" s="274" t="s">
        <v>796</v>
      </c>
      <c r="EO104" s="274">
        <v>0</v>
      </c>
      <c r="EP104" s="329">
        <v>100</v>
      </c>
      <c r="EQ104" s="329">
        <v>25</v>
      </c>
      <c r="ER104" s="329">
        <v>25</v>
      </c>
      <c r="ES104" s="329">
        <v>25</v>
      </c>
      <c r="ET104" s="837">
        <v>25</v>
      </c>
    </row>
    <row r="105" spans="1:150" ht="64.5" customHeight="1" thickBot="1" x14ac:dyDescent="0.25">
      <c r="A105" s="277" t="s">
        <v>53</v>
      </c>
      <c r="B105" s="430" t="s">
        <v>54</v>
      </c>
      <c r="C105" s="431" t="s">
        <v>55</v>
      </c>
      <c r="D105" s="431"/>
      <c r="E105" s="8" t="s">
        <v>772</v>
      </c>
      <c r="F105" s="281" t="str">
        <f t="shared" si="26"/>
        <v>E1.P_H</v>
      </c>
      <c r="G105" s="566" t="s">
        <v>146</v>
      </c>
      <c r="H105" s="427" t="s">
        <v>265</v>
      </c>
      <c r="I105" s="594"/>
      <c r="J105" s="341" t="s">
        <v>61</v>
      </c>
      <c r="K105" s="401" t="str">
        <f t="shared" si="27"/>
        <v>E1.P_H.MR1</v>
      </c>
      <c r="L105" s="549" t="s">
        <v>241</v>
      </c>
      <c r="M105" s="550" t="s">
        <v>774</v>
      </c>
      <c r="N105" s="389">
        <v>952</v>
      </c>
      <c r="O105" s="428">
        <v>952</v>
      </c>
      <c r="P105" s="377" t="s">
        <v>142</v>
      </c>
      <c r="Q105" s="392" t="str">
        <f t="shared" si="28"/>
        <v>E1.P_H.MR1-MP07-1</v>
      </c>
      <c r="R105" s="477" t="s">
        <v>799</v>
      </c>
      <c r="S105" s="339" t="s">
        <v>653</v>
      </c>
      <c r="T105" s="351">
        <v>0</v>
      </c>
      <c r="U105" s="352">
        <v>1</v>
      </c>
      <c r="V105" s="351" t="s">
        <v>67</v>
      </c>
      <c r="W105" s="395">
        <v>0.25</v>
      </c>
      <c r="X105" s="396">
        <v>0.25</v>
      </c>
      <c r="Y105" s="395">
        <v>0.25</v>
      </c>
      <c r="Z105" s="397">
        <v>0.25</v>
      </c>
      <c r="AA105" s="298"/>
      <c r="AB105" s="299"/>
      <c r="AC105" s="299"/>
      <c r="AD105" s="299"/>
      <c r="AE105" s="299"/>
      <c r="AF105" s="299"/>
      <c r="AG105" s="299"/>
      <c r="AH105" s="299"/>
      <c r="AI105" s="299"/>
      <c r="AJ105" s="299"/>
      <c r="AK105" s="299"/>
      <c r="AL105" s="299"/>
      <c r="AM105" s="299"/>
      <c r="AN105" s="299"/>
      <c r="AO105" s="299"/>
      <c r="AP105" s="299"/>
      <c r="AQ105" s="299"/>
      <c r="AR105" s="299"/>
      <c r="AS105" s="299"/>
      <c r="AT105" s="299"/>
      <c r="AU105" s="299"/>
      <c r="AV105" s="299"/>
      <c r="AW105" s="299"/>
      <c r="AX105" s="299"/>
      <c r="AY105" s="299"/>
      <c r="AZ105" s="299"/>
      <c r="BA105" s="299"/>
      <c r="BB105" s="299"/>
      <c r="BC105" s="300"/>
      <c r="BD105" s="301" t="s">
        <v>699</v>
      </c>
      <c r="BS105" s="89" t="s">
        <v>240</v>
      </c>
      <c r="BT105" s="89" t="s">
        <v>241</v>
      </c>
      <c r="BU105" s="90" t="s">
        <v>797</v>
      </c>
      <c r="BV105" s="87" t="s">
        <v>795</v>
      </c>
      <c r="DH105" s="7" t="s">
        <v>801</v>
      </c>
      <c r="DI105" s="7" t="s">
        <v>84</v>
      </c>
      <c r="DJ105" s="7" t="s">
        <v>264</v>
      </c>
      <c r="DK105" s="7" t="s">
        <v>265</v>
      </c>
      <c r="DL105" s="7" t="s">
        <v>263</v>
      </c>
      <c r="DQ105" s="7" t="s">
        <v>797</v>
      </c>
      <c r="DR105" s="7" t="s">
        <v>795</v>
      </c>
      <c r="EL105" s="840" t="s">
        <v>800</v>
      </c>
      <c r="EM105" s="318" t="s">
        <v>799</v>
      </c>
      <c r="EN105" s="274" t="s">
        <v>653</v>
      </c>
      <c r="EO105" s="274">
        <v>0</v>
      </c>
      <c r="EP105" s="274">
        <v>1</v>
      </c>
      <c r="EQ105" s="329">
        <v>0.25</v>
      </c>
      <c r="ER105" s="329">
        <v>0.25</v>
      </c>
      <c r="ES105" s="329">
        <v>0.25</v>
      </c>
      <c r="ET105" s="837">
        <v>0.25</v>
      </c>
    </row>
    <row r="106" spans="1:150" ht="117" customHeight="1" x14ac:dyDescent="0.2">
      <c r="A106" s="277" t="s">
        <v>53</v>
      </c>
      <c r="B106" s="430" t="s">
        <v>54</v>
      </c>
      <c r="C106" s="431" t="s">
        <v>55</v>
      </c>
      <c r="D106" s="238" t="s">
        <v>694</v>
      </c>
      <c r="E106" s="3" t="s">
        <v>802</v>
      </c>
      <c r="F106" s="433" t="str">
        <f t="shared" si="26"/>
        <v>E1.P_I</v>
      </c>
      <c r="G106" s="434" t="s">
        <v>160</v>
      </c>
      <c r="H106" s="479" t="s">
        <v>279</v>
      </c>
      <c r="I106" s="405" t="s">
        <v>803</v>
      </c>
      <c r="J106" s="436" t="s">
        <v>61</v>
      </c>
      <c r="K106" s="399" t="str">
        <f t="shared" si="27"/>
        <v>E1.P_I.MR1</v>
      </c>
      <c r="L106" s="361" t="s">
        <v>252</v>
      </c>
      <c r="M106" s="246" t="s">
        <v>804</v>
      </c>
      <c r="N106" s="363">
        <v>164</v>
      </c>
      <c r="O106" s="247">
        <v>131</v>
      </c>
      <c r="P106" s="377" t="s">
        <v>64</v>
      </c>
      <c r="Q106" s="366" t="str">
        <f t="shared" si="28"/>
        <v>E1.P_I.MR1-MP01-1</v>
      </c>
      <c r="R106" s="418" t="s">
        <v>805</v>
      </c>
      <c r="S106" s="370" t="s">
        <v>806</v>
      </c>
      <c r="T106" s="369">
        <v>164</v>
      </c>
      <c r="U106" s="370">
        <v>131</v>
      </c>
      <c r="V106" s="369" t="s">
        <v>807</v>
      </c>
      <c r="W106" s="255">
        <v>164</v>
      </c>
      <c r="X106" s="371">
        <v>154</v>
      </c>
      <c r="Y106" s="255">
        <v>144</v>
      </c>
      <c r="Z106" s="372">
        <v>131</v>
      </c>
      <c r="AA106" s="591">
        <f>14957800+42200+264000000</f>
        <v>279000000</v>
      </c>
      <c r="AB106" s="592"/>
      <c r="AC106" s="592">
        <v>0</v>
      </c>
      <c r="AD106" s="592"/>
      <c r="AE106" s="592"/>
      <c r="AF106" s="592"/>
      <c r="AG106" s="592">
        <f t="shared" ref="AG106" si="52">SUM(AA106:AF106)</f>
        <v>279000000</v>
      </c>
      <c r="AH106" s="592">
        <f t="shared" ref="AH106:AT106" si="53">+AA106</f>
        <v>279000000</v>
      </c>
      <c r="AI106" s="592">
        <f t="shared" si="53"/>
        <v>0</v>
      </c>
      <c r="AJ106" s="592">
        <f t="shared" si="53"/>
        <v>0</v>
      </c>
      <c r="AK106" s="592">
        <f t="shared" si="53"/>
        <v>0</v>
      </c>
      <c r="AL106" s="592">
        <f t="shared" si="53"/>
        <v>0</v>
      </c>
      <c r="AM106" s="592">
        <f t="shared" si="53"/>
        <v>0</v>
      </c>
      <c r="AN106" s="592">
        <f t="shared" si="53"/>
        <v>279000000</v>
      </c>
      <c r="AO106" s="592">
        <f t="shared" si="53"/>
        <v>279000000</v>
      </c>
      <c r="AP106" s="592">
        <f t="shared" si="53"/>
        <v>0</v>
      </c>
      <c r="AQ106" s="592">
        <f t="shared" si="53"/>
        <v>0</v>
      </c>
      <c r="AR106" s="592">
        <f t="shared" si="53"/>
        <v>0</v>
      </c>
      <c r="AS106" s="592">
        <f t="shared" si="53"/>
        <v>0</v>
      </c>
      <c r="AT106" s="592">
        <f t="shared" si="53"/>
        <v>0</v>
      </c>
      <c r="AU106" s="592">
        <f t="shared" ref="AU106" si="54">SUM(AO106:AT106)</f>
        <v>279000000</v>
      </c>
      <c r="AV106" s="592">
        <f t="shared" ref="AV106:BA106" si="55">+AO106</f>
        <v>279000000</v>
      </c>
      <c r="AW106" s="592">
        <f t="shared" si="55"/>
        <v>0</v>
      </c>
      <c r="AX106" s="592">
        <f t="shared" si="55"/>
        <v>0</v>
      </c>
      <c r="AY106" s="592">
        <f t="shared" si="55"/>
        <v>0</v>
      </c>
      <c r="AZ106" s="592">
        <f t="shared" si="55"/>
        <v>0</v>
      </c>
      <c r="BA106" s="592">
        <f t="shared" si="55"/>
        <v>0</v>
      </c>
      <c r="BB106" s="592">
        <f t="shared" ref="BB106" si="56">SUM(AV106:BA106)</f>
        <v>279000000</v>
      </c>
      <c r="BC106" s="593">
        <f t="shared" ref="BC106" si="57">+BB106+AU106+AN106+AG106</f>
        <v>1116000000</v>
      </c>
      <c r="BD106" s="301" t="s">
        <v>699</v>
      </c>
      <c r="BS106" s="89" t="s">
        <v>240</v>
      </c>
      <c r="BT106" s="89" t="s">
        <v>241</v>
      </c>
      <c r="BU106" s="90" t="s">
        <v>800</v>
      </c>
      <c r="BV106" s="87" t="s">
        <v>799</v>
      </c>
      <c r="DH106" s="7" t="s">
        <v>809</v>
      </c>
      <c r="DI106" s="7" t="s">
        <v>84</v>
      </c>
      <c r="DJ106" s="7" t="s">
        <v>264</v>
      </c>
      <c r="DK106" s="7" t="s">
        <v>265</v>
      </c>
      <c r="DL106" s="7" t="s">
        <v>263</v>
      </c>
      <c r="DQ106" s="7" t="s">
        <v>800</v>
      </c>
      <c r="DR106" s="7" t="s">
        <v>799</v>
      </c>
      <c r="EL106" s="840" t="s">
        <v>808</v>
      </c>
      <c r="EM106" s="318" t="s">
        <v>805</v>
      </c>
      <c r="EN106" s="274" t="s">
        <v>806</v>
      </c>
      <c r="EO106" s="274">
        <v>164</v>
      </c>
      <c r="EP106" s="274">
        <v>131</v>
      </c>
      <c r="EQ106" s="275">
        <v>164</v>
      </c>
      <c r="ER106" s="275">
        <v>154</v>
      </c>
      <c r="ES106" s="275">
        <v>144</v>
      </c>
      <c r="ET106" s="838">
        <v>131</v>
      </c>
    </row>
    <row r="107" spans="1:150" ht="30" customHeight="1" x14ac:dyDescent="0.2">
      <c r="A107" s="277" t="s">
        <v>53</v>
      </c>
      <c r="B107" s="430" t="s">
        <v>54</v>
      </c>
      <c r="C107" s="431" t="s">
        <v>55</v>
      </c>
      <c r="D107" s="431"/>
      <c r="E107" s="8" t="s">
        <v>802</v>
      </c>
      <c r="F107" s="281" t="str">
        <f t="shared" si="26"/>
        <v>E1.P_I</v>
      </c>
      <c r="G107" s="454" t="s">
        <v>160</v>
      </c>
      <c r="H107" s="454" t="s">
        <v>279</v>
      </c>
      <c r="I107" s="444"/>
      <c r="J107" s="284" t="s">
        <v>61</v>
      </c>
      <c r="K107" s="285" t="str">
        <f t="shared" si="27"/>
        <v>E1.P_I.MR1</v>
      </c>
      <c r="L107" s="595" t="s">
        <v>252</v>
      </c>
      <c r="M107" s="596" t="s">
        <v>804</v>
      </c>
      <c r="N107" s="375">
        <v>164</v>
      </c>
      <c r="O107" s="288">
        <v>131</v>
      </c>
      <c r="P107" s="377" t="s">
        <v>87</v>
      </c>
      <c r="Q107" s="378" t="str">
        <f t="shared" si="28"/>
        <v>E1.P_I.MR1-MP02-1</v>
      </c>
      <c r="R107" s="422" t="s">
        <v>810</v>
      </c>
      <c r="S107" s="294" t="s">
        <v>811</v>
      </c>
      <c r="T107" s="293">
        <v>1</v>
      </c>
      <c r="U107" s="294">
        <v>1</v>
      </c>
      <c r="V107" s="293" t="s">
        <v>102</v>
      </c>
      <c r="W107" s="321">
        <v>0.25</v>
      </c>
      <c r="X107" s="322">
        <v>0.25</v>
      </c>
      <c r="Y107" s="321">
        <v>0.25</v>
      </c>
      <c r="Z107" s="323">
        <v>0.25</v>
      </c>
      <c r="AA107" s="298"/>
      <c r="AB107" s="299"/>
      <c r="AC107" s="299"/>
      <c r="AD107" s="299"/>
      <c r="AE107" s="299"/>
      <c r="AF107" s="299"/>
      <c r="AG107" s="299"/>
      <c r="AH107" s="299"/>
      <c r="AI107" s="299"/>
      <c r="AJ107" s="299"/>
      <c r="AK107" s="299"/>
      <c r="AL107" s="299"/>
      <c r="AM107" s="299"/>
      <c r="AN107" s="299"/>
      <c r="AO107" s="299"/>
      <c r="AP107" s="299"/>
      <c r="AQ107" s="299"/>
      <c r="AR107" s="299"/>
      <c r="AS107" s="299"/>
      <c r="AT107" s="299"/>
      <c r="AU107" s="299"/>
      <c r="AV107" s="299"/>
      <c r="AW107" s="299"/>
      <c r="AX107" s="299"/>
      <c r="AY107" s="299"/>
      <c r="AZ107" s="299"/>
      <c r="BA107" s="299"/>
      <c r="BB107" s="299"/>
      <c r="BC107" s="300"/>
      <c r="BD107" s="301" t="s">
        <v>699</v>
      </c>
      <c r="BS107" s="87" t="s">
        <v>251</v>
      </c>
      <c r="BT107" s="87" t="s">
        <v>252</v>
      </c>
      <c r="BU107" s="90" t="s">
        <v>808</v>
      </c>
      <c r="BV107" s="87" t="s">
        <v>805</v>
      </c>
      <c r="DH107" s="7" t="s">
        <v>813</v>
      </c>
      <c r="DI107" s="7" t="s">
        <v>84</v>
      </c>
      <c r="DJ107" s="7" t="s">
        <v>278</v>
      </c>
      <c r="DK107" s="7" t="s">
        <v>279</v>
      </c>
      <c r="DL107" s="7" t="s">
        <v>277</v>
      </c>
      <c r="DQ107" s="7" t="s">
        <v>808</v>
      </c>
      <c r="DR107" s="7" t="s">
        <v>805</v>
      </c>
      <c r="EL107" s="840" t="s">
        <v>812</v>
      </c>
      <c r="EM107" s="318" t="s">
        <v>810</v>
      </c>
      <c r="EN107" s="274" t="s">
        <v>811</v>
      </c>
      <c r="EO107" s="274">
        <v>1</v>
      </c>
      <c r="EP107" s="274">
        <v>1</v>
      </c>
      <c r="EQ107" s="329">
        <v>1</v>
      </c>
      <c r="ER107" s="329">
        <v>1</v>
      </c>
      <c r="ES107" s="329">
        <v>1</v>
      </c>
      <c r="ET107" s="837">
        <v>1</v>
      </c>
    </row>
    <row r="108" spans="1:150" ht="51" customHeight="1" thickBot="1" x14ac:dyDescent="0.25">
      <c r="A108" s="277" t="s">
        <v>53</v>
      </c>
      <c r="B108" s="430" t="s">
        <v>54</v>
      </c>
      <c r="C108" s="431" t="s">
        <v>55</v>
      </c>
      <c r="D108" s="431"/>
      <c r="E108" s="8" t="s">
        <v>802</v>
      </c>
      <c r="F108" s="281" t="str">
        <f t="shared" si="26"/>
        <v>E1.P_I</v>
      </c>
      <c r="G108" s="566" t="s">
        <v>160</v>
      </c>
      <c r="H108" s="566" t="s">
        <v>279</v>
      </c>
      <c r="I108" s="448"/>
      <c r="J108" s="341" t="s">
        <v>61</v>
      </c>
      <c r="K108" s="401" t="str">
        <f t="shared" si="27"/>
        <v>E1.P_I.MR1</v>
      </c>
      <c r="L108" s="597" t="s">
        <v>252</v>
      </c>
      <c r="M108" s="596" t="s">
        <v>804</v>
      </c>
      <c r="N108" s="389">
        <v>164</v>
      </c>
      <c r="O108" s="428">
        <v>131</v>
      </c>
      <c r="P108" s="377" t="s">
        <v>99</v>
      </c>
      <c r="Q108" s="392" t="str">
        <f t="shared" si="28"/>
        <v>E1.P_I.MR1-MP03-1</v>
      </c>
      <c r="R108" s="477" t="s">
        <v>814</v>
      </c>
      <c r="S108" s="339" t="s">
        <v>815</v>
      </c>
      <c r="T108" s="351">
        <v>1</v>
      </c>
      <c r="U108" s="352">
        <v>1</v>
      </c>
      <c r="V108" s="351" t="s">
        <v>102</v>
      </c>
      <c r="W108" s="395">
        <v>0.25</v>
      </c>
      <c r="X108" s="396">
        <v>0.25</v>
      </c>
      <c r="Y108" s="395">
        <v>0.25</v>
      </c>
      <c r="Z108" s="397">
        <v>0.25</v>
      </c>
      <c r="AA108" s="298"/>
      <c r="AB108" s="299"/>
      <c r="AC108" s="299"/>
      <c r="AD108" s="299"/>
      <c r="AE108" s="299"/>
      <c r="AF108" s="299"/>
      <c r="AG108" s="299"/>
      <c r="AH108" s="299"/>
      <c r="AI108" s="299"/>
      <c r="AJ108" s="299"/>
      <c r="AK108" s="299"/>
      <c r="AL108" s="299"/>
      <c r="AM108" s="299"/>
      <c r="AN108" s="299"/>
      <c r="AO108" s="299"/>
      <c r="AP108" s="299"/>
      <c r="AQ108" s="299"/>
      <c r="AR108" s="299"/>
      <c r="AS108" s="299"/>
      <c r="AT108" s="299"/>
      <c r="AU108" s="299"/>
      <c r="AV108" s="299"/>
      <c r="AW108" s="299"/>
      <c r="AX108" s="299"/>
      <c r="AY108" s="299"/>
      <c r="AZ108" s="299"/>
      <c r="BA108" s="299"/>
      <c r="BB108" s="299"/>
      <c r="BC108" s="300"/>
      <c r="BD108" s="301" t="s">
        <v>699</v>
      </c>
      <c r="BS108" s="89" t="s">
        <v>251</v>
      </c>
      <c r="BT108" s="89" t="s">
        <v>252</v>
      </c>
      <c r="BU108" s="90" t="s">
        <v>812</v>
      </c>
      <c r="BV108" s="87" t="s">
        <v>810</v>
      </c>
      <c r="DH108" s="7" t="s">
        <v>817</v>
      </c>
      <c r="DI108" s="7" t="s">
        <v>84</v>
      </c>
      <c r="DJ108" s="7" t="s">
        <v>278</v>
      </c>
      <c r="DK108" s="7" t="s">
        <v>279</v>
      </c>
      <c r="DL108" s="7" t="s">
        <v>277</v>
      </c>
      <c r="DQ108" s="7" t="s">
        <v>812</v>
      </c>
      <c r="DR108" s="7" t="s">
        <v>810</v>
      </c>
      <c r="EL108" s="840" t="s">
        <v>816</v>
      </c>
      <c r="EM108" s="318" t="s">
        <v>814</v>
      </c>
      <c r="EN108" s="274" t="s">
        <v>815</v>
      </c>
      <c r="EO108" s="274">
        <v>1</v>
      </c>
      <c r="EP108" s="274">
        <v>1</v>
      </c>
      <c r="EQ108" s="329">
        <v>1</v>
      </c>
      <c r="ER108" s="329">
        <v>1</v>
      </c>
      <c r="ES108" s="329">
        <v>1</v>
      </c>
      <c r="ET108" s="837">
        <v>1</v>
      </c>
    </row>
    <row r="109" spans="1:150" ht="145.5" customHeight="1" x14ac:dyDescent="0.2">
      <c r="A109" s="277" t="s">
        <v>53</v>
      </c>
      <c r="B109" s="430" t="s">
        <v>54</v>
      </c>
      <c r="C109" s="431" t="s">
        <v>55</v>
      </c>
      <c r="D109" s="432" t="s">
        <v>694</v>
      </c>
      <c r="E109" s="3" t="s">
        <v>818</v>
      </c>
      <c r="F109" s="433" t="str">
        <f t="shared" si="26"/>
        <v>E1.P_J</v>
      </c>
      <c r="G109" s="434" t="s">
        <v>172</v>
      </c>
      <c r="H109" s="479" t="s">
        <v>290</v>
      </c>
      <c r="I109" s="405" t="s">
        <v>819</v>
      </c>
      <c r="J109" s="436" t="s">
        <v>61</v>
      </c>
      <c r="K109" s="399" t="str">
        <f t="shared" si="27"/>
        <v>E1.P_J.MR1</v>
      </c>
      <c r="L109" s="361" t="s">
        <v>261</v>
      </c>
      <c r="M109" s="362" t="s">
        <v>532</v>
      </c>
      <c r="N109" s="363">
        <v>260</v>
      </c>
      <c r="O109" s="247">
        <v>318</v>
      </c>
      <c r="P109" s="377" t="s">
        <v>64</v>
      </c>
      <c r="Q109" s="366" t="str">
        <f t="shared" si="28"/>
        <v>E1.P_J.MR1-MP01-1</v>
      </c>
      <c r="R109" s="418" t="s">
        <v>820</v>
      </c>
      <c r="S109" s="370" t="s">
        <v>653</v>
      </c>
      <c r="T109" s="369">
        <v>0</v>
      </c>
      <c r="U109" s="370">
        <v>1</v>
      </c>
      <c r="V109" s="369" t="s">
        <v>67</v>
      </c>
      <c r="W109" s="257">
        <v>0.2</v>
      </c>
      <c r="X109" s="256">
        <v>0.3</v>
      </c>
      <c r="Y109" s="563">
        <v>0.25</v>
      </c>
      <c r="Z109" s="565">
        <v>0.25</v>
      </c>
      <c r="AA109" s="591">
        <f>78000000+22000000+78158650+61480775+360575</f>
        <v>240000000</v>
      </c>
      <c r="AB109" s="592"/>
      <c r="AC109" s="592">
        <v>0</v>
      </c>
      <c r="AD109" s="592"/>
      <c r="AE109" s="592"/>
      <c r="AF109" s="592"/>
      <c r="AG109" s="592">
        <f>SUM(AA109:AF109)</f>
        <v>240000000</v>
      </c>
      <c r="AH109" s="592">
        <f t="shared" ref="AH109:AT109" si="58">+AA109</f>
        <v>240000000</v>
      </c>
      <c r="AI109" s="592">
        <f t="shared" si="58"/>
        <v>0</v>
      </c>
      <c r="AJ109" s="592">
        <f t="shared" si="58"/>
        <v>0</v>
      </c>
      <c r="AK109" s="592">
        <f t="shared" si="58"/>
        <v>0</v>
      </c>
      <c r="AL109" s="592">
        <f t="shared" si="58"/>
        <v>0</v>
      </c>
      <c r="AM109" s="592">
        <f t="shared" si="58"/>
        <v>0</v>
      </c>
      <c r="AN109" s="592">
        <f t="shared" si="58"/>
        <v>240000000</v>
      </c>
      <c r="AO109" s="592">
        <f t="shared" si="58"/>
        <v>240000000</v>
      </c>
      <c r="AP109" s="592">
        <f t="shared" si="58"/>
        <v>0</v>
      </c>
      <c r="AQ109" s="592">
        <f t="shared" si="58"/>
        <v>0</v>
      </c>
      <c r="AR109" s="592">
        <f t="shared" si="58"/>
        <v>0</v>
      </c>
      <c r="AS109" s="592">
        <f t="shared" si="58"/>
        <v>0</v>
      </c>
      <c r="AT109" s="592">
        <f t="shared" si="58"/>
        <v>0</v>
      </c>
      <c r="AU109" s="592">
        <f t="shared" ref="AU109" si="59">SUM(AO109:AT109)</f>
        <v>240000000</v>
      </c>
      <c r="AV109" s="592">
        <f t="shared" ref="AV109:BA109" si="60">+AO109</f>
        <v>240000000</v>
      </c>
      <c r="AW109" s="592">
        <f t="shared" si="60"/>
        <v>0</v>
      </c>
      <c r="AX109" s="592">
        <f t="shared" si="60"/>
        <v>0</v>
      </c>
      <c r="AY109" s="592">
        <f t="shared" si="60"/>
        <v>0</v>
      </c>
      <c r="AZ109" s="592">
        <f t="shared" si="60"/>
        <v>0</v>
      </c>
      <c r="BA109" s="592">
        <f t="shared" si="60"/>
        <v>0</v>
      </c>
      <c r="BB109" s="592">
        <f t="shared" ref="BB109" si="61">SUM(AV109:BA109)</f>
        <v>240000000</v>
      </c>
      <c r="BC109" s="593">
        <f t="shared" ref="BC109" si="62">+BB109+AU109+AN109+AG109</f>
        <v>960000000</v>
      </c>
      <c r="BD109" s="301" t="s">
        <v>699</v>
      </c>
      <c r="BS109" s="89" t="s">
        <v>251</v>
      </c>
      <c r="BT109" s="89" t="s">
        <v>252</v>
      </c>
      <c r="BU109" s="90" t="s">
        <v>816</v>
      </c>
      <c r="BV109" s="87" t="s">
        <v>814</v>
      </c>
      <c r="DH109" s="7" t="s">
        <v>822</v>
      </c>
      <c r="DI109" s="7" t="s">
        <v>84</v>
      </c>
      <c r="DJ109" s="7" t="s">
        <v>278</v>
      </c>
      <c r="DK109" s="7" t="s">
        <v>279</v>
      </c>
      <c r="DL109" s="7" t="s">
        <v>277</v>
      </c>
      <c r="DQ109" s="7" t="s">
        <v>816</v>
      </c>
      <c r="DR109" s="7" t="s">
        <v>814</v>
      </c>
      <c r="EL109" s="840" t="s">
        <v>821</v>
      </c>
      <c r="EM109" s="318" t="s">
        <v>820</v>
      </c>
      <c r="EN109" s="274" t="s">
        <v>653</v>
      </c>
      <c r="EO109" s="274">
        <v>0</v>
      </c>
      <c r="EP109" s="274">
        <v>1</v>
      </c>
      <c r="EQ109" s="276">
        <v>0.2</v>
      </c>
      <c r="ER109" s="276">
        <v>0.3</v>
      </c>
      <c r="ES109" s="329">
        <v>0.25</v>
      </c>
      <c r="ET109" s="837">
        <v>0.25</v>
      </c>
    </row>
    <row r="110" spans="1:150" ht="66.75" customHeight="1" thickBot="1" x14ac:dyDescent="0.25">
      <c r="A110" s="277" t="s">
        <v>53</v>
      </c>
      <c r="B110" s="598" t="s">
        <v>54</v>
      </c>
      <c r="C110" s="599" t="s">
        <v>55</v>
      </c>
      <c r="D110" s="599"/>
      <c r="E110" s="21" t="s">
        <v>818</v>
      </c>
      <c r="F110" s="600" t="str">
        <f t="shared" si="26"/>
        <v>E1.P_J</v>
      </c>
      <c r="G110" s="566" t="s">
        <v>172</v>
      </c>
      <c r="H110" s="566" t="s">
        <v>290</v>
      </c>
      <c r="I110" s="497"/>
      <c r="J110" s="284" t="s">
        <v>61</v>
      </c>
      <c r="K110" s="285" t="str">
        <f t="shared" si="27"/>
        <v>E1.P_J.MR1</v>
      </c>
      <c r="L110" s="410" t="s">
        <v>261</v>
      </c>
      <c r="M110" s="411" t="s">
        <v>532</v>
      </c>
      <c r="N110" s="389">
        <v>260</v>
      </c>
      <c r="O110" s="428">
        <v>318</v>
      </c>
      <c r="P110" s="377" t="s">
        <v>87</v>
      </c>
      <c r="Q110" s="392" t="str">
        <f t="shared" si="28"/>
        <v>E1.P_J.MR1-MP02-1</v>
      </c>
      <c r="R110" s="477" t="s">
        <v>823</v>
      </c>
      <c r="S110" s="339" t="s">
        <v>653</v>
      </c>
      <c r="T110" s="351">
        <v>1</v>
      </c>
      <c r="U110" s="352">
        <v>1</v>
      </c>
      <c r="V110" s="351" t="s">
        <v>102</v>
      </c>
      <c r="W110" s="395">
        <v>0.25</v>
      </c>
      <c r="X110" s="396">
        <v>0.25</v>
      </c>
      <c r="Y110" s="395">
        <v>0.25</v>
      </c>
      <c r="Z110" s="397">
        <v>0.25</v>
      </c>
      <c r="AA110" s="601"/>
      <c r="AB110" s="602"/>
      <c r="AC110" s="602"/>
      <c r="AD110" s="602"/>
      <c r="AE110" s="602"/>
      <c r="AF110" s="602"/>
      <c r="AG110" s="602"/>
      <c r="AH110" s="602"/>
      <c r="AI110" s="602"/>
      <c r="AJ110" s="602"/>
      <c r="AK110" s="602"/>
      <c r="AL110" s="602"/>
      <c r="AM110" s="602"/>
      <c r="AN110" s="602"/>
      <c r="AO110" s="602"/>
      <c r="AP110" s="602"/>
      <c r="AQ110" s="602"/>
      <c r="AR110" s="602"/>
      <c r="AS110" s="602"/>
      <c r="AT110" s="602"/>
      <c r="AU110" s="602"/>
      <c r="AV110" s="602"/>
      <c r="AW110" s="602"/>
      <c r="AX110" s="602"/>
      <c r="AY110" s="602"/>
      <c r="AZ110" s="602"/>
      <c r="BA110" s="602"/>
      <c r="BB110" s="602"/>
      <c r="BC110" s="603"/>
      <c r="BD110" s="301" t="s">
        <v>699</v>
      </c>
      <c r="BS110" s="87" t="s">
        <v>260</v>
      </c>
      <c r="BT110" s="87" t="s">
        <v>261</v>
      </c>
      <c r="BU110" s="90" t="s">
        <v>821</v>
      </c>
      <c r="BV110" s="87" t="s">
        <v>820</v>
      </c>
      <c r="DH110" s="7" t="s">
        <v>825</v>
      </c>
      <c r="DI110" s="7" t="s">
        <v>84</v>
      </c>
      <c r="DJ110" s="7" t="s">
        <v>289</v>
      </c>
      <c r="DK110" s="7" t="s">
        <v>290</v>
      </c>
      <c r="DL110" s="7" t="s">
        <v>288</v>
      </c>
      <c r="DQ110" s="7" t="s">
        <v>821</v>
      </c>
      <c r="DR110" s="7" t="s">
        <v>820</v>
      </c>
      <c r="EL110" s="840" t="s">
        <v>824</v>
      </c>
      <c r="EM110" s="318" t="s">
        <v>823</v>
      </c>
      <c r="EN110" s="274" t="s">
        <v>653</v>
      </c>
      <c r="EO110" s="274">
        <v>1</v>
      </c>
      <c r="EP110" s="274">
        <v>1</v>
      </c>
      <c r="EQ110" s="329">
        <v>1</v>
      </c>
      <c r="ER110" s="329">
        <v>1</v>
      </c>
      <c r="ES110" s="329">
        <v>1</v>
      </c>
      <c r="ET110" s="837">
        <v>1</v>
      </c>
    </row>
    <row r="111" spans="1:150" ht="144.75" customHeight="1" x14ac:dyDescent="0.2">
      <c r="A111" s="235" t="s">
        <v>76</v>
      </c>
      <c r="B111" s="604" t="s">
        <v>77</v>
      </c>
      <c r="C111" s="605" t="s">
        <v>826</v>
      </c>
      <c r="D111" s="432" t="s">
        <v>827</v>
      </c>
      <c r="E111" s="3" t="s">
        <v>57</v>
      </c>
      <c r="F111" s="433" t="str">
        <f t="shared" si="26"/>
        <v>E2.P_A</v>
      </c>
      <c r="G111" s="606" t="s">
        <v>181</v>
      </c>
      <c r="H111" s="362" t="s">
        <v>302</v>
      </c>
      <c r="I111" s="607" t="s">
        <v>828</v>
      </c>
      <c r="J111" s="436" t="s">
        <v>61</v>
      </c>
      <c r="K111" s="399" t="str">
        <f t="shared" si="27"/>
        <v>E2.P_A.MR1</v>
      </c>
      <c r="L111" s="361" t="s">
        <v>275</v>
      </c>
      <c r="M111" s="362" t="s">
        <v>829</v>
      </c>
      <c r="N111" s="608">
        <v>4.7500000000000001E-2</v>
      </c>
      <c r="O111" s="608">
        <v>4.4999999999999998E-2</v>
      </c>
      <c r="P111" s="609" t="s">
        <v>64</v>
      </c>
      <c r="Q111" s="610" t="str">
        <f t="shared" si="28"/>
        <v>E2.P_A.MR1-MP01-1</v>
      </c>
      <c r="R111" s="418" t="s">
        <v>830</v>
      </c>
      <c r="S111" s="368" t="s">
        <v>831</v>
      </c>
      <c r="T111" s="369">
        <v>0</v>
      </c>
      <c r="U111" s="370">
        <v>1</v>
      </c>
      <c r="V111" s="369" t="s">
        <v>102</v>
      </c>
      <c r="W111" s="255">
        <v>1</v>
      </c>
      <c r="X111" s="371">
        <v>1</v>
      </c>
      <c r="Y111" s="255">
        <v>1</v>
      </c>
      <c r="Z111" s="372">
        <v>1</v>
      </c>
      <c r="AA111" s="259">
        <v>30000000</v>
      </c>
      <c r="AB111" s="260">
        <v>0</v>
      </c>
      <c r="AC111" s="260">
        <v>0</v>
      </c>
      <c r="AD111" s="260">
        <v>0</v>
      </c>
      <c r="AE111" s="260">
        <v>0</v>
      </c>
      <c r="AF111" s="260">
        <v>0</v>
      </c>
      <c r="AG111" s="260">
        <f>SUM(AA111:AF111)</f>
        <v>30000000</v>
      </c>
      <c r="AH111" s="260">
        <f t="shared" ref="AH111:AM111" si="63">AA111*1.035</f>
        <v>31049999.999999996</v>
      </c>
      <c r="AI111" s="260">
        <f t="shared" si="63"/>
        <v>0</v>
      </c>
      <c r="AJ111" s="260">
        <f t="shared" si="63"/>
        <v>0</v>
      </c>
      <c r="AK111" s="260">
        <f t="shared" si="63"/>
        <v>0</v>
      </c>
      <c r="AL111" s="260">
        <f t="shared" si="63"/>
        <v>0</v>
      </c>
      <c r="AM111" s="260">
        <f t="shared" si="63"/>
        <v>0</v>
      </c>
      <c r="AN111" s="260">
        <f t="shared" ref="AN111" si="64">SUM(AH111:AM111)</f>
        <v>31049999.999999996</v>
      </c>
      <c r="AO111" s="260">
        <f>AH111*1.035</f>
        <v>32136749.999999993</v>
      </c>
      <c r="AP111" s="260">
        <f t="shared" ref="AP111:AT111" si="65">AI111*1.035</f>
        <v>0</v>
      </c>
      <c r="AQ111" s="260">
        <f t="shared" si="65"/>
        <v>0</v>
      </c>
      <c r="AR111" s="260">
        <f t="shared" si="65"/>
        <v>0</v>
      </c>
      <c r="AS111" s="260">
        <f t="shared" si="65"/>
        <v>0</v>
      </c>
      <c r="AT111" s="260">
        <f t="shared" si="65"/>
        <v>0</v>
      </c>
      <c r="AU111" s="260">
        <f>SUM(AO111:AT111)</f>
        <v>32136749.999999993</v>
      </c>
      <c r="AV111" s="260">
        <f>AO111*1.035</f>
        <v>33261536.249999989</v>
      </c>
      <c r="AW111" s="260">
        <f t="shared" ref="AW111:BA111" si="66">AP111*1.035</f>
        <v>0</v>
      </c>
      <c r="AX111" s="260">
        <f t="shared" si="66"/>
        <v>0</v>
      </c>
      <c r="AY111" s="260">
        <f t="shared" si="66"/>
        <v>0</v>
      </c>
      <c r="AZ111" s="260">
        <f t="shared" si="66"/>
        <v>0</v>
      </c>
      <c r="BA111" s="260">
        <f t="shared" si="66"/>
        <v>0</v>
      </c>
      <c r="BB111" s="260">
        <f>SUM(AV111:BA111)</f>
        <v>33261536.249999989</v>
      </c>
      <c r="BC111" s="261">
        <f t="shared" ref="BC111" si="67">+AG111+AN111+AU111+BB111</f>
        <v>126448286.24999999</v>
      </c>
      <c r="BD111" s="301" t="s">
        <v>832</v>
      </c>
      <c r="BS111" s="89" t="s">
        <v>260</v>
      </c>
      <c r="BT111" s="89" t="s">
        <v>261</v>
      </c>
      <c r="BU111" s="90" t="s">
        <v>824</v>
      </c>
      <c r="BV111" s="87" t="s">
        <v>823</v>
      </c>
      <c r="DH111" s="7" t="s">
        <v>834</v>
      </c>
      <c r="DI111" s="7" t="s">
        <v>84</v>
      </c>
      <c r="DJ111" s="7" t="s">
        <v>289</v>
      </c>
      <c r="DK111" s="7" t="s">
        <v>290</v>
      </c>
      <c r="DL111" s="7" t="s">
        <v>288</v>
      </c>
      <c r="DQ111" s="7" t="s">
        <v>824</v>
      </c>
      <c r="DR111" s="7" t="s">
        <v>823</v>
      </c>
      <c r="EL111" s="850" t="s">
        <v>833</v>
      </c>
      <c r="EM111" s="318" t="s">
        <v>830</v>
      </c>
      <c r="EN111" s="274" t="s">
        <v>831</v>
      </c>
      <c r="EO111" s="274">
        <v>0</v>
      </c>
      <c r="EP111" s="274">
        <v>1</v>
      </c>
      <c r="EQ111" s="275">
        <v>1</v>
      </c>
      <c r="ER111" s="275">
        <v>1</v>
      </c>
      <c r="ES111" s="275">
        <v>1</v>
      </c>
      <c r="ET111" s="838">
        <v>1</v>
      </c>
    </row>
    <row r="112" spans="1:150" ht="36.75" customHeight="1" x14ac:dyDescent="0.2">
      <c r="A112" s="277" t="s">
        <v>76</v>
      </c>
      <c r="B112" s="430" t="s">
        <v>77</v>
      </c>
      <c r="C112" s="431" t="s">
        <v>826</v>
      </c>
      <c r="D112" s="431"/>
      <c r="E112" s="8" t="s">
        <v>57</v>
      </c>
      <c r="F112" s="281" t="str">
        <f t="shared" si="26"/>
        <v>E2.P_A</v>
      </c>
      <c r="G112" s="491" t="s">
        <v>181</v>
      </c>
      <c r="H112" s="611" t="s">
        <v>302</v>
      </c>
      <c r="I112" s="594"/>
      <c r="J112" s="284" t="s">
        <v>61</v>
      </c>
      <c r="K112" s="285" t="str">
        <f t="shared" si="27"/>
        <v>E2.P_A.MR1</v>
      </c>
      <c r="L112" s="410" t="s">
        <v>275</v>
      </c>
      <c r="M112" s="411" t="s">
        <v>829</v>
      </c>
      <c r="N112" s="612">
        <v>4.7500000000000001E-2</v>
      </c>
      <c r="O112" s="612">
        <v>4.4999999999999998E-2</v>
      </c>
      <c r="P112" s="377" t="s">
        <v>87</v>
      </c>
      <c r="Q112" s="378" t="str">
        <f t="shared" si="28"/>
        <v>E2.P_A.MR1-MP02-1</v>
      </c>
      <c r="R112" s="422" t="s">
        <v>835</v>
      </c>
      <c r="S112" s="314" t="s">
        <v>836</v>
      </c>
      <c r="T112" s="293">
        <v>0</v>
      </c>
      <c r="U112" s="294">
        <v>1</v>
      </c>
      <c r="V112" s="293" t="s">
        <v>102</v>
      </c>
      <c r="W112" s="295">
        <v>0</v>
      </c>
      <c r="X112" s="296">
        <v>1</v>
      </c>
      <c r="Y112" s="295">
        <v>1</v>
      </c>
      <c r="Z112" s="297">
        <v>1</v>
      </c>
      <c r="AA112" s="298"/>
      <c r="AB112" s="299"/>
      <c r="AC112" s="299"/>
      <c r="AD112" s="299"/>
      <c r="AE112" s="299"/>
      <c r="AF112" s="299"/>
      <c r="AG112" s="299"/>
      <c r="AH112" s="299"/>
      <c r="AI112" s="299"/>
      <c r="AJ112" s="299"/>
      <c r="AK112" s="299"/>
      <c r="AL112" s="299"/>
      <c r="AM112" s="299"/>
      <c r="AN112" s="299"/>
      <c r="AO112" s="299"/>
      <c r="AP112" s="299"/>
      <c r="AQ112" s="299"/>
      <c r="AR112" s="299"/>
      <c r="AS112" s="299"/>
      <c r="AT112" s="299"/>
      <c r="AU112" s="299"/>
      <c r="AV112" s="299"/>
      <c r="AW112" s="299"/>
      <c r="AX112" s="299"/>
      <c r="AY112" s="299"/>
      <c r="AZ112" s="299"/>
      <c r="BA112" s="299"/>
      <c r="BB112" s="299"/>
      <c r="BC112" s="300"/>
      <c r="BD112" s="301" t="s">
        <v>832</v>
      </c>
      <c r="BS112" s="87" t="s">
        <v>274</v>
      </c>
      <c r="BT112" s="87" t="s">
        <v>275</v>
      </c>
      <c r="BU112" s="88" t="s">
        <v>833</v>
      </c>
      <c r="BV112" s="87" t="s">
        <v>830</v>
      </c>
      <c r="DH112" s="7" t="s">
        <v>838</v>
      </c>
      <c r="DI112" s="7" t="s">
        <v>300</v>
      </c>
      <c r="DJ112" s="7" t="s">
        <v>301</v>
      </c>
      <c r="DK112" s="7" t="s">
        <v>302</v>
      </c>
      <c r="DL112" s="7" t="s">
        <v>299</v>
      </c>
      <c r="DQ112" s="7" t="s">
        <v>833</v>
      </c>
      <c r="DR112" s="7" t="s">
        <v>830</v>
      </c>
      <c r="EL112" s="840" t="s">
        <v>837</v>
      </c>
      <c r="EM112" s="318" t="s">
        <v>835</v>
      </c>
      <c r="EN112" s="274" t="s">
        <v>836</v>
      </c>
      <c r="EO112" s="274">
        <v>0</v>
      </c>
      <c r="EP112" s="274">
        <v>1</v>
      </c>
      <c r="EQ112" s="275">
        <v>0</v>
      </c>
      <c r="ER112" s="275">
        <v>1</v>
      </c>
      <c r="ES112" s="275">
        <v>1</v>
      </c>
      <c r="ET112" s="838">
        <v>1</v>
      </c>
    </row>
    <row r="113" spans="1:150" ht="95.25" customHeight="1" x14ac:dyDescent="0.2">
      <c r="A113" s="277" t="s">
        <v>76</v>
      </c>
      <c r="B113" s="430" t="s">
        <v>77</v>
      </c>
      <c r="C113" s="431" t="s">
        <v>826</v>
      </c>
      <c r="D113" s="431"/>
      <c r="E113" s="8" t="s">
        <v>57</v>
      </c>
      <c r="F113" s="281" t="str">
        <f t="shared" si="26"/>
        <v>E2.P_A</v>
      </c>
      <c r="G113" s="491" t="s">
        <v>181</v>
      </c>
      <c r="H113" s="611" t="s">
        <v>302</v>
      </c>
      <c r="I113" s="594"/>
      <c r="J113" s="284" t="s">
        <v>61</v>
      </c>
      <c r="K113" s="285" t="str">
        <f t="shared" si="27"/>
        <v>E2.P_A.MR1</v>
      </c>
      <c r="L113" s="410" t="s">
        <v>275</v>
      </c>
      <c r="M113" s="411" t="s">
        <v>829</v>
      </c>
      <c r="N113" s="612">
        <v>4.7500000000000001E-2</v>
      </c>
      <c r="O113" s="612">
        <v>4.4999999999999998E-2</v>
      </c>
      <c r="P113" s="377" t="s">
        <v>99</v>
      </c>
      <c r="Q113" s="378" t="str">
        <f t="shared" si="28"/>
        <v>E2.P_A.MR1-MP03-1</v>
      </c>
      <c r="R113" s="422" t="s">
        <v>839</v>
      </c>
      <c r="S113" s="314" t="s">
        <v>840</v>
      </c>
      <c r="T113" s="319">
        <v>0.25</v>
      </c>
      <c r="U113" s="320">
        <v>0.3</v>
      </c>
      <c r="V113" s="319" t="s">
        <v>67</v>
      </c>
      <c r="W113" s="321">
        <v>0.25</v>
      </c>
      <c r="X113" s="322">
        <v>0.26</v>
      </c>
      <c r="Y113" s="321">
        <v>0.28999999999999998</v>
      </c>
      <c r="Z113" s="316">
        <v>0.3</v>
      </c>
      <c r="AA113" s="324"/>
      <c r="AB113" s="325"/>
      <c r="AC113" s="325"/>
      <c r="AD113" s="325"/>
      <c r="AE113" s="325"/>
      <c r="AF113" s="325"/>
      <c r="AG113" s="325"/>
      <c r="AH113" s="325"/>
      <c r="AI113" s="325"/>
      <c r="AJ113" s="325"/>
      <c r="AK113" s="325"/>
      <c r="AL113" s="325"/>
      <c r="AM113" s="325"/>
      <c r="AN113" s="325"/>
      <c r="AO113" s="325"/>
      <c r="AP113" s="325"/>
      <c r="AQ113" s="325"/>
      <c r="AR113" s="325"/>
      <c r="AS113" s="325"/>
      <c r="AT113" s="325"/>
      <c r="AU113" s="325"/>
      <c r="AV113" s="325"/>
      <c r="AW113" s="325"/>
      <c r="AX113" s="325"/>
      <c r="AY113" s="325"/>
      <c r="AZ113" s="325"/>
      <c r="BA113" s="325"/>
      <c r="BB113" s="325"/>
      <c r="BC113" s="326"/>
      <c r="BD113" s="301" t="s">
        <v>832</v>
      </c>
      <c r="BS113" s="89" t="s">
        <v>274</v>
      </c>
      <c r="BT113" s="89" t="s">
        <v>275</v>
      </c>
      <c r="BU113" s="88" t="s">
        <v>837</v>
      </c>
      <c r="BV113" s="87" t="s">
        <v>835</v>
      </c>
      <c r="DH113" s="7" t="s">
        <v>842</v>
      </c>
      <c r="DI113" s="7" t="s">
        <v>300</v>
      </c>
      <c r="DJ113" s="7" t="s">
        <v>301</v>
      </c>
      <c r="DK113" s="7" t="s">
        <v>302</v>
      </c>
      <c r="DL113" s="7" t="s">
        <v>299</v>
      </c>
      <c r="DQ113" s="7" t="s">
        <v>837</v>
      </c>
      <c r="DR113" s="7" t="s">
        <v>835</v>
      </c>
      <c r="EL113" s="840" t="s">
        <v>841</v>
      </c>
      <c r="EM113" s="318" t="s">
        <v>839</v>
      </c>
      <c r="EN113" s="274" t="s">
        <v>1901</v>
      </c>
      <c r="EO113" s="329">
        <v>25</v>
      </c>
      <c r="EP113" s="329">
        <v>30</v>
      </c>
      <c r="EQ113" s="329">
        <v>25</v>
      </c>
      <c r="ER113" s="329">
        <v>26</v>
      </c>
      <c r="ES113" s="329">
        <v>29</v>
      </c>
      <c r="ET113" s="841">
        <v>30</v>
      </c>
    </row>
    <row r="114" spans="1:150" ht="48" customHeight="1" x14ac:dyDescent="0.2">
      <c r="A114" s="277" t="s">
        <v>76</v>
      </c>
      <c r="B114" s="430" t="s">
        <v>77</v>
      </c>
      <c r="C114" s="431" t="s">
        <v>826</v>
      </c>
      <c r="D114" s="431"/>
      <c r="E114" s="8" t="s">
        <v>57</v>
      </c>
      <c r="F114" s="281" t="str">
        <f t="shared" si="26"/>
        <v>E2.P_A</v>
      </c>
      <c r="G114" s="491" t="s">
        <v>181</v>
      </c>
      <c r="H114" s="611" t="s">
        <v>302</v>
      </c>
      <c r="I114" s="594"/>
      <c r="J114" s="284" t="s">
        <v>61</v>
      </c>
      <c r="K114" s="285" t="str">
        <f t="shared" si="27"/>
        <v>E2.P_A.MR1</v>
      </c>
      <c r="L114" s="410" t="s">
        <v>275</v>
      </c>
      <c r="M114" s="411" t="s">
        <v>829</v>
      </c>
      <c r="N114" s="612">
        <v>4.7500000000000001E-2</v>
      </c>
      <c r="O114" s="612">
        <v>4.4999999999999998E-2</v>
      </c>
      <c r="P114" s="377" t="s">
        <v>112</v>
      </c>
      <c r="Q114" s="378" t="str">
        <f t="shared" si="28"/>
        <v>E2.P_A.MR1-MP04-1</v>
      </c>
      <c r="R114" s="422" t="s">
        <v>843</v>
      </c>
      <c r="S114" s="314" t="s">
        <v>844</v>
      </c>
      <c r="T114" s="319">
        <v>0.38</v>
      </c>
      <c r="U114" s="320">
        <v>0.57999999999999996</v>
      </c>
      <c r="V114" s="319" t="s">
        <v>67</v>
      </c>
      <c r="W114" s="315">
        <v>0.4</v>
      </c>
      <c r="X114" s="322">
        <v>0.45</v>
      </c>
      <c r="Y114" s="315">
        <v>0.5</v>
      </c>
      <c r="Z114" s="323">
        <v>0.57999999999999996</v>
      </c>
      <c r="AA114" s="324"/>
      <c r="AB114" s="325"/>
      <c r="AC114" s="325"/>
      <c r="AD114" s="325"/>
      <c r="AE114" s="325"/>
      <c r="AF114" s="325"/>
      <c r="AG114" s="325"/>
      <c r="AH114" s="325"/>
      <c r="AI114" s="325"/>
      <c r="AJ114" s="325"/>
      <c r="AK114" s="325"/>
      <c r="AL114" s="325"/>
      <c r="AM114" s="325"/>
      <c r="AN114" s="325"/>
      <c r="AO114" s="325"/>
      <c r="AP114" s="325"/>
      <c r="AQ114" s="325"/>
      <c r="AR114" s="325"/>
      <c r="AS114" s="325"/>
      <c r="AT114" s="325"/>
      <c r="AU114" s="325"/>
      <c r="AV114" s="325"/>
      <c r="AW114" s="325"/>
      <c r="AX114" s="325"/>
      <c r="AY114" s="325"/>
      <c r="AZ114" s="325"/>
      <c r="BA114" s="325"/>
      <c r="BB114" s="325"/>
      <c r="BC114" s="326"/>
      <c r="BD114" s="301" t="s">
        <v>832</v>
      </c>
      <c r="BS114" s="89" t="s">
        <v>274</v>
      </c>
      <c r="BT114" s="89" t="s">
        <v>275</v>
      </c>
      <c r="BU114" s="88" t="s">
        <v>841</v>
      </c>
      <c r="BV114" s="87" t="s">
        <v>839</v>
      </c>
      <c r="DH114" s="7" t="s">
        <v>846</v>
      </c>
      <c r="DI114" s="7" t="s">
        <v>300</v>
      </c>
      <c r="DJ114" s="7" t="s">
        <v>301</v>
      </c>
      <c r="DK114" s="7" t="s">
        <v>302</v>
      </c>
      <c r="DL114" s="7" t="s">
        <v>299</v>
      </c>
      <c r="DQ114" s="7" t="s">
        <v>841</v>
      </c>
      <c r="DR114" s="7" t="s">
        <v>839</v>
      </c>
      <c r="EL114" s="840" t="s">
        <v>845</v>
      </c>
      <c r="EM114" s="318" t="s">
        <v>843</v>
      </c>
      <c r="EN114" s="274" t="s">
        <v>1902</v>
      </c>
      <c r="EO114" s="276">
        <v>38</v>
      </c>
      <c r="EP114" s="276">
        <v>58</v>
      </c>
      <c r="EQ114" s="276">
        <v>40</v>
      </c>
      <c r="ER114" s="329">
        <v>45</v>
      </c>
      <c r="ES114" s="276">
        <v>50</v>
      </c>
      <c r="ET114" s="837">
        <v>58</v>
      </c>
    </row>
    <row r="115" spans="1:150" ht="64.5" customHeight="1" x14ac:dyDescent="0.2">
      <c r="A115" s="277" t="s">
        <v>76</v>
      </c>
      <c r="B115" s="430" t="s">
        <v>77</v>
      </c>
      <c r="C115" s="431" t="s">
        <v>826</v>
      </c>
      <c r="D115" s="431"/>
      <c r="E115" s="8" t="s">
        <v>57</v>
      </c>
      <c r="F115" s="281" t="str">
        <f t="shared" si="26"/>
        <v>E2.P_A</v>
      </c>
      <c r="G115" s="491" t="s">
        <v>181</v>
      </c>
      <c r="H115" s="611" t="s">
        <v>302</v>
      </c>
      <c r="I115" s="594"/>
      <c r="J115" s="284" t="s">
        <v>61</v>
      </c>
      <c r="K115" s="285" t="str">
        <f t="shared" si="27"/>
        <v>E2.P_A.MR1</v>
      </c>
      <c r="L115" s="410" t="s">
        <v>275</v>
      </c>
      <c r="M115" s="411" t="s">
        <v>829</v>
      </c>
      <c r="N115" s="612">
        <v>4.7500000000000001E-2</v>
      </c>
      <c r="O115" s="612">
        <v>4.4999999999999998E-2</v>
      </c>
      <c r="P115" s="377" t="s">
        <v>122</v>
      </c>
      <c r="Q115" s="378" t="str">
        <f t="shared" si="28"/>
        <v>E2.P_A.MR1-MP05-1</v>
      </c>
      <c r="R115" s="422" t="s">
        <v>847</v>
      </c>
      <c r="S115" s="314" t="s">
        <v>848</v>
      </c>
      <c r="T115" s="319">
        <v>0.02</v>
      </c>
      <c r="U115" s="320">
        <v>0.1</v>
      </c>
      <c r="V115" s="319" t="s">
        <v>67</v>
      </c>
      <c r="W115" s="295">
        <v>2</v>
      </c>
      <c r="X115" s="296">
        <v>4</v>
      </c>
      <c r="Y115" s="295">
        <v>6</v>
      </c>
      <c r="Z115" s="297">
        <v>10</v>
      </c>
      <c r="AA115" s="324"/>
      <c r="AB115" s="325"/>
      <c r="AC115" s="325"/>
      <c r="AD115" s="325"/>
      <c r="AE115" s="325"/>
      <c r="AF115" s="325"/>
      <c r="AG115" s="325"/>
      <c r="AH115" s="325"/>
      <c r="AI115" s="325"/>
      <c r="AJ115" s="325"/>
      <c r="AK115" s="325"/>
      <c r="AL115" s="325"/>
      <c r="AM115" s="325"/>
      <c r="AN115" s="325"/>
      <c r="AO115" s="325"/>
      <c r="AP115" s="325"/>
      <c r="AQ115" s="325"/>
      <c r="AR115" s="325"/>
      <c r="AS115" s="325"/>
      <c r="AT115" s="325"/>
      <c r="AU115" s="325"/>
      <c r="AV115" s="325"/>
      <c r="AW115" s="325"/>
      <c r="AX115" s="325"/>
      <c r="AY115" s="325"/>
      <c r="AZ115" s="325"/>
      <c r="BA115" s="325"/>
      <c r="BB115" s="325"/>
      <c r="BC115" s="326"/>
      <c r="BD115" s="301" t="s">
        <v>832</v>
      </c>
      <c r="BS115" s="89" t="s">
        <v>274</v>
      </c>
      <c r="BT115" s="89" t="s">
        <v>275</v>
      </c>
      <c r="BU115" s="88" t="s">
        <v>845</v>
      </c>
      <c r="BV115" s="87" t="s">
        <v>843</v>
      </c>
      <c r="DH115" s="7" t="s">
        <v>850</v>
      </c>
      <c r="DI115" s="7" t="s">
        <v>300</v>
      </c>
      <c r="DJ115" s="7" t="s">
        <v>301</v>
      </c>
      <c r="DK115" s="7" t="s">
        <v>302</v>
      </c>
      <c r="DL115" s="7" t="s">
        <v>299</v>
      </c>
      <c r="DQ115" s="7" t="s">
        <v>845</v>
      </c>
      <c r="DR115" s="7" t="s">
        <v>843</v>
      </c>
      <c r="EL115" s="840" t="s">
        <v>849</v>
      </c>
      <c r="EM115" s="318" t="s">
        <v>847</v>
      </c>
      <c r="EN115" s="274" t="s">
        <v>1903</v>
      </c>
      <c r="EO115" s="275">
        <v>2</v>
      </c>
      <c r="EP115" s="820">
        <v>10</v>
      </c>
      <c r="EQ115" s="820">
        <v>2</v>
      </c>
      <c r="ER115" s="820">
        <v>4</v>
      </c>
      <c r="ES115" s="820">
        <v>6</v>
      </c>
      <c r="ET115" s="848">
        <v>10</v>
      </c>
    </row>
    <row r="116" spans="1:150" ht="63" customHeight="1" x14ac:dyDescent="0.2">
      <c r="A116" s="277" t="s">
        <v>76</v>
      </c>
      <c r="B116" s="430" t="s">
        <v>77</v>
      </c>
      <c r="C116" s="431" t="s">
        <v>826</v>
      </c>
      <c r="D116" s="431"/>
      <c r="E116" s="8" t="s">
        <v>57</v>
      </c>
      <c r="F116" s="281" t="str">
        <f t="shared" si="26"/>
        <v>E2.P_A</v>
      </c>
      <c r="G116" s="491" t="s">
        <v>181</v>
      </c>
      <c r="H116" s="611" t="s">
        <v>302</v>
      </c>
      <c r="I116" s="594"/>
      <c r="J116" s="284" t="s">
        <v>61</v>
      </c>
      <c r="K116" s="285" t="str">
        <f t="shared" si="27"/>
        <v>E2.P_A.MR1</v>
      </c>
      <c r="L116" s="410" t="s">
        <v>275</v>
      </c>
      <c r="M116" s="411" t="s">
        <v>829</v>
      </c>
      <c r="N116" s="612">
        <v>4.7500000000000001E-2</v>
      </c>
      <c r="O116" s="612">
        <v>4.4999999999999998E-2</v>
      </c>
      <c r="P116" s="377" t="s">
        <v>132</v>
      </c>
      <c r="Q116" s="378" t="str">
        <f t="shared" si="28"/>
        <v>E2.P_A.MR1-MP06-1</v>
      </c>
      <c r="R116" s="422" t="s">
        <v>851</v>
      </c>
      <c r="S116" s="314" t="s">
        <v>852</v>
      </c>
      <c r="T116" s="293">
        <v>2</v>
      </c>
      <c r="U116" s="294">
        <v>3</v>
      </c>
      <c r="V116" s="293" t="s">
        <v>67</v>
      </c>
      <c r="W116" s="295">
        <v>1</v>
      </c>
      <c r="X116" s="296">
        <v>2</v>
      </c>
      <c r="Y116" s="295">
        <v>3</v>
      </c>
      <c r="Z116" s="297">
        <v>3</v>
      </c>
      <c r="AA116" s="298"/>
      <c r="AB116" s="299"/>
      <c r="AC116" s="299"/>
      <c r="AD116" s="299"/>
      <c r="AE116" s="299"/>
      <c r="AF116" s="299"/>
      <c r="AG116" s="299"/>
      <c r="AH116" s="299"/>
      <c r="AI116" s="299"/>
      <c r="AJ116" s="299"/>
      <c r="AK116" s="299"/>
      <c r="AL116" s="299"/>
      <c r="AM116" s="299"/>
      <c r="AN116" s="299"/>
      <c r="AO116" s="299"/>
      <c r="AP116" s="299"/>
      <c r="AQ116" s="299"/>
      <c r="AR116" s="299"/>
      <c r="AS116" s="299"/>
      <c r="AT116" s="299"/>
      <c r="AU116" s="299"/>
      <c r="AV116" s="299"/>
      <c r="AW116" s="299"/>
      <c r="AX116" s="299"/>
      <c r="AY116" s="299"/>
      <c r="AZ116" s="299"/>
      <c r="BA116" s="299"/>
      <c r="BB116" s="299"/>
      <c r="BC116" s="300"/>
      <c r="BD116" s="301" t="s">
        <v>832</v>
      </c>
      <c r="BS116" s="89" t="s">
        <v>274</v>
      </c>
      <c r="BT116" s="89" t="s">
        <v>275</v>
      </c>
      <c r="BU116" s="88" t="s">
        <v>849</v>
      </c>
      <c r="BV116" s="87" t="s">
        <v>847</v>
      </c>
      <c r="DH116" s="7" t="s">
        <v>854</v>
      </c>
      <c r="DI116" s="7" t="s">
        <v>300</v>
      </c>
      <c r="DJ116" s="7" t="s">
        <v>301</v>
      </c>
      <c r="DK116" s="7" t="s">
        <v>302</v>
      </c>
      <c r="DL116" s="7" t="s">
        <v>299</v>
      </c>
      <c r="DQ116" s="7" t="s">
        <v>849</v>
      </c>
      <c r="DR116" s="7" t="s">
        <v>847</v>
      </c>
      <c r="EL116" s="840" t="s">
        <v>853</v>
      </c>
      <c r="EM116" s="318" t="s">
        <v>851</v>
      </c>
      <c r="EN116" s="274" t="s">
        <v>852</v>
      </c>
      <c r="EO116" s="274">
        <v>2</v>
      </c>
      <c r="EP116" s="274">
        <v>3</v>
      </c>
      <c r="EQ116" s="275">
        <v>1</v>
      </c>
      <c r="ER116" s="275">
        <v>1</v>
      </c>
      <c r="ES116" s="276">
        <v>0.5</v>
      </c>
      <c r="ET116" s="841">
        <v>0.5</v>
      </c>
    </row>
    <row r="117" spans="1:150" ht="93" customHeight="1" x14ac:dyDescent="0.2">
      <c r="A117" s="277" t="s">
        <v>76</v>
      </c>
      <c r="B117" s="430" t="s">
        <v>77</v>
      </c>
      <c r="C117" s="431" t="s">
        <v>826</v>
      </c>
      <c r="D117" s="431"/>
      <c r="E117" s="8" t="s">
        <v>57</v>
      </c>
      <c r="F117" s="281" t="str">
        <f t="shared" si="26"/>
        <v>E2.P_A</v>
      </c>
      <c r="G117" s="491" t="s">
        <v>181</v>
      </c>
      <c r="H117" s="611" t="s">
        <v>302</v>
      </c>
      <c r="I117" s="594"/>
      <c r="J117" s="284" t="s">
        <v>61</v>
      </c>
      <c r="K117" s="285" t="str">
        <f t="shared" si="27"/>
        <v>E2.P_A.MR1</v>
      </c>
      <c r="L117" s="410" t="s">
        <v>275</v>
      </c>
      <c r="M117" s="411" t="s">
        <v>829</v>
      </c>
      <c r="N117" s="612">
        <v>4.7500000000000001E-2</v>
      </c>
      <c r="O117" s="612">
        <v>4.4999999999999998E-2</v>
      </c>
      <c r="P117" s="377" t="s">
        <v>142</v>
      </c>
      <c r="Q117" s="378" t="str">
        <f t="shared" si="28"/>
        <v>E2.P_A.MR1-MP07-1</v>
      </c>
      <c r="R117" s="422" t="s">
        <v>855</v>
      </c>
      <c r="S117" s="314" t="s">
        <v>856</v>
      </c>
      <c r="T117" s="319">
        <v>0.05</v>
      </c>
      <c r="U117" s="320">
        <v>0.3</v>
      </c>
      <c r="V117" s="319" t="s">
        <v>67</v>
      </c>
      <c r="W117" s="295">
        <v>5</v>
      </c>
      <c r="X117" s="296">
        <v>15</v>
      </c>
      <c r="Y117" s="295">
        <v>25</v>
      </c>
      <c r="Z117" s="297">
        <v>30</v>
      </c>
      <c r="AA117" s="324"/>
      <c r="AB117" s="325"/>
      <c r="AC117" s="325"/>
      <c r="AD117" s="325"/>
      <c r="AE117" s="325"/>
      <c r="AF117" s="325"/>
      <c r="AG117" s="325"/>
      <c r="AH117" s="325"/>
      <c r="AI117" s="325"/>
      <c r="AJ117" s="325"/>
      <c r="AK117" s="325"/>
      <c r="AL117" s="325"/>
      <c r="AM117" s="325"/>
      <c r="AN117" s="325"/>
      <c r="AO117" s="325"/>
      <c r="AP117" s="325"/>
      <c r="AQ117" s="325"/>
      <c r="AR117" s="325"/>
      <c r="AS117" s="325"/>
      <c r="AT117" s="325"/>
      <c r="AU117" s="325"/>
      <c r="AV117" s="325"/>
      <c r="AW117" s="325"/>
      <c r="AX117" s="325"/>
      <c r="AY117" s="325"/>
      <c r="AZ117" s="325"/>
      <c r="BA117" s="325"/>
      <c r="BB117" s="325"/>
      <c r="BC117" s="326"/>
      <c r="BD117" s="301" t="s">
        <v>832</v>
      </c>
      <c r="BS117" s="89" t="s">
        <v>274</v>
      </c>
      <c r="BT117" s="89" t="s">
        <v>275</v>
      </c>
      <c r="BU117" s="88" t="s">
        <v>853</v>
      </c>
      <c r="BV117" s="87" t="s">
        <v>851</v>
      </c>
      <c r="DH117" s="7" t="s">
        <v>858</v>
      </c>
      <c r="DI117" s="7" t="s">
        <v>300</v>
      </c>
      <c r="DJ117" s="7" t="s">
        <v>301</v>
      </c>
      <c r="DK117" s="7" t="s">
        <v>302</v>
      </c>
      <c r="DL117" s="7" t="s">
        <v>299</v>
      </c>
      <c r="DQ117" s="7" t="s">
        <v>853</v>
      </c>
      <c r="DR117" s="7" t="s">
        <v>851</v>
      </c>
      <c r="EL117" s="840" t="s">
        <v>857</v>
      </c>
      <c r="EM117" s="318" t="s">
        <v>855</v>
      </c>
      <c r="EN117" s="274" t="s">
        <v>1904</v>
      </c>
      <c r="EO117" s="275">
        <v>5</v>
      </c>
      <c r="EP117" s="820">
        <v>30</v>
      </c>
      <c r="EQ117" s="820">
        <v>5</v>
      </c>
      <c r="ER117" s="820">
        <v>15</v>
      </c>
      <c r="ES117" s="820">
        <v>25</v>
      </c>
      <c r="ET117" s="848">
        <v>30</v>
      </c>
    </row>
    <row r="118" spans="1:150" ht="34.5" customHeight="1" x14ac:dyDescent="0.2">
      <c r="A118" s="277" t="s">
        <v>76</v>
      </c>
      <c r="B118" s="430" t="s">
        <v>77</v>
      </c>
      <c r="C118" s="431" t="s">
        <v>826</v>
      </c>
      <c r="D118" s="431"/>
      <c r="E118" s="8" t="s">
        <v>57</v>
      </c>
      <c r="F118" s="281" t="str">
        <f t="shared" si="26"/>
        <v>E2.P_A</v>
      </c>
      <c r="G118" s="491" t="s">
        <v>181</v>
      </c>
      <c r="H118" s="611" t="s">
        <v>302</v>
      </c>
      <c r="I118" s="594"/>
      <c r="J118" s="284" t="s">
        <v>61</v>
      </c>
      <c r="K118" s="285" t="str">
        <f t="shared" si="27"/>
        <v>E2.P_A.MR1</v>
      </c>
      <c r="L118" s="410" t="s">
        <v>275</v>
      </c>
      <c r="M118" s="411" t="s">
        <v>829</v>
      </c>
      <c r="N118" s="612">
        <v>4.7500000000000001E-2</v>
      </c>
      <c r="O118" s="612">
        <v>4.4999999999999998E-2</v>
      </c>
      <c r="P118" s="377" t="s">
        <v>156</v>
      </c>
      <c r="Q118" s="378" t="str">
        <f t="shared" si="28"/>
        <v>E2.P_A.MR1-MP08-1</v>
      </c>
      <c r="R118" s="422" t="s">
        <v>859</v>
      </c>
      <c r="S118" s="314" t="s">
        <v>860</v>
      </c>
      <c r="T118" s="293">
        <v>1</v>
      </c>
      <c r="U118" s="294">
        <v>2</v>
      </c>
      <c r="V118" s="293" t="s">
        <v>67</v>
      </c>
      <c r="W118" s="295">
        <v>0</v>
      </c>
      <c r="X118" s="296">
        <v>1</v>
      </c>
      <c r="Y118" s="295">
        <v>2</v>
      </c>
      <c r="Z118" s="297">
        <v>2</v>
      </c>
      <c r="AA118" s="298"/>
      <c r="AB118" s="299"/>
      <c r="AC118" s="299"/>
      <c r="AD118" s="299"/>
      <c r="AE118" s="299"/>
      <c r="AF118" s="299"/>
      <c r="AG118" s="299"/>
      <c r="AH118" s="299"/>
      <c r="AI118" s="299"/>
      <c r="AJ118" s="299"/>
      <c r="AK118" s="299"/>
      <c r="AL118" s="299"/>
      <c r="AM118" s="299"/>
      <c r="AN118" s="299"/>
      <c r="AO118" s="299"/>
      <c r="AP118" s="299"/>
      <c r="AQ118" s="299"/>
      <c r="AR118" s="299"/>
      <c r="AS118" s="299"/>
      <c r="AT118" s="299"/>
      <c r="AU118" s="299"/>
      <c r="AV118" s="299"/>
      <c r="AW118" s="299"/>
      <c r="AX118" s="299"/>
      <c r="AY118" s="299"/>
      <c r="AZ118" s="299"/>
      <c r="BA118" s="299"/>
      <c r="BB118" s="299"/>
      <c r="BC118" s="300"/>
      <c r="BD118" s="301" t="s">
        <v>832</v>
      </c>
      <c r="BS118" s="89" t="s">
        <v>274</v>
      </c>
      <c r="BT118" s="89" t="s">
        <v>275</v>
      </c>
      <c r="BU118" s="88" t="s">
        <v>857</v>
      </c>
      <c r="BV118" s="87" t="s">
        <v>855</v>
      </c>
      <c r="DH118" s="7" t="s">
        <v>862</v>
      </c>
      <c r="DI118" s="7" t="s">
        <v>300</v>
      </c>
      <c r="DJ118" s="7" t="s">
        <v>301</v>
      </c>
      <c r="DK118" s="7" t="s">
        <v>302</v>
      </c>
      <c r="DL118" s="7" t="s">
        <v>299</v>
      </c>
      <c r="DQ118" s="7" t="s">
        <v>857</v>
      </c>
      <c r="DR118" s="7" t="s">
        <v>855</v>
      </c>
      <c r="EL118" s="840" t="s">
        <v>861</v>
      </c>
      <c r="EM118" s="318" t="s">
        <v>859</v>
      </c>
      <c r="EN118" s="274" t="s">
        <v>860</v>
      </c>
      <c r="EO118" s="274">
        <v>1</v>
      </c>
      <c r="EP118" s="821">
        <v>2</v>
      </c>
      <c r="EQ118" s="820">
        <v>0</v>
      </c>
      <c r="ER118" s="826">
        <v>0</v>
      </c>
      <c r="ES118" s="820">
        <v>1</v>
      </c>
      <c r="ET118" s="842">
        <v>1</v>
      </c>
    </row>
    <row r="119" spans="1:150" ht="48" customHeight="1" x14ac:dyDescent="0.2">
      <c r="A119" s="277" t="s">
        <v>76</v>
      </c>
      <c r="B119" s="430" t="s">
        <v>77</v>
      </c>
      <c r="C119" s="431" t="s">
        <v>826</v>
      </c>
      <c r="D119" s="431"/>
      <c r="E119" s="8" t="s">
        <v>57</v>
      </c>
      <c r="F119" s="281" t="str">
        <f t="shared" si="26"/>
        <v>E2.P_A</v>
      </c>
      <c r="G119" s="491" t="s">
        <v>181</v>
      </c>
      <c r="H119" s="611" t="s">
        <v>302</v>
      </c>
      <c r="I119" s="594"/>
      <c r="J119" s="284" t="s">
        <v>61</v>
      </c>
      <c r="K119" s="285" t="str">
        <f t="shared" si="27"/>
        <v>E2.P_A.MR1</v>
      </c>
      <c r="L119" s="410" t="s">
        <v>275</v>
      </c>
      <c r="M119" s="411" t="s">
        <v>829</v>
      </c>
      <c r="N119" s="612">
        <v>4.7500000000000001E-2</v>
      </c>
      <c r="O119" s="612">
        <v>4.4999999999999998E-2</v>
      </c>
      <c r="P119" s="377" t="s">
        <v>515</v>
      </c>
      <c r="Q119" s="378" t="str">
        <f t="shared" si="28"/>
        <v>E2.P_A.MR1-MP09-1</v>
      </c>
      <c r="R119" s="422" t="s">
        <v>863</v>
      </c>
      <c r="S119" s="314" t="s">
        <v>864</v>
      </c>
      <c r="T119" s="319">
        <v>0</v>
      </c>
      <c r="U119" s="320">
        <v>0.4</v>
      </c>
      <c r="V119" s="319" t="s">
        <v>67</v>
      </c>
      <c r="W119" s="295">
        <v>5</v>
      </c>
      <c r="X119" s="296">
        <v>15</v>
      </c>
      <c r="Y119" s="295">
        <v>30</v>
      </c>
      <c r="Z119" s="297">
        <v>40</v>
      </c>
      <c r="AA119" s="324"/>
      <c r="AB119" s="325"/>
      <c r="AC119" s="325"/>
      <c r="AD119" s="325"/>
      <c r="AE119" s="325"/>
      <c r="AF119" s="325"/>
      <c r="AG119" s="325"/>
      <c r="AH119" s="325"/>
      <c r="AI119" s="325"/>
      <c r="AJ119" s="325"/>
      <c r="AK119" s="325"/>
      <c r="AL119" s="325"/>
      <c r="AM119" s="325"/>
      <c r="AN119" s="325"/>
      <c r="AO119" s="325"/>
      <c r="AP119" s="325"/>
      <c r="AQ119" s="325"/>
      <c r="AR119" s="325"/>
      <c r="AS119" s="325"/>
      <c r="AT119" s="325"/>
      <c r="AU119" s="325"/>
      <c r="AV119" s="325"/>
      <c r="AW119" s="325"/>
      <c r="AX119" s="325"/>
      <c r="AY119" s="325"/>
      <c r="AZ119" s="325"/>
      <c r="BA119" s="325"/>
      <c r="BB119" s="325"/>
      <c r="BC119" s="326"/>
      <c r="BD119" s="301" t="s">
        <v>832</v>
      </c>
      <c r="BS119" s="89" t="s">
        <v>274</v>
      </c>
      <c r="BT119" s="89" t="s">
        <v>275</v>
      </c>
      <c r="BU119" s="88" t="s">
        <v>861</v>
      </c>
      <c r="BV119" s="87" t="s">
        <v>859</v>
      </c>
      <c r="DH119" s="7" t="s">
        <v>866</v>
      </c>
      <c r="DI119" s="7" t="s">
        <v>300</v>
      </c>
      <c r="DJ119" s="7" t="s">
        <v>301</v>
      </c>
      <c r="DK119" s="7" t="s">
        <v>302</v>
      </c>
      <c r="DL119" s="7" t="s">
        <v>299</v>
      </c>
      <c r="DQ119" s="7" t="s">
        <v>861</v>
      </c>
      <c r="DR119" s="7" t="s">
        <v>859</v>
      </c>
      <c r="EL119" s="840" t="s">
        <v>865</v>
      </c>
      <c r="EM119" s="318" t="s">
        <v>863</v>
      </c>
      <c r="EN119" s="274" t="s">
        <v>864</v>
      </c>
      <c r="EO119" s="275">
        <v>0</v>
      </c>
      <c r="EP119" s="820">
        <v>40</v>
      </c>
      <c r="EQ119" s="820">
        <v>5</v>
      </c>
      <c r="ER119" s="820">
        <v>15</v>
      </c>
      <c r="ES119" s="820">
        <v>30</v>
      </c>
      <c r="ET119" s="848">
        <v>40</v>
      </c>
    </row>
    <row r="120" spans="1:150" ht="49.5" customHeight="1" thickBot="1" x14ac:dyDescent="0.25">
      <c r="A120" s="277" t="s">
        <v>76</v>
      </c>
      <c r="B120" s="430" t="s">
        <v>77</v>
      </c>
      <c r="C120" s="431" t="s">
        <v>826</v>
      </c>
      <c r="D120" s="431"/>
      <c r="E120" s="8" t="s">
        <v>57</v>
      </c>
      <c r="F120" s="281" t="str">
        <f t="shared" si="26"/>
        <v>E2.P_A</v>
      </c>
      <c r="G120" s="496" t="s">
        <v>181</v>
      </c>
      <c r="H120" s="613" t="s">
        <v>302</v>
      </c>
      <c r="I120" s="594"/>
      <c r="J120" s="341" t="s">
        <v>61</v>
      </c>
      <c r="K120" s="401" t="str">
        <f t="shared" si="27"/>
        <v>E2.P_A.MR1</v>
      </c>
      <c r="L120" s="426" t="s">
        <v>275</v>
      </c>
      <c r="M120" s="411" t="s">
        <v>829</v>
      </c>
      <c r="N120" s="614">
        <v>4.7500000000000001E-2</v>
      </c>
      <c r="O120" s="614">
        <v>4.4999999999999998E-2</v>
      </c>
      <c r="P120" s="377" t="s">
        <v>522</v>
      </c>
      <c r="Q120" s="392" t="str">
        <f t="shared" si="28"/>
        <v>E2.P_A.MR1-MP10-1</v>
      </c>
      <c r="R120" s="429" t="s">
        <v>867</v>
      </c>
      <c r="S120" s="350" t="s">
        <v>868</v>
      </c>
      <c r="T120" s="561">
        <v>0</v>
      </c>
      <c r="U120" s="562">
        <v>0.9</v>
      </c>
      <c r="V120" s="561" t="s">
        <v>67</v>
      </c>
      <c r="W120" s="353">
        <v>0</v>
      </c>
      <c r="X120" s="354">
        <v>5</v>
      </c>
      <c r="Y120" s="353">
        <v>40</v>
      </c>
      <c r="Z120" s="355">
        <v>45</v>
      </c>
      <c r="AA120" s="324"/>
      <c r="AB120" s="325"/>
      <c r="AC120" s="325"/>
      <c r="AD120" s="325"/>
      <c r="AE120" s="325"/>
      <c r="AF120" s="325"/>
      <c r="AG120" s="325"/>
      <c r="AH120" s="325"/>
      <c r="AI120" s="325"/>
      <c r="AJ120" s="325"/>
      <c r="AK120" s="325"/>
      <c r="AL120" s="325"/>
      <c r="AM120" s="325"/>
      <c r="AN120" s="325"/>
      <c r="AO120" s="325"/>
      <c r="AP120" s="325"/>
      <c r="AQ120" s="325"/>
      <c r="AR120" s="325"/>
      <c r="AS120" s="325"/>
      <c r="AT120" s="325"/>
      <c r="AU120" s="325"/>
      <c r="AV120" s="325"/>
      <c r="AW120" s="325"/>
      <c r="AX120" s="325"/>
      <c r="AY120" s="325"/>
      <c r="AZ120" s="325"/>
      <c r="BA120" s="325"/>
      <c r="BB120" s="325"/>
      <c r="BC120" s="326"/>
      <c r="BD120" s="301" t="s">
        <v>832</v>
      </c>
      <c r="BS120" s="89" t="s">
        <v>274</v>
      </c>
      <c r="BT120" s="89" t="s">
        <v>275</v>
      </c>
      <c r="BU120" s="88" t="s">
        <v>865</v>
      </c>
      <c r="BV120" s="87" t="s">
        <v>863</v>
      </c>
      <c r="DH120" s="7" t="s">
        <v>870</v>
      </c>
      <c r="DI120" s="7" t="s">
        <v>300</v>
      </c>
      <c r="DJ120" s="7" t="s">
        <v>301</v>
      </c>
      <c r="DK120" s="7" t="s">
        <v>302</v>
      </c>
      <c r="DL120" s="7" t="s">
        <v>299</v>
      </c>
      <c r="DQ120" s="7" t="s">
        <v>865</v>
      </c>
      <c r="DR120" s="7" t="s">
        <v>863</v>
      </c>
      <c r="EL120" s="840" t="s">
        <v>869</v>
      </c>
      <c r="EM120" s="318" t="s">
        <v>867</v>
      </c>
      <c r="EN120" s="274" t="s">
        <v>868</v>
      </c>
      <c r="EO120" s="275">
        <v>0</v>
      </c>
      <c r="EP120" s="820">
        <v>90</v>
      </c>
      <c r="EQ120" s="820">
        <v>0</v>
      </c>
      <c r="ER120" s="820">
        <v>5</v>
      </c>
      <c r="ES120" s="820">
        <v>40</v>
      </c>
      <c r="ET120" s="848">
        <v>45</v>
      </c>
    </row>
    <row r="121" spans="1:150" ht="122.25" customHeight="1" x14ac:dyDescent="0.2">
      <c r="A121" s="277" t="s">
        <v>76</v>
      </c>
      <c r="B121" s="430" t="s">
        <v>77</v>
      </c>
      <c r="C121" s="431" t="s">
        <v>826</v>
      </c>
      <c r="D121" s="432" t="s">
        <v>827</v>
      </c>
      <c r="E121" s="3" t="s">
        <v>372</v>
      </c>
      <c r="F121" s="433" t="str">
        <f t="shared" si="26"/>
        <v>E2.P_B</v>
      </c>
      <c r="G121" s="615" t="s">
        <v>192</v>
      </c>
      <c r="H121" s="616" t="s">
        <v>313</v>
      </c>
      <c r="I121" s="617" t="s">
        <v>871</v>
      </c>
      <c r="J121" s="456" t="s">
        <v>61</v>
      </c>
      <c r="K121" s="457" t="str">
        <f t="shared" si="27"/>
        <v>E2.P_B.MR1</v>
      </c>
      <c r="L121" s="361" t="s">
        <v>286</v>
      </c>
      <c r="M121" s="362" t="s">
        <v>872</v>
      </c>
      <c r="N121" s="363">
        <v>184</v>
      </c>
      <c r="O121" s="247">
        <v>230</v>
      </c>
      <c r="P121" s="377" t="s">
        <v>64</v>
      </c>
      <c r="Q121" s="366" t="str">
        <f t="shared" si="28"/>
        <v>E2.P_B.MR1-MP01-1</v>
      </c>
      <c r="R121" s="507" t="s">
        <v>873</v>
      </c>
      <c r="S121" s="508" t="s">
        <v>874</v>
      </c>
      <c r="T121" s="618">
        <v>1</v>
      </c>
      <c r="U121" s="619">
        <v>2</v>
      </c>
      <c r="V121" s="369" t="s">
        <v>67</v>
      </c>
      <c r="W121" s="257">
        <v>0.5</v>
      </c>
      <c r="X121" s="256">
        <v>0.5</v>
      </c>
      <c r="Y121" s="257">
        <v>0.5</v>
      </c>
      <c r="Z121" s="258">
        <v>0.5</v>
      </c>
      <c r="AA121" s="591">
        <f>30000000+30000000+56000000+100000000+15000000</f>
        <v>231000000</v>
      </c>
      <c r="AB121" s="592">
        <v>0</v>
      </c>
      <c r="AC121" s="592">
        <v>100000000</v>
      </c>
      <c r="AD121" s="592">
        <v>0</v>
      </c>
      <c r="AE121" s="592">
        <v>0</v>
      </c>
      <c r="AF121" s="592">
        <v>0</v>
      </c>
      <c r="AG121" s="592">
        <f t="shared" ref="AG121" si="68">SUM(AA121:AF121)</f>
        <v>331000000</v>
      </c>
      <c r="AH121" s="592">
        <f t="shared" ref="AH121:AM121" si="69">AA121*1.035</f>
        <v>239084999.99999997</v>
      </c>
      <c r="AI121" s="592">
        <f t="shared" si="69"/>
        <v>0</v>
      </c>
      <c r="AJ121" s="592">
        <f t="shared" si="69"/>
        <v>103499999.99999999</v>
      </c>
      <c r="AK121" s="592">
        <f t="shared" si="69"/>
        <v>0</v>
      </c>
      <c r="AL121" s="592">
        <f t="shared" si="69"/>
        <v>0</v>
      </c>
      <c r="AM121" s="592">
        <f t="shared" si="69"/>
        <v>0</v>
      </c>
      <c r="AN121" s="592">
        <f t="shared" ref="AN121" si="70">SUM(AH121:AM121)</f>
        <v>342584999.99999994</v>
      </c>
      <c r="AO121" s="592">
        <f t="shared" ref="AO121:AT121" si="71">AH121*1.035</f>
        <v>247452974.99999994</v>
      </c>
      <c r="AP121" s="592">
        <f t="shared" si="71"/>
        <v>0</v>
      </c>
      <c r="AQ121" s="592">
        <f t="shared" si="71"/>
        <v>107122499.99999997</v>
      </c>
      <c r="AR121" s="592">
        <f t="shared" si="71"/>
        <v>0</v>
      </c>
      <c r="AS121" s="592">
        <f t="shared" si="71"/>
        <v>0</v>
      </c>
      <c r="AT121" s="592">
        <f t="shared" si="71"/>
        <v>0</v>
      </c>
      <c r="AU121" s="592">
        <f t="shared" ref="AU121" si="72">SUM(AO121:AT121)</f>
        <v>354575474.99999988</v>
      </c>
      <c r="AV121" s="592">
        <f t="shared" ref="AV121:BA121" si="73">AO121*1.035</f>
        <v>256113829.12499991</v>
      </c>
      <c r="AW121" s="592">
        <f t="shared" si="73"/>
        <v>0</v>
      </c>
      <c r="AX121" s="592">
        <f t="shared" si="73"/>
        <v>110871787.49999996</v>
      </c>
      <c r="AY121" s="592">
        <f t="shared" si="73"/>
        <v>0</v>
      </c>
      <c r="AZ121" s="592">
        <f t="shared" si="73"/>
        <v>0</v>
      </c>
      <c r="BA121" s="592">
        <f t="shared" si="73"/>
        <v>0</v>
      </c>
      <c r="BB121" s="592">
        <f t="shared" ref="BB121" si="74">SUM(AV121:BA121)</f>
        <v>366985616.62499988</v>
      </c>
      <c r="BC121" s="593">
        <f t="shared" ref="BC121" si="75">+AG121+AN121+AU121+BB121</f>
        <v>1395146091.6249998</v>
      </c>
      <c r="BD121" s="301" t="s">
        <v>832</v>
      </c>
      <c r="BS121" s="89" t="s">
        <v>274</v>
      </c>
      <c r="BT121" s="89" t="s">
        <v>275</v>
      </c>
      <c r="BU121" s="88" t="s">
        <v>869</v>
      </c>
      <c r="BV121" s="87" t="s">
        <v>867</v>
      </c>
      <c r="DH121" s="7" t="s">
        <v>876</v>
      </c>
      <c r="DI121" s="7" t="s">
        <v>300</v>
      </c>
      <c r="DJ121" s="7" t="s">
        <v>301</v>
      </c>
      <c r="DK121" s="7" t="s">
        <v>302</v>
      </c>
      <c r="DL121" s="7" t="s">
        <v>299</v>
      </c>
      <c r="DQ121" s="7" t="s">
        <v>869</v>
      </c>
      <c r="DR121" s="7" t="s">
        <v>867</v>
      </c>
      <c r="EL121" s="840" t="s">
        <v>875</v>
      </c>
      <c r="EM121" s="318" t="s">
        <v>873</v>
      </c>
      <c r="EN121" s="274" t="s">
        <v>874</v>
      </c>
      <c r="EO121" s="274">
        <v>1</v>
      </c>
      <c r="EP121" s="276">
        <v>2</v>
      </c>
      <c r="EQ121" s="276">
        <v>0.5</v>
      </c>
      <c r="ER121" s="276">
        <v>0.5</v>
      </c>
      <c r="ES121" s="276">
        <v>0.5</v>
      </c>
      <c r="ET121" s="841">
        <v>0.5</v>
      </c>
    </row>
    <row r="122" spans="1:150" ht="53.25" customHeight="1" x14ac:dyDescent="0.2">
      <c r="A122" s="277" t="s">
        <v>76</v>
      </c>
      <c r="B122" s="430" t="s">
        <v>77</v>
      </c>
      <c r="C122" s="431" t="s">
        <v>826</v>
      </c>
      <c r="D122" s="431"/>
      <c r="E122" s="8" t="s">
        <v>372</v>
      </c>
      <c r="F122" s="281" t="str">
        <f t="shared" si="26"/>
        <v>E2.P_B</v>
      </c>
      <c r="G122" s="454" t="s">
        <v>192</v>
      </c>
      <c r="H122" s="454" t="s">
        <v>313</v>
      </c>
      <c r="I122" s="458"/>
      <c r="J122" s="459" t="s">
        <v>61</v>
      </c>
      <c r="K122" s="374" t="str">
        <f t="shared" si="27"/>
        <v>E2.P_B.MR1</v>
      </c>
      <c r="L122" s="513" t="s">
        <v>286</v>
      </c>
      <c r="M122" s="514" t="s">
        <v>872</v>
      </c>
      <c r="N122" s="375">
        <v>184</v>
      </c>
      <c r="O122" s="288">
        <v>230</v>
      </c>
      <c r="P122" s="377" t="s">
        <v>87</v>
      </c>
      <c r="Q122" s="378" t="str">
        <f t="shared" si="28"/>
        <v>E2.P_B.MR1-MP02-1</v>
      </c>
      <c r="R122" s="422" t="s">
        <v>877</v>
      </c>
      <c r="S122" s="314" t="s">
        <v>878</v>
      </c>
      <c r="T122" s="293">
        <v>281</v>
      </c>
      <c r="U122" s="294">
        <v>600</v>
      </c>
      <c r="V122" s="293" t="s">
        <v>67</v>
      </c>
      <c r="W122" s="295">
        <v>150</v>
      </c>
      <c r="X122" s="296">
        <v>150</v>
      </c>
      <c r="Y122" s="295">
        <v>150</v>
      </c>
      <c r="Z122" s="297">
        <v>150</v>
      </c>
      <c r="AA122" s="298"/>
      <c r="AB122" s="299"/>
      <c r="AC122" s="299"/>
      <c r="AD122" s="299"/>
      <c r="AE122" s="299"/>
      <c r="AF122" s="299"/>
      <c r="AG122" s="299"/>
      <c r="AH122" s="299"/>
      <c r="AI122" s="299"/>
      <c r="AJ122" s="299"/>
      <c r="AK122" s="299"/>
      <c r="AL122" s="299"/>
      <c r="AM122" s="299"/>
      <c r="AN122" s="299"/>
      <c r="AO122" s="299"/>
      <c r="AP122" s="299"/>
      <c r="AQ122" s="299"/>
      <c r="AR122" s="299"/>
      <c r="AS122" s="299"/>
      <c r="AT122" s="299"/>
      <c r="AU122" s="299"/>
      <c r="AV122" s="299"/>
      <c r="AW122" s="299"/>
      <c r="AX122" s="299"/>
      <c r="AY122" s="299"/>
      <c r="AZ122" s="299"/>
      <c r="BA122" s="299"/>
      <c r="BB122" s="299"/>
      <c r="BC122" s="300"/>
      <c r="BD122" s="301" t="s">
        <v>832</v>
      </c>
      <c r="BS122" s="87" t="s">
        <v>285</v>
      </c>
      <c r="BT122" s="87" t="s">
        <v>286</v>
      </c>
      <c r="BU122" s="90" t="s">
        <v>875</v>
      </c>
      <c r="BV122" s="87" t="s">
        <v>873</v>
      </c>
      <c r="DH122" s="7" t="s">
        <v>880</v>
      </c>
      <c r="DI122" s="7" t="s">
        <v>300</v>
      </c>
      <c r="DJ122" s="7" t="s">
        <v>312</v>
      </c>
      <c r="DK122" s="7" t="s">
        <v>313</v>
      </c>
      <c r="DL122" s="7" t="s">
        <v>311</v>
      </c>
      <c r="DQ122" s="7" t="s">
        <v>875</v>
      </c>
      <c r="DR122" s="7" t="s">
        <v>873</v>
      </c>
      <c r="EL122" s="840" t="s">
        <v>879</v>
      </c>
      <c r="EM122" s="318" t="s">
        <v>877</v>
      </c>
      <c r="EN122" s="274" t="s">
        <v>878</v>
      </c>
      <c r="EO122" s="274">
        <v>281</v>
      </c>
      <c r="EP122" s="274">
        <v>600</v>
      </c>
      <c r="EQ122" s="275">
        <v>150</v>
      </c>
      <c r="ER122" s="275">
        <v>150</v>
      </c>
      <c r="ES122" s="275">
        <v>150</v>
      </c>
      <c r="ET122" s="838">
        <v>150</v>
      </c>
    </row>
    <row r="123" spans="1:150" ht="30" customHeight="1" x14ac:dyDescent="0.2">
      <c r="A123" s="277" t="s">
        <v>76</v>
      </c>
      <c r="B123" s="430" t="s">
        <v>77</v>
      </c>
      <c r="C123" s="431" t="s">
        <v>826</v>
      </c>
      <c r="D123" s="431"/>
      <c r="E123" s="8" t="s">
        <v>372</v>
      </c>
      <c r="F123" s="281" t="str">
        <f t="shared" si="26"/>
        <v>E2.P_B</v>
      </c>
      <c r="G123" s="454" t="s">
        <v>192</v>
      </c>
      <c r="H123" s="454" t="s">
        <v>313</v>
      </c>
      <c r="I123" s="458"/>
      <c r="J123" s="459" t="s">
        <v>61</v>
      </c>
      <c r="K123" s="374" t="str">
        <f t="shared" si="27"/>
        <v>E2.P_B.MR1</v>
      </c>
      <c r="L123" s="513" t="s">
        <v>286</v>
      </c>
      <c r="M123" s="514" t="s">
        <v>872</v>
      </c>
      <c r="N123" s="375">
        <v>184</v>
      </c>
      <c r="O123" s="288">
        <v>230</v>
      </c>
      <c r="P123" s="377" t="s">
        <v>99</v>
      </c>
      <c r="Q123" s="378" t="str">
        <f t="shared" si="28"/>
        <v>E2.P_B.MR1-MP03-1</v>
      </c>
      <c r="R123" s="422" t="s">
        <v>881</v>
      </c>
      <c r="S123" s="314" t="s">
        <v>882</v>
      </c>
      <c r="T123" s="381">
        <v>0</v>
      </c>
      <c r="U123" s="382">
        <v>1</v>
      </c>
      <c r="V123" s="381" t="s">
        <v>67</v>
      </c>
      <c r="W123" s="315">
        <v>0.2</v>
      </c>
      <c r="X123" s="330">
        <v>0.3</v>
      </c>
      <c r="Y123" s="315">
        <v>0.3</v>
      </c>
      <c r="Z123" s="316">
        <v>0.2</v>
      </c>
      <c r="AA123" s="383"/>
      <c r="AB123" s="384"/>
      <c r="AC123" s="384"/>
      <c r="AD123" s="384"/>
      <c r="AE123" s="384"/>
      <c r="AF123" s="384"/>
      <c r="AG123" s="384"/>
      <c r="AH123" s="384"/>
      <c r="AI123" s="384"/>
      <c r="AJ123" s="384"/>
      <c r="AK123" s="384"/>
      <c r="AL123" s="384"/>
      <c r="AM123" s="384"/>
      <c r="AN123" s="384"/>
      <c r="AO123" s="384"/>
      <c r="AP123" s="384"/>
      <c r="AQ123" s="384"/>
      <c r="AR123" s="384"/>
      <c r="AS123" s="384"/>
      <c r="AT123" s="384"/>
      <c r="AU123" s="384"/>
      <c r="AV123" s="384"/>
      <c r="AW123" s="384"/>
      <c r="AX123" s="384"/>
      <c r="AY123" s="384"/>
      <c r="AZ123" s="384"/>
      <c r="BA123" s="384"/>
      <c r="BB123" s="384"/>
      <c r="BC123" s="385"/>
      <c r="BD123" s="301" t="s">
        <v>832</v>
      </c>
      <c r="BS123" s="89" t="s">
        <v>285</v>
      </c>
      <c r="BT123" s="89" t="s">
        <v>286</v>
      </c>
      <c r="BU123" s="90" t="s">
        <v>879</v>
      </c>
      <c r="BV123" s="87" t="s">
        <v>877</v>
      </c>
      <c r="DH123" s="7" t="s">
        <v>884</v>
      </c>
      <c r="DI123" s="7" t="s">
        <v>300</v>
      </c>
      <c r="DJ123" s="7" t="s">
        <v>312</v>
      </c>
      <c r="DK123" s="7" t="s">
        <v>313</v>
      </c>
      <c r="DL123" s="7" t="s">
        <v>311</v>
      </c>
      <c r="DQ123" s="7" t="s">
        <v>879</v>
      </c>
      <c r="DR123" s="7" t="s">
        <v>877</v>
      </c>
      <c r="EL123" s="840" t="s">
        <v>883</v>
      </c>
      <c r="EM123" s="318" t="s">
        <v>881</v>
      </c>
      <c r="EN123" s="274" t="s">
        <v>882</v>
      </c>
      <c r="EO123" s="386">
        <v>0</v>
      </c>
      <c r="EP123" s="386">
        <v>1</v>
      </c>
      <c r="EQ123" s="276">
        <v>0.2</v>
      </c>
      <c r="ER123" s="827">
        <v>0</v>
      </c>
      <c r="ES123" s="827">
        <v>0.4</v>
      </c>
      <c r="ET123" s="836">
        <v>0.4</v>
      </c>
    </row>
    <row r="124" spans="1:150" ht="49.5" customHeight="1" thickBot="1" x14ac:dyDescent="0.25">
      <c r="A124" s="277" t="s">
        <v>76</v>
      </c>
      <c r="B124" s="430" t="s">
        <v>77</v>
      </c>
      <c r="C124" s="431" t="s">
        <v>826</v>
      </c>
      <c r="D124" s="431"/>
      <c r="E124" s="8" t="s">
        <v>372</v>
      </c>
      <c r="F124" s="281" t="str">
        <f t="shared" si="26"/>
        <v>E2.P_B</v>
      </c>
      <c r="G124" s="454" t="s">
        <v>192</v>
      </c>
      <c r="H124" s="454" t="s">
        <v>313</v>
      </c>
      <c r="I124" s="464"/>
      <c r="J124" s="465" t="s">
        <v>61</v>
      </c>
      <c r="K124" s="466" t="str">
        <f t="shared" si="27"/>
        <v>E2.P_B.MR1</v>
      </c>
      <c r="L124" s="549" t="s">
        <v>286</v>
      </c>
      <c r="M124" s="550" t="s">
        <v>872</v>
      </c>
      <c r="N124" s="389">
        <v>184</v>
      </c>
      <c r="O124" s="428">
        <v>230</v>
      </c>
      <c r="P124" s="377" t="s">
        <v>112</v>
      </c>
      <c r="Q124" s="392" t="str">
        <f t="shared" si="28"/>
        <v>E2.P_B.MR1-MP04-1</v>
      </c>
      <c r="R124" s="477" t="s">
        <v>885</v>
      </c>
      <c r="S124" s="337" t="s">
        <v>886</v>
      </c>
      <c r="T124" s="620">
        <v>1</v>
      </c>
      <c r="U124" s="621">
        <v>3</v>
      </c>
      <c r="V124" s="393" t="s">
        <v>67</v>
      </c>
      <c r="W124" s="403">
        <v>0.5</v>
      </c>
      <c r="X124" s="622">
        <v>0.5</v>
      </c>
      <c r="Y124" s="353">
        <v>1</v>
      </c>
      <c r="Z124" s="355">
        <v>1</v>
      </c>
      <c r="AA124" s="383"/>
      <c r="AB124" s="384"/>
      <c r="AC124" s="384"/>
      <c r="AD124" s="384"/>
      <c r="AE124" s="384"/>
      <c r="AF124" s="384"/>
      <c r="AG124" s="384"/>
      <c r="AH124" s="384"/>
      <c r="AI124" s="384"/>
      <c r="AJ124" s="384"/>
      <c r="AK124" s="384"/>
      <c r="AL124" s="384"/>
      <c r="AM124" s="384"/>
      <c r="AN124" s="384"/>
      <c r="AO124" s="384"/>
      <c r="AP124" s="384"/>
      <c r="AQ124" s="384"/>
      <c r="AR124" s="384"/>
      <c r="AS124" s="384"/>
      <c r="AT124" s="384"/>
      <c r="AU124" s="384"/>
      <c r="AV124" s="384"/>
      <c r="AW124" s="384"/>
      <c r="AX124" s="384"/>
      <c r="AY124" s="384"/>
      <c r="AZ124" s="384"/>
      <c r="BA124" s="384"/>
      <c r="BB124" s="384"/>
      <c r="BC124" s="385"/>
      <c r="BD124" s="301" t="s">
        <v>832</v>
      </c>
      <c r="BS124" s="89" t="s">
        <v>285</v>
      </c>
      <c r="BT124" s="89" t="s">
        <v>286</v>
      </c>
      <c r="BU124" s="90" t="s">
        <v>883</v>
      </c>
      <c r="BV124" s="87" t="s">
        <v>881</v>
      </c>
      <c r="DH124" s="7" t="s">
        <v>888</v>
      </c>
      <c r="DI124" s="7" t="s">
        <v>300</v>
      </c>
      <c r="DJ124" s="7" t="s">
        <v>312</v>
      </c>
      <c r="DK124" s="7" t="s">
        <v>313</v>
      </c>
      <c r="DL124" s="7" t="s">
        <v>311</v>
      </c>
      <c r="DQ124" s="7" t="s">
        <v>883</v>
      </c>
      <c r="DR124" s="7" t="s">
        <v>881</v>
      </c>
      <c r="EL124" s="840" t="s">
        <v>887</v>
      </c>
      <c r="EM124" s="318" t="s">
        <v>885</v>
      </c>
      <c r="EN124" s="274" t="s">
        <v>886</v>
      </c>
      <c r="EO124" s="386">
        <v>1</v>
      </c>
      <c r="EP124" s="386">
        <v>3</v>
      </c>
      <c r="EQ124" s="276">
        <v>0.5</v>
      </c>
      <c r="ER124" s="276">
        <v>0.5</v>
      </c>
      <c r="ES124" s="275">
        <v>1</v>
      </c>
      <c r="ET124" s="838">
        <v>1</v>
      </c>
    </row>
    <row r="125" spans="1:150" ht="132.75" customHeight="1" x14ac:dyDescent="0.2">
      <c r="A125" s="277" t="s">
        <v>76</v>
      </c>
      <c r="B125" s="430" t="s">
        <v>77</v>
      </c>
      <c r="C125" s="431" t="s">
        <v>826</v>
      </c>
      <c r="D125" s="432" t="s">
        <v>827</v>
      </c>
      <c r="E125" s="3" t="s">
        <v>530</v>
      </c>
      <c r="F125" s="433" t="str">
        <f t="shared" si="26"/>
        <v>E2.P_C</v>
      </c>
      <c r="G125" s="434" t="s">
        <v>203</v>
      </c>
      <c r="H125" s="479" t="s">
        <v>324</v>
      </c>
      <c r="I125" s="455" t="s">
        <v>889</v>
      </c>
      <c r="J125" s="456" t="s">
        <v>61</v>
      </c>
      <c r="K125" s="417" t="str">
        <f t="shared" si="27"/>
        <v>E2.P_C.MR1</v>
      </c>
      <c r="L125" s="516" t="s">
        <v>297</v>
      </c>
      <c r="M125" s="517" t="s">
        <v>890</v>
      </c>
      <c r="N125" s="363">
        <v>0</v>
      </c>
      <c r="O125" s="247">
        <v>80</v>
      </c>
      <c r="P125" s="377" t="s">
        <v>64</v>
      </c>
      <c r="Q125" s="366" t="str">
        <f t="shared" si="28"/>
        <v>E2.P_C.MR1-MP01-1</v>
      </c>
      <c r="R125" s="623" t="s">
        <v>891</v>
      </c>
      <c r="S125" s="521" t="s">
        <v>892</v>
      </c>
      <c r="T125" s="624">
        <v>0</v>
      </c>
      <c r="U125" s="625">
        <v>0.7</v>
      </c>
      <c r="V125" s="624" t="s">
        <v>67</v>
      </c>
      <c r="W125" s="626">
        <v>0.1</v>
      </c>
      <c r="X125" s="627">
        <v>0.2</v>
      </c>
      <c r="Y125" s="626">
        <v>0.2</v>
      </c>
      <c r="Z125" s="628">
        <v>0.2</v>
      </c>
      <c r="AA125" s="591">
        <f>20000000-60000000+100000000</f>
        <v>60000000</v>
      </c>
      <c r="AB125" s="592">
        <v>0</v>
      </c>
      <c r="AC125" s="592">
        <f>100000000-100000000</f>
        <v>0</v>
      </c>
      <c r="AD125" s="592">
        <v>0</v>
      </c>
      <c r="AE125" s="592">
        <v>0</v>
      </c>
      <c r="AF125" s="592">
        <v>0</v>
      </c>
      <c r="AG125" s="592">
        <f t="shared" ref="AG125" si="76">SUM(AA125:AF125)</f>
        <v>60000000</v>
      </c>
      <c r="AH125" s="592">
        <f t="shared" ref="AH125:AM125" si="77">AA125*1.035</f>
        <v>62099999.999999993</v>
      </c>
      <c r="AI125" s="592">
        <f t="shared" si="77"/>
        <v>0</v>
      </c>
      <c r="AJ125" s="592">
        <f t="shared" si="77"/>
        <v>0</v>
      </c>
      <c r="AK125" s="592">
        <f t="shared" si="77"/>
        <v>0</v>
      </c>
      <c r="AL125" s="592">
        <f t="shared" si="77"/>
        <v>0</v>
      </c>
      <c r="AM125" s="592">
        <f t="shared" si="77"/>
        <v>0</v>
      </c>
      <c r="AN125" s="592">
        <f t="shared" ref="AN125" si="78">SUM(AH125:AM125)</f>
        <v>62099999.999999993</v>
      </c>
      <c r="AO125" s="592">
        <f t="shared" ref="AO125:AT125" si="79">AH125*1.035</f>
        <v>64273499.999999985</v>
      </c>
      <c r="AP125" s="592">
        <f t="shared" si="79"/>
        <v>0</v>
      </c>
      <c r="AQ125" s="592">
        <f t="shared" si="79"/>
        <v>0</v>
      </c>
      <c r="AR125" s="592">
        <f t="shared" si="79"/>
        <v>0</v>
      </c>
      <c r="AS125" s="592">
        <f t="shared" si="79"/>
        <v>0</v>
      </c>
      <c r="AT125" s="592">
        <f t="shared" si="79"/>
        <v>0</v>
      </c>
      <c r="AU125" s="592">
        <f t="shared" ref="AU125" si="80">SUM(AO125:AT125)</f>
        <v>64273499.999999985</v>
      </c>
      <c r="AV125" s="592">
        <f t="shared" ref="AV125:BA125" si="81">AO125*1.035</f>
        <v>66523072.499999978</v>
      </c>
      <c r="AW125" s="592">
        <f t="shared" si="81"/>
        <v>0</v>
      </c>
      <c r="AX125" s="592">
        <f t="shared" si="81"/>
        <v>0</v>
      </c>
      <c r="AY125" s="592">
        <f t="shared" si="81"/>
        <v>0</v>
      </c>
      <c r="AZ125" s="592">
        <f t="shared" si="81"/>
        <v>0</v>
      </c>
      <c r="BA125" s="592">
        <f t="shared" si="81"/>
        <v>0</v>
      </c>
      <c r="BB125" s="592">
        <f t="shared" ref="BB125" si="82">SUM(AV125:BA125)</f>
        <v>66523072.499999978</v>
      </c>
      <c r="BC125" s="593">
        <f t="shared" ref="BC125" si="83">+AG125+AN125+AU125+BB125</f>
        <v>252896572.49999997</v>
      </c>
      <c r="BD125" s="301" t="s">
        <v>832</v>
      </c>
      <c r="BS125" s="89" t="s">
        <v>285</v>
      </c>
      <c r="BT125" s="89" t="s">
        <v>286</v>
      </c>
      <c r="BU125" s="90" t="s">
        <v>887</v>
      </c>
      <c r="BV125" s="87" t="s">
        <v>885</v>
      </c>
      <c r="DH125" s="7" t="s">
        <v>894</v>
      </c>
      <c r="DI125" s="7" t="s">
        <v>300</v>
      </c>
      <c r="DJ125" s="7" t="s">
        <v>312</v>
      </c>
      <c r="DK125" s="7" t="s">
        <v>313</v>
      </c>
      <c r="DL125" s="7" t="s">
        <v>311</v>
      </c>
      <c r="DQ125" s="7" t="s">
        <v>887</v>
      </c>
      <c r="DR125" s="7" t="s">
        <v>885</v>
      </c>
      <c r="EL125" s="840" t="s">
        <v>893</v>
      </c>
      <c r="EM125" s="318" t="s">
        <v>891</v>
      </c>
      <c r="EN125" s="274" t="s">
        <v>892</v>
      </c>
      <c r="EO125" s="276">
        <v>0</v>
      </c>
      <c r="EP125" s="276">
        <v>70</v>
      </c>
      <c r="EQ125" s="276">
        <v>10</v>
      </c>
      <c r="ER125" s="827">
        <v>0</v>
      </c>
      <c r="ES125" s="827">
        <v>30</v>
      </c>
      <c r="ET125" s="836">
        <v>30</v>
      </c>
    </row>
    <row r="126" spans="1:150" ht="84" customHeight="1" x14ac:dyDescent="0.2">
      <c r="A126" s="277" t="s">
        <v>76</v>
      </c>
      <c r="B126" s="430" t="s">
        <v>77</v>
      </c>
      <c r="C126" s="431" t="s">
        <v>826</v>
      </c>
      <c r="D126" s="431"/>
      <c r="E126" s="8" t="s">
        <v>530</v>
      </c>
      <c r="F126" s="281" t="str">
        <f t="shared" si="26"/>
        <v>E2.P_C</v>
      </c>
      <c r="G126" s="454" t="s">
        <v>203</v>
      </c>
      <c r="H126" s="454" t="s">
        <v>324</v>
      </c>
      <c r="I126" s="458"/>
      <c r="J126" s="459" t="s">
        <v>61</v>
      </c>
      <c r="K126" s="374" t="str">
        <f t="shared" si="27"/>
        <v>E2.P_C.MR1</v>
      </c>
      <c r="L126" s="410" t="s">
        <v>297</v>
      </c>
      <c r="M126" s="411" t="s">
        <v>890</v>
      </c>
      <c r="N126" s="375">
        <v>0</v>
      </c>
      <c r="O126" s="288">
        <v>80</v>
      </c>
      <c r="P126" s="377" t="s">
        <v>87</v>
      </c>
      <c r="Q126" s="378" t="str">
        <f t="shared" si="28"/>
        <v>E2.P_C.MR1-MP02-1</v>
      </c>
      <c r="R126" s="629" t="s">
        <v>895</v>
      </c>
      <c r="S126" s="530" t="s">
        <v>896</v>
      </c>
      <c r="T126" s="531">
        <v>0</v>
      </c>
      <c r="U126" s="532">
        <v>1</v>
      </c>
      <c r="V126" s="531" t="s">
        <v>67</v>
      </c>
      <c r="W126" s="533">
        <v>0.2</v>
      </c>
      <c r="X126" s="534">
        <v>0.3</v>
      </c>
      <c r="Y126" s="533">
        <v>0.3</v>
      </c>
      <c r="Z126" s="542">
        <v>0.2</v>
      </c>
      <c r="AA126" s="537"/>
      <c r="AB126" s="538"/>
      <c r="AC126" s="538"/>
      <c r="AD126" s="538"/>
      <c r="AE126" s="538"/>
      <c r="AF126" s="538"/>
      <c r="AG126" s="538"/>
      <c r="AH126" s="538"/>
      <c r="AI126" s="538"/>
      <c r="AJ126" s="538"/>
      <c r="AK126" s="538"/>
      <c r="AL126" s="538"/>
      <c r="AM126" s="538"/>
      <c r="AN126" s="538"/>
      <c r="AO126" s="538"/>
      <c r="AP126" s="538"/>
      <c r="AQ126" s="538"/>
      <c r="AR126" s="538"/>
      <c r="AS126" s="538"/>
      <c r="AT126" s="538"/>
      <c r="AU126" s="538"/>
      <c r="AV126" s="538"/>
      <c r="AW126" s="538"/>
      <c r="AX126" s="538"/>
      <c r="AY126" s="538"/>
      <c r="AZ126" s="538"/>
      <c r="BA126" s="538"/>
      <c r="BB126" s="538"/>
      <c r="BC126" s="539"/>
      <c r="BD126" s="301" t="s">
        <v>832</v>
      </c>
      <c r="BS126" s="87" t="s">
        <v>296</v>
      </c>
      <c r="BT126" s="87" t="s">
        <v>297</v>
      </c>
      <c r="BU126" s="90" t="s">
        <v>893</v>
      </c>
      <c r="BV126" s="87" t="s">
        <v>891</v>
      </c>
      <c r="DH126" s="7" t="s">
        <v>898</v>
      </c>
      <c r="DI126" s="7" t="s">
        <v>300</v>
      </c>
      <c r="DJ126" s="7" t="s">
        <v>323</v>
      </c>
      <c r="DK126" s="7" t="s">
        <v>324</v>
      </c>
      <c r="DL126" s="7" t="s">
        <v>322</v>
      </c>
      <c r="DQ126" s="7" t="s">
        <v>893</v>
      </c>
      <c r="DR126" s="7" t="s">
        <v>891</v>
      </c>
      <c r="EL126" s="840" t="s">
        <v>897</v>
      </c>
      <c r="EM126" s="318" t="s">
        <v>895</v>
      </c>
      <c r="EN126" s="274" t="s">
        <v>896</v>
      </c>
      <c r="EO126" s="274">
        <v>0</v>
      </c>
      <c r="EP126" s="274">
        <v>1</v>
      </c>
      <c r="EQ126" s="276">
        <v>0.2</v>
      </c>
      <c r="ER126" s="827">
        <v>0.2</v>
      </c>
      <c r="ES126" s="276">
        <v>0.3</v>
      </c>
      <c r="ET126" s="836">
        <v>0.3</v>
      </c>
    </row>
    <row r="127" spans="1:150" ht="56.25" customHeight="1" thickBot="1" x14ac:dyDescent="0.25">
      <c r="A127" s="277" t="s">
        <v>76</v>
      </c>
      <c r="B127" s="430" t="s">
        <v>77</v>
      </c>
      <c r="C127" s="431" t="s">
        <v>826</v>
      </c>
      <c r="D127" s="431"/>
      <c r="E127" s="8" t="s">
        <v>530</v>
      </c>
      <c r="F127" s="281" t="str">
        <f t="shared" si="26"/>
        <v>E2.P_C</v>
      </c>
      <c r="G127" s="566" t="s">
        <v>203</v>
      </c>
      <c r="H127" s="566" t="s">
        <v>324</v>
      </c>
      <c r="I127" s="464"/>
      <c r="J127" s="465" t="s">
        <v>61</v>
      </c>
      <c r="K127" s="466" t="str">
        <f t="shared" si="27"/>
        <v>E2.P_C.MR1</v>
      </c>
      <c r="L127" s="426" t="s">
        <v>297</v>
      </c>
      <c r="M127" s="427" t="s">
        <v>890</v>
      </c>
      <c r="N127" s="389">
        <v>0</v>
      </c>
      <c r="O127" s="428">
        <v>80</v>
      </c>
      <c r="P127" s="377" t="s">
        <v>99</v>
      </c>
      <c r="Q127" s="392" t="str">
        <f t="shared" si="28"/>
        <v>E2.P_C.MR1-MP03-1</v>
      </c>
      <c r="R127" s="630" t="s">
        <v>899</v>
      </c>
      <c r="S127" s="553" t="s">
        <v>900</v>
      </c>
      <c r="T127" s="631">
        <v>0</v>
      </c>
      <c r="U127" s="632">
        <v>4</v>
      </c>
      <c r="V127" s="554" t="s">
        <v>67</v>
      </c>
      <c r="W127" s="556">
        <v>1</v>
      </c>
      <c r="X127" s="557">
        <v>1</v>
      </c>
      <c r="Y127" s="556">
        <v>1</v>
      </c>
      <c r="Z127" s="558">
        <v>1</v>
      </c>
      <c r="AA127" s="537"/>
      <c r="AB127" s="538"/>
      <c r="AC127" s="538"/>
      <c r="AD127" s="538"/>
      <c r="AE127" s="538"/>
      <c r="AF127" s="538"/>
      <c r="AG127" s="538"/>
      <c r="AH127" s="538"/>
      <c r="AI127" s="538"/>
      <c r="AJ127" s="538"/>
      <c r="AK127" s="538"/>
      <c r="AL127" s="538"/>
      <c r="AM127" s="538"/>
      <c r="AN127" s="538"/>
      <c r="AO127" s="538"/>
      <c r="AP127" s="538"/>
      <c r="AQ127" s="538"/>
      <c r="AR127" s="538"/>
      <c r="AS127" s="538"/>
      <c r="AT127" s="538"/>
      <c r="AU127" s="538"/>
      <c r="AV127" s="538"/>
      <c r="AW127" s="538"/>
      <c r="AX127" s="538"/>
      <c r="AY127" s="538"/>
      <c r="AZ127" s="538"/>
      <c r="BA127" s="538"/>
      <c r="BB127" s="538"/>
      <c r="BC127" s="539"/>
      <c r="BD127" s="301" t="s">
        <v>832</v>
      </c>
      <c r="BS127" s="89" t="s">
        <v>296</v>
      </c>
      <c r="BT127" s="89" t="s">
        <v>297</v>
      </c>
      <c r="BU127" s="90" t="s">
        <v>897</v>
      </c>
      <c r="BV127" s="87" t="s">
        <v>895</v>
      </c>
      <c r="DH127" s="7" t="s">
        <v>902</v>
      </c>
      <c r="DI127" s="7" t="s">
        <v>300</v>
      </c>
      <c r="DJ127" s="7" t="s">
        <v>323</v>
      </c>
      <c r="DK127" s="7" t="s">
        <v>324</v>
      </c>
      <c r="DL127" s="7" t="s">
        <v>322</v>
      </c>
      <c r="DQ127" s="7" t="s">
        <v>897</v>
      </c>
      <c r="DR127" s="7" t="s">
        <v>895</v>
      </c>
      <c r="EL127" s="840" t="s">
        <v>901</v>
      </c>
      <c r="EM127" s="318" t="s">
        <v>899</v>
      </c>
      <c r="EN127" s="274" t="s">
        <v>900</v>
      </c>
      <c r="EO127" s="274">
        <v>0</v>
      </c>
      <c r="EP127" s="274">
        <v>4</v>
      </c>
      <c r="EQ127" s="275">
        <v>1</v>
      </c>
      <c r="ER127" s="275">
        <v>1</v>
      </c>
      <c r="ES127" s="275">
        <v>1</v>
      </c>
      <c r="ET127" s="838">
        <v>1</v>
      </c>
    </row>
    <row r="128" spans="1:150" ht="107.25" customHeight="1" x14ac:dyDescent="0.2">
      <c r="A128" s="277" t="s">
        <v>76</v>
      </c>
      <c r="B128" s="430" t="s">
        <v>77</v>
      </c>
      <c r="C128" s="431" t="s">
        <v>826</v>
      </c>
      <c r="D128" s="432" t="s">
        <v>827</v>
      </c>
      <c r="E128" s="3" t="s">
        <v>641</v>
      </c>
      <c r="F128" s="433" t="str">
        <f t="shared" si="26"/>
        <v>E2.P_D</v>
      </c>
      <c r="G128" s="434" t="s">
        <v>218</v>
      </c>
      <c r="H128" s="479" t="s">
        <v>338</v>
      </c>
      <c r="I128" s="455" t="s">
        <v>903</v>
      </c>
      <c r="J128" s="456" t="s">
        <v>61</v>
      </c>
      <c r="K128" s="457" t="str">
        <f t="shared" si="27"/>
        <v>E2.P_D.MR1</v>
      </c>
      <c r="L128" s="633" t="s">
        <v>309</v>
      </c>
      <c r="M128" s="362" t="s">
        <v>904</v>
      </c>
      <c r="N128" s="363">
        <v>0</v>
      </c>
      <c r="O128" s="247">
        <v>2</v>
      </c>
      <c r="P128" s="377" t="s">
        <v>64</v>
      </c>
      <c r="Q128" s="366" t="str">
        <f t="shared" si="28"/>
        <v>E2.P_D.MR1-MP01-1</v>
      </c>
      <c r="R128" s="418" t="s">
        <v>905</v>
      </c>
      <c r="S128" s="368" t="s">
        <v>906</v>
      </c>
      <c r="T128" s="369">
        <v>0</v>
      </c>
      <c r="U128" s="370">
        <v>2</v>
      </c>
      <c r="V128" s="369" t="s">
        <v>67</v>
      </c>
      <c r="W128" s="257">
        <v>0.5</v>
      </c>
      <c r="X128" s="256">
        <v>0.5</v>
      </c>
      <c r="Y128" s="257">
        <v>0.5</v>
      </c>
      <c r="Z128" s="258">
        <v>0.5</v>
      </c>
      <c r="AA128" s="591">
        <f>300000000+153200000+6800000-360000000</f>
        <v>100000000</v>
      </c>
      <c r="AB128" s="592">
        <v>0</v>
      </c>
      <c r="AC128" s="592">
        <v>200000000</v>
      </c>
      <c r="AD128" s="592">
        <v>0</v>
      </c>
      <c r="AE128" s="592">
        <v>0</v>
      </c>
      <c r="AF128" s="592">
        <v>0</v>
      </c>
      <c r="AG128" s="592">
        <f t="shared" ref="AG128" si="84">SUM(AA128:AF128)</f>
        <v>300000000</v>
      </c>
      <c r="AH128" s="592">
        <f t="shared" ref="AH128:AM128" si="85">AA128*1.035</f>
        <v>103499999.99999999</v>
      </c>
      <c r="AI128" s="592">
        <f t="shared" si="85"/>
        <v>0</v>
      </c>
      <c r="AJ128" s="592">
        <f t="shared" si="85"/>
        <v>206999999.99999997</v>
      </c>
      <c r="AK128" s="592">
        <f t="shared" si="85"/>
        <v>0</v>
      </c>
      <c r="AL128" s="592">
        <f t="shared" si="85"/>
        <v>0</v>
      </c>
      <c r="AM128" s="592">
        <f t="shared" si="85"/>
        <v>0</v>
      </c>
      <c r="AN128" s="592">
        <f t="shared" ref="AN128" si="86">SUM(AH128:AM128)</f>
        <v>310499999.99999994</v>
      </c>
      <c r="AO128" s="592">
        <f t="shared" ref="AO128:AT128" si="87">AH128*1.035</f>
        <v>107122499.99999997</v>
      </c>
      <c r="AP128" s="592">
        <f t="shared" si="87"/>
        <v>0</v>
      </c>
      <c r="AQ128" s="592">
        <f t="shared" si="87"/>
        <v>214244999.99999994</v>
      </c>
      <c r="AR128" s="592">
        <f t="shared" si="87"/>
        <v>0</v>
      </c>
      <c r="AS128" s="592">
        <f t="shared" si="87"/>
        <v>0</v>
      </c>
      <c r="AT128" s="592">
        <f t="shared" si="87"/>
        <v>0</v>
      </c>
      <c r="AU128" s="592">
        <f t="shared" ref="AU128" si="88">SUM(AO128:AT128)</f>
        <v>321367499.99999988</v>
      </c>
      <c r="AV128" s="592">
        <f t="shared" ref="AV128:BA128" si="89">AO128*1.035</f>
        <v>110871787.49999996</v>
      </c>
      <c r="AW128" s="592">
        <f t="shared" si="89"/>
        <v>0</v>
      </c>
      <c r="AX128" s="592">
        <f t="shared" si="89"/>
        <v>221743574.99999991</v>
      </c>
      <c r="AY128" s="592">
        <f t="shared" si="89"/>
        <v>0</v>
      </c>
      <c r="AZ128" s="592">
        <f t="shared" si="89"/>
        <v>0</v>
      </c>
      <c r="BA128" s="592">
        <f t="shared" si="89"/>
        <v>0</v>
      </c>
      <c r="BB128" s="592">
        <f t="shared" ref="BB128" si="90">SUM(AV128:BA128)</f>
        <v>332615362.49999988</v>
      </c>
      <c r="BC128" s="593">
        <f t="shared" ref="BC128" si="91">+AG128+AN128+AU128+BB128</f>
        <v>1264482862.4999998</v>
      </c>
      <c r="BD128" s="301" t="s">
        <v>832</v>
      </c>
      <c r="BS128" s="89" t="s">
        <v>296</v>
      </c>
      <c r="BT128" s="89" t="s">
        <v>297</v>
      </c>
      <c r="BU128" s="90" t="s">
        <v>901</v>
      </c>
      <c r="BV128" s="87" t="s">
        <v>899</v>
      </c>
      <c r="DH128" s="7" t="s">
        <v>908</v>
      </c>
      <c r="DI128" s="7" t="s">
        <v>300</v>
      </c>
      <c r="DJ128" s="7" t="s">
        <v>323</v>
      </c>
      <c r="DK128" s="7" t="s">
        <v>324</v>
      </c>
      <c r="DL128" s="7" t="s">
        <v>322</v>
      </c>
      <c r="DQ128" s="7" t="s">
        <v>901</v>
      </c>
      <c r="DR128" s="7" t="s">
        <v>899</v>
      </c>
      <c r="EL128" s="840" t="s">
        <v>907</v>
      </c>
      <c r="EM128" s="318" t="s">
        <v>905</v>
      </c>
      <c r="EN128" s="274" t="s">
        <v>906</v>
      </c>
      <c r="EO128" s="274">
        <v>0</v>
      </c>
      <c r="EP128" s="274">
        <v>2</v>
      </c>
      <c r="EQ128" s="276">
        <v>0.5</v>
      </c>
      <c r="ER128" s="276">
        <v>0.5</v>
      </c>
      <c r="ES128" s="276">
        <v>0.5</v>
      </c>
      <c r="ET128" s="841">
        <v>0.5</v>
      </c>
    </row>
    <row r="129" spans="1:150" ht="62.25" customHeight="1" x14ac:dyDescent="0.2">
      <c r="A129" s="277" t="s">
        <v>76</v>
      </c>
      <c r="B129" s="430" t="s">
        <v>77</v>
      </c>
      <c r="C129" s="431" t="s">
        <v>826</v>
      </c>
      <c r="D129" s="431"/>
      <c r="E129" s="8" t="s">
        <v>641</v>
      </c>
      <c r="F129" s="281" t="str">
        <f t="shared" si="26"/>
        <v>E2.P_D</v>
      </c>
      <c r="G129" s="454" t="s">
        <v>218</v>
      </c>
      <c r="H129" s="454" t="s">
        <v>338</v>
      </c>
      <c r="I129" s="458"/>
      <c r="J129" s="459" t="s">
        <v>61</v>
      </c>
      <c r="K129" s="374" t="str">
        <f t="shared" si="27"/>
        <v>E2.P_D.MR1</v>
      </c>
      <c r="L129" s="410" t="s">
        <v>309</v>
      </c>
      <c r="M129" s="411" t="s">
        <v>904</v>
      </c>
      <c r="N129" s="375">
        <v>0</v>
      </c>
      <c r="O129" s="288">
        <v>2</v>
      </c>
      <c r="P129" s="377" t="s">
        <v>87</v>
      </c>
      <c r="Q129" s="378" t="str">
        <f t="shared" si="28"/>
        <v>E2.P_D.MR1-MP02-1</v>
      </c>
      <c r="R129" s="422" t="s">
        <v>909</v>
      </c>
      <c r="S129" s="314" t="s">
        <v>910</v>
      </c>
      <c r="T129" s="293">
        <v>0</v>
      </c>
      <c r="U129" s="294">
        <v>200</v>
      </c>
      <c r="V129" s="293" t="s">
        <v>67</v>
      </c>
      <c r="W129" s="295">
        <v>50</v>
      </c>
      <c r="X129" s="296">
        <v>50</v>
      </c>
      <c r="Y129" s="295">
        <v>50</v>
      </c>
      <c r="Z129" s="297">
        <v>50</v>
      </c>
      <c r="AA129" s="298"/>
      <c r="AB129" s="299"/>
      <c r="AC129" s="299"/>
      <c r="AD129" s="299"/>
      <c r="AE129" s="299"/>
      <c r="AF129" s="299"/>
      <c r="AG129" s="299"/>
      <c r="AH129" s="299"/>
      <c r="AI129" s="299"/>
      <c r="AJ129" s="299"/>
      <c r="AK129" s="299"/>
      <c r="AL129" s="299"/>
      <c r="AM129" s="299"/>
      <c r="AN129" s="299"/>
      <c r="AO129" s="299"/>
      <c r="AP129" s="299"/>
      <c r="AQ129" s="299"/>
      <c r="AR129" s="299"/>
      <c r="AS129" s="299"/>
      <c r="AT129" s="299"/>
      <c r="AU129" s="299"/>
      <c r="AV129" s="299"/>
      <c r="AW129" s="299"/>
      <c r="AX129" s="299"/>
      <c r="AY129" s="299"/>
      <c r="AZ129" s="299"/>
      <c r="BA129" s="299"/>
      <c r="BB129" s="299"/>
      <c r="BC129" s="300"/>
      <c r="BD129" s="301" t="s">
        <v>832</v>
      </c>
      <c r="BS129" s="87" t="s">
        <v>308</v>
      </c>
      <c r="BT129" s="87" t="s">
        <v>309</v>
      </c>
      <c r="BU129" s="88" t="s">
        <v>907</v>
      </c>
      <c r="BV129" s="87" t="s">
        <v>905</v>
      </c>
      <c r="DH129" s="7" t="s">
        <v>912</v>
      </c>
      <c r="DI129" s="7" t="s">
        <v>300</v>
      </c>
      <c r="DJ129" s="7" t="s">
        <v>337</v>
      </c>
      <c r="DK129" s="7" t="s">
        <v>338</v>
      </c>
      <c r="DL129" s="7" t="s">
        <v>336</v>
      </c>
      <c r="DQ129" s="7" t="s">
        <v>907</v>
      </c>
      <c r="DR129" s="7" t="s">
        <v>905</v>
      </c>
      <c r="EL129" s="840" t="s">
        <v>911</v>
      </c>
      <c r="EM129" s="318" t="s">
        <v>909</v>
      </c>
      <c r="EN129" s="274" t="s">
        <v>910</v>
      </c>
      <c r="EO129" s="274">
        <v>0</v>
      </c>
      <c r="EP129" s="274">
        <v>200</v>
      </c>
      <c r="EQ129" s="275">
        <v>50</v>
      </c>
      <c r="ER129" s="275">
        <v>50</v>
      </c>
      <c r="ES129" s="275">
        <v>50</v>
      </c>
      <c r="ET129" s="838">
        <v>50</v>
      </c>
    </row>
    <row r="130" spans="1:150" ht="39" customHeight="1" x14ac:dyDescent="0.2">
      <c r="A130" s="277" t="s">
        <v>76</v>
      </c>
      <c r="B130" s="430" t="s">
        <v>77</v>
      </c>
      <c r="C130" s="431" t="s">
        <v>826</v>
      </c>
      <c r="D130" s="431"/>
      <c r="E130" s="8" t="s">
        <v>641</v>
      </c>
      <c r="F130" s="281" t="str">
        <f t="shared" si="26"/>
        <v>E2.P_D</v>
      </c>
      <c r="G130" s="454" t="s">
        <v>218</v>
      </c>
      <c r="H130" s="454" t="s">
        <v>338</v>
      </c>
      <c r="I130" s="458"/>
      <c r="J130" s="459" t="s">
        <v>61</v>
      </c>
      <c r="K130" s="374" t="str">
        <f t="shared" si="27"/>
        <v>E2.P_D.MR1</v>
      </c>
      <c r="L130" s="410" t="s">
        <v>309</v>
      </c>
      <c r="M130" s="411" t="s">
        <v>904</v>
      </c>
      <c r="N130" s="375">
        <v>0</v>
      </c>
      <c r="O130" s="288">
        <v>2</v>
      </c>
      <c r="P130" s="377" t="s">
        <v>99</v>
      </c>
      <c r="Q130" s="378" t="str">
        <f t="shared" si="28"/>
        <v>E2.P_D.MR1-MP03-1</v>
      </c>
      <c r="R130" s="422" t="s">
        <v>913</v>
      </c>
      <c r="S130" s="314" t="s">
        <v>914</v>
      </c>
      <c r="T130" s="293">
        <v>0</v>
      </c>
      <c r="U130" s="294">
        <v>1</v>
      </c>
      <c r="V130" s="293" t="s">
        <v>67</v>
      </c>
      <c r="W130" s="315">
        <v>0.2</v>
      </c>
      <c r="X130" s="330">
        <v>0.3</v>
      </c>
      <c r="Y130" s="315">
        <v>0.3</v>
      </c>
      <c r="Z130" s="316">
        <v>0.2</v>
      </c>
      <c r="AA130" s="298"/>
      <c r="AB130" s="299"/>
      <c r="AC130" s="299"/>
      <c r="AD130" s="299"/>
      <c r="AE130" s="299"/>
      <c r="AF130" s="299"/>
      <c r="AG130" s="299"/>
      <c r="AH130" s="299"/>
      <c r="AI130" s="299"/>
      <c r="AJ130" s="299"/>
      <c r="AK130" s="299"/>
      <c r="AL130" s="299"/>
      <c r="AM130" s="299"/>
      <c r="AN130" s="299"/>
      <c r="AO130" s="299"/>
      <c r="AP130" s="299"/>
      <c r="AQ130" s="299"/>
      <c r="AR130" s="299"/>
      <c r="AS130" s="299"/>
      <c r="AT130" s="299"/>
      <c r="AU130" s="299"/>
      <c r="AV130" s="299"/>
      <c r="AW130" s="299"/>
      <c r="AX130" s="299"/>
      <c r="AY130" s="299"/>
      <c r="AZ130" s="299"/>
      <c r="BA130" s="299"/>
      <c r="BB130" s="299"/>
      <c r="BC130" s="300"/>
      <c r="BD130" s="301" t="s">
        <v>832</v>
      </c>
      <c r="BS130" s="89" t="s">
        <v>308</v>
      </c>
      <c r="BT130" s="89" t="s">
        <v>309</v>
      </c>
      <c r="BU130" s="88" t="s">
        <v>911</v>
      </c>
      <c r="BV130" s="87" t="s">
        <v>909</v>
      </c>
      <c r="DH130" s="7" t="s">
        <v>916</v>
      </c>
      <c r="DI130" s="7" t="s">
        <v>300</v>
      </c>
      <c r="DJ130" s="7" t="s">
        <v>337</v>
      </c>
      <c r="DK130" s="7" t="s">
        <v>338</v>
      </c>
      <c r="DL130" s="7" t="s">
        <v>336</v>
      </c>
      <c r="DQ130" s="7" t="s">
        <v>911</v>
      </c>
      <c r="DR130" s="7" t="s">
        <v>909</v>
      </c>
      <c r="EL130" s="840" t="s">
        <v>915</v>
      </c>
      <c r="EM130" s="318" t="s">
        <v>913</v>
      </c>
      <c r="EN130" s="274" t="s">
        <v>914</v>
      </c>
      <c r="EO130" s="274">
        <v>0</v>
      </c>
      <c r="EP130" s="274">
        <v>1</v>
      </c>
      <c r="EQ130" s="276">
        <v>0.2</v>
      </c>
      <c r="ER130" s="276">
        <v>0.3</v>
      </c>
      <c r="ES130" s="276">
        <v>0.3</v>
      </c>
      <c r="ET130" s="841">
        <v>0.2</v>
      </c>
    </row>
    <row r="131" spans="1:150" ht="33" customHeight="1" x14ac:dyDescent="0.2">
      <c r="A131" s="277" t="s">
        <v>76</v>
      </c>
      <c r="B131" s="430" t="s">
        <v>77</v>
      </c>
      <c r="C131" s="431" t="s">
        <v>826</v>
      </c>
      <c r="D131" s="431"/>
      <c r="E131" s="8" t="s">
        <v>641</v>
      </c>
      <c r="F131" s="281" t="str">
        <f t="shared" si="26"/>
        <v>E2.P_D</v>
      </c>
      <c r="G131" s="454" t="s">
        <v>218</v>
      </c>
      <c r="H131" s="454" t="s">
        <v>338</v>
      </c>
      <c r="I131" s="458"/>
      <c r="J131" s="459" t="s">
        <v>61</v>
      </c>
      <c r="K131" s="374" t="str">
        <f t="shared" si="27"/>
        <v>E2.P_D.MR1</v>
      </c>
      <c r="L131" s="410" t="s">
        <v>309</v>
      </c>
      <c r="M131" s="411" t="s">
        <v>904</v>
      </c>
      <c r="N131" s="375">
        <v>0</v>
      </c>
      <c r="O131" s="288">
        <v>2</v>
      </c>
      <c r="P131" s="377" t="s">
        <v>112</v>
      </c>
      <c r="Q131" s="378" t="str">
        <f t="shared" si="28"/>
        <v>E2.P_D.MR1-MP04-1</v>
      </c>
      <c r="R131" s="422" t="s">
        <v>917</v>
      </c>
      <c r="S131" s="314" t="s">
        <v>918</v>
      </c>
      <c r="T131" s="293">
        <v>0</v>
      </c>
      <c r="U131" s="294">
        <v>1</v>
      </c>
      <c r="V131" s="293" t="s">
        <v>67</v>
      </c>
      <c r="W131" s="315">
        <v>0.2</v>
      </c>
      <c r="X131" s="330">
        <v>0.3</v>
      </c>
      <c r="Y131" s="315">
        <v>0.3</v>
      </c>
      <c r="Z131" s="316">
        <v>0.2</v>
      </c>
      <c r="AA131" s="298"/>
      <c r="AB131" s="299"/>
      <c r="AC131" s="299"/>
      <c r="AD131" s="299"/>
      <c r="AE131" s="299"/>
      <c r="AF131" s="299"/>
      <c r="AG131" s="299"/>
      <c r="AH131" s="299"/>
      <c r="AI131" s="299"/>
      <c r="AJ131" s="299"/>
      <c r="AK131" s="299"/>
      <c r="AL131" s="299"/>
      <c r="AM131" s="299"/>
      <c r="AN131" s="299"/>
      <c r="AO131" s="299"/>
      <c r="AP131" s="299"/>
      <c r="AQ131" s="299"/>
      <c r="AR131" s="299"/>
      <c r="AS131" s="299"/>
      <c r="AT131" s="299"/>
      <c r="AU131" s="299"/>
      <c r="AV131" s="299"/>
      <c r="AW131" s="299"/>
      <c r="AX131" s="299"/>
      <c r="AY131" s="299"/>
      <c r="AZ131" s="299"/>
      <c r="BA131" s="299"/>
      <c r="BB131" s="299"/>
      <c r="BC131" s="300"/>
      <c r="BD131" s="301" t="s">
        <v>832</v>
      </c>
      <c r="BS131" s="89" t="s">
        <v>308</v>
      </c>
      <c r="BT131" s="89" t="s">
        <v>309</v>
      </c>
      <c r="BU131" s="88" t="s">
        <v>915</v>
      </c>
      <c r="BV131" s="87" t="s">
        <v>913</v>
      </c>
      <c r="DH131" s="7" t="s">
        <v>920</v>
      </c>
      <c r="DI131" s="7" t="s">
        <v>300</v>
      </c>
      <c r="DJ131" s="7" t="s">
        <v>337</v>
      </c>
      <c r="DK131" s="7" t="s">
        <v>338</v>
      </c>
      <c r="DL131" s="7" t="s">
        <v>336</v>
      </c>
      <c r="DQ131" s="7" t="s">
        <v>915</v>
      </c>
      <c r="DR131" s="7" t="s">
        <v>913</v>
      </c>
      <c r="EL131" s="840" t="s">
        <v>919</v>
      </c>
      <c r="EM131" s="318" t="s">
        <v>917</v>
      </c>
      <c r="EN131" s="274" t="s">
        <v>918</v>
      </c>
      <c r="EO131" s="274">
        <v>0</v>
      </c>
      <c r="EP131" s="274">
        <v>1</v>
      </c>
      <c r="EQ131" s="276">
        <v>0.2</v>
      </c>
      <c r="ER131" s="276">
        <v>0.3</v>
      </c>
      <c r="ES131" s="276">
        <v>0.3</v>
      </c>
      <c r="ET131" s="841">
        <v>0.2</v>
      </c>
    </row>
    <row r="132" spans="1:150" ht="54" customHeight="1" thickBot="1" x14ac:dyDescent="0.25">
      <c r="A132" s="277" t="s">
        <v>76</v>
      </c>
      <c r="B132" s="430" t="s">
        <v>77</v>
      </c>
      <c r="C132" s="431" t="s">
        <v>826</v>
      </c>
      <c r="D132" s="431"/>
      <c r="E132" s="8" t="s">
        <v>641</v>
      </c>
      <c r="F132" s="281" t="str">
        <f t="shared" si="26"/>
        <v>E2.P_D</v>
      </c>
      <c r="G132" s="566" t="s">
        <v>218</v>
      </c>
      <c r="H132" s="566" t="s">
        <v>338</v>
      </c>
      <c r="I132" s="464"/>
      <c r="J132" s="465" t="s">
        <v>61</v>
      </c>
      <c r="K132" s="466" t="str">
        <f t="shared" si="27"/>
        <v>E2.P_D.MR1</v>
      </c>
      <c r="L132" s="426" t="s">
        <v>309</v>
      </c>
      <c r="M132" s="427" t="s">
        <v>904</v>
      </c>
      <c r="N132" s="389">
        <v>0</v>
      </c>
      <c r="O132" s="428">
        <v>2</v>
      </c>
      <c r="P132" s="567" t="s">
        <v>122</v>
      </c>
      <c r="Q132" s="392" t="str">
        <f t="shared" si="28"/>
        <v>E2.P_D.MR1-MP05-1</v>
      </c>
      <c r="R132" s="477" t="s">
        <v>921</v>
      </c>
      <c r="S132" s="337" t="s">
        <v>922</v>
      </c>
      <c r="T132" s="351">
        <v>0</v>
      </c>
      <c r="U132" s="352">
        <v>1</v>
      </c>
      <c r="V132" s="351" t="s">
        <v>67</v>
      </c>
      <c r="W132" s="403">
        <v>0.2</v>
      </c>
      <c r="X132" s="622">
        <v>0.3</v>
      </c>
      <c r="Y132" s="403">
        <v>0.3</v>
      </c>
      <c r="Z132" s="404">
        <v>0.2</v>
      </c>
      <c r="AA132" s="298"/>
      <c r="AB132" s="299"/>
      <c r="AC132" s="299"/>
      <c r="AD132" s="299"/>
      <c r="AE132" s="299"/>
      <c r="AF132" s="299"/>
      <c r="AG132" s="299"/>
      <c r="AH132" s="299"/>
      <c r="AI132" s="299"/>
      <c r="AJ132" s="299"/>
      <c r="AK132" s="299"/>
      <c r="AL132" s="299"/>
      <c r="AM132" s="299"/>
      <c r="AN132" s="299"/>
      <c r="AO132" s="299"/>
      <c r="AP132" s="299"/>
      <c r="AQ132" s="299"/>
      <c r="AR132" s="299"/>
      <c r="AS132" s="299"/>
      <c r="AT132" s="299"/>
      <c r="AU132" s="299"/>
      <c r="AV132" s="299"/>
      <c r="AW132" s="299"/>
      <c r="AX132" s="299"/>
      <c r="AY132" s="299"/>
      <c r="AZ132" s="299"/>
      <c r="BA132" s="299"/>
      <c r="BB132" s="299"/>
      <c r="BC132" s="300"/>
      <c r="BD132" s="301" t="s">
        <v>832</v>
      </c>
      <c r="BS132" s="89" t="s">
        <v>308</v>
      </c>
      <c r="BT132" s="89" t="s">
        <v>309</v>
      </c>
      <c r="BU132" s="88" t="s">
        <v>919</v>
      </c>
      <c r="BV132" s="87" t="s">
        <v>917</v>
      </c>
      <c r="DH132" s="7" t="s">
        <v>924</v>
      </c>
      <c r="DI132" s="7" t="s">
        <v>300</v>
      </c>
      <c r="DJ132" s="7" t="s">
        <v>337</v>
      </c>
      <c r="DK132" s="7" t="s">
        <v>338</v>
      </c>
      <c r="DL132" s="7" t="s">
        <v>336</v>
      </c>
      <c r="DQ132" s="7" t="s">
        <v>919</v>
      </c>
      <c r="DR132" s="7" t="s">
        <v>917</v>
      </c>
      <c r="EL132" s="840" t="s">
        <v>923</v>
      </c>
      <c r="EM132" s="318" t="s">
        <v>921</v>
      </c>
      <c r="EN132" s="274" t="s">
        <v>922</v>
      </c>
      <c r="EO132" s="274">
        <v>0</v>
      </c>
      <c r="EP132" s="274">
        <v>1</v>
      </c>
      <c r="EQ132" s="276">
        <v>0.2</v>
      </c>
      <c r="ER132" s="276">
        <v>0.3</v>
      </c>
      <c r="ES132" s="276">
        <v>0.3</v>
      </c>
      <c r="ET132" s="841">
        <v>0.2</v>
      </c>
    </row>
    <row r="133" spans="1:150" ht="142.5" customHeight="1" x14ac:dyDescent="0.2">
      <c r="A133" s="277" t="s">
        <v>76</v>
      </c>
      <c r="B133" s="430" t="s">
        <v>77</v>
      </c>
      <c r="C133" s="431" t="s">
        <v>826</v>
      </c>
      <c r="D133" s="432" t="s">
        <v>925</v>
      </c>
      <c r="E133" s="3" t="s">
        <v>695</v>
      </c>
      <c r="F133" s="433" t="str">
        <f t="shared" si="26"/>
        <v>E2.P_E</v>
      </c>
      <c r="G133" s="434" t="s">
        <v>230</v>
      </c>
      <c r="H133" s="479" t="s">
        <v>349</v>
      </c>
      <c r="I133" s="455" t="s">
        <v>926</v>
      </c>
      <c r="J133" s="456" t="s">
        <v>61</v>
      </c>
      <c r="K133" s="457" t="str">
        <f t="shared" si="27"/>
        <v>E2.P_E.MR1</v>
      </c>
      <c r="L133" s="361" t="s">
        <v>320</v>
      </c>
      <c r="M133" s="362" t="s">
        <v>927</v>
      </c>
      <c r="N133" s="363">
        <v>665</v>
      </c>
      <c r="O133" s="247">
        <v>1100</v>
      </c>
      <c r="P133" s="365" t="s">
        <v>64</v>
      </c>
      <c r="Q133" s="366" t="str">
        <f t="shared" si="28"/>
        <v>E2.P_E.MR1-MP01-1</v>
      </c>
      <c r="R133" s="418" t="s">
        <v>928</v>
      </c>
      <c r="S133" s="368" t="s">
        <v>929</v>
      </c>
      <c r="T133" s="618">
        <v>0</v>
      </c>
      <c r="U133" s="619">
        <v>2</v>
      </c>
      <c r="V133" s="618" t="s">
        <v>67</v>
      </c>
      <c r="W133" s="634">
        <v>0.5</v>
      </c>
      <c r="X133" s="635">
        <v>0.5</v>
      </c>
      <c r="Y133" s="634">
        <v>0.5</v>
      </c>
      <c r="Z133" s="636">
        <v>0.5</v>
      </c>
      <c r="AA133" s="591">
        <f>97668698+300000000+2331302+180000000+190000000+60000000-461911148</f>
        <v>368088852</v>
      </c>
      <c r="AB133" s="592">
        <v>0</v>
      </c>
      <c r="AC133" s="592">
        <v>50000000</v>
      </c>
      <c r="AD133" s="592">
        <v>0</v>
      </c>
      <c r="AE133" s="592">
        <v>0</v>
      </c>
      <c r="AF133" s="592">
        <f>591+31910557</f>
        <v>31911148</v>
      </c>
      <c r="AG133" s="592">
        <f t="shared" ref="AG133" si="92">SUM(AA133:AF133)</f>
        <v>450000000</v>
      </c>
      <c r="AH133" s="592">
        <f t="shared" ref="AH133:AM133" si="93">AA133*1.035</f>
        <v>380971961.81999999</v>
      </c>
      <c r="AI133" s="592">
        <f t="shared" si="93"/>
        <v>0</v>
      </c>
      <c r="AJ133" s="592">
        <f t="shared" si="93"/>
        <v>51749999.999999993</v>
      </c>
      <c r="AK133" s="592">
        <f t="shared" si="93"/>
        <v>0</v>
      </c>
      <c r="AL133" s="592">
        <f t="shared" si="93"/>
        <v>0</v>
      </c>
      <c r="AM133" s="592">
        <f t="shared" si="93"/>
        <v>33028038.179999996</v>
      </c>
      <c r="AN133" s="592">
        <f t="shared" ref="AN133" si="94">SUM(AH133:AM133)</f>
        <v>465750000</v>
      </c>
      <c r="AO133" s="592">
        <f t="shared" ref="AO133:AT133" si="95">AH133*1.035</f>
        <v>394305980.48369998</v>
      </c>
      <c r="AP133" s="592">
        <f t="shared" si="95"/>
        <v>0</v>
      </c>
      <c r="AQ133" s="592">
        <f t="shared" si="95"/>
        <v>53561249.999999985</v>
      </c>
      <c r="AR133" s="592">
        <f t="shared" si="95"/>
        <v>0</v>
      </c>
      <c r="AS133" s="592">
        <f t="shared" si="95"/>
        <v>0</v>
      </c>
      <c r="AT133" s="592">
        <f t="shared" si="95"/>
        <v>34184019.516299993</v>
      </c>
      <c r="AU133" s="592">
        <f t="shared" ref="AU133" si="96">SUM(AO133:AT133)</f>
        <v>482051250</v>
      </c>
      <c r="AV133" s="592">
        <f t="shared" ref="AV133:BA133" si="97">AO133*1.035</f>
        <v>408106689.80062944</v>
      </c>
      <c r="AW133" s="592">
        <f t="shared" si="97"/>
        <v>0</v>
      </c>
      <c r="AX133" s="592">
        <f t="shared" si="97"/>
        <v>55435893.749999978</v>
      </c>
      <c r="AY133" s="592">
        <f t="shared" si="97"/>
        <v>0</v>
      </c>
      <c r="AZ133" s="592">
        <f t="shared" si="97"/>
        <v>0</v>
      </c>
      <c r="BA133" s="592">
        <f t="shared" si="97"/>
        <v>35380460.199370489</v>
      </c>
      <c r="BB133" s="592">
        <f t="shared" ref="BB133" si="98">SUM(AV133:BA133)</f>
        <v>498923043.74999994</v>
      </c>
      <c r="BC133" s="593">
        <f t="shared" ref="BC133" si="99">+AG133+AN133+AU133+BB133</f>
        <v>1896724293.75</v>
      </c>
      <c r="BD133" s="301" t="s">
        <v>832</v>
      </c>
      <c r="BS133" s="89" t="s">
        <v>308</v>
      </c>
      <c r="BT133" s="89" t="s">
        <v>309</v>
      </c>
      <c r="BU133" s="88" t="s">
        <v>923</v>
      </c>
      <c r="BV133" s="87" t="s">
        <v>921</v>
      </c>
      <c r="DH133" s="7" t="s">
        <v>931</v>
      </c>
      <c r="DI133" s="7" t="s">
        <v>300</v>
      </c>
      <c r="DJ133" s="7" t="s">
        <v>337</v>
      </c>
      <c r="DK133" s="7" t="s">
        <v>338</v>
      </c>
      <c r="DL133" s="7" t="s">
        <v>336</v>
      </c>
      <c r="DQ133" s="7" t="s">
        <v>923</v>
      </c>
      <c r="DR133" s="7" t="s">
        <v>921</v>
      </c>
      <c r="EL133" s="840" t="s">
        <v>930</v>
      </c>
      <c r="EM133" s="318" t="s">
        <v>928</v>
      </c>
      <c r="EN133" s="274" t="s">
        <v>929</v>
      </c>
      <c r="EO133" s="274">
        <v>0</v>
      </c>
      <c r="EP133" s="274">
        <v>2</v>
      </c>
      <c r="EQ133" s="276">
        <v>0.5</v>
      </c>
      <c r="ER133" s="276">
        <v>0.5</v>
      </c>
      <c r="ES133" s="276">
        <v>0.5</v>
      </c>
      <c r="ET133" s="841">
        <v>0.5</v>
      </c>
    </row>
    <row r="134" spans="1:150" ht="54" customHeight="1" x14ac:dyDescent="0.2">
      <c r="A134" s="277" t="s">
        <v>76</v>
      </c>
      <c r="B134" s="430" t="s">
        <v>77</v>
      </c>
      <c r="C134" s="431" t="s">
        <v>826</v>
      </c>
      <c r="D134" s="431"/>
      <c r="E134" s="8" t="s">
        <v>695</v>
      </c>
      <c r="F134" s="281" t="str">
        <f t="shared" si="26"/>
        <v>E2.P_E</v>
      </c>
      <c r="G134" s="571" t="s">
        <v>230</v>
      </c>
      <c r="H134" s="571" t="s">
        <v>349</v>
      </c>
      <c r="I134" s="458"/>
      <c r="J134" s="459" t="s">
        <v>61</v>
      </c>
      <c r="K134" s="374" t="str">
        <f t="shared" si="27"/>
        <v>E2.P_E.MR1</v>
      </c>
      <c r="L134" s="410" t="s">
        <v>320</v>
      </c>
      <c r="M134" s="411" t="s">
        <v>927</v>
      </c>
      <c r="N134" s="375">
        <v>665</v>
      </c>
      <c r="O134" s="288">
        <v>1100</v>
      </c>
      <c r="P134" s="377" t="s">
        <v>87</v>
      </c>
      <c r="Q134" s="378" t="str">
        <f t="shared" si="28"/>
        <v>E2.P_E.MR1-MP02-1</v>
      </c>
      <c r="R134" s="422" t="s">
        <v>932</v>
      </c>
      <c r="S134" s="314" t="s">
        <v>933</v>
      </c>
      <c r="T134" s="293">
        <v>300</v>
      </c>
      <c r="U134" s="294">
        <v>500</v>
      </c>
      <c r="V134" s="293" t="s">
        <v>67</v>
      </c>
      <c r="W134" s="295">
        <v>125</v>
      </c>
      <c r="X134" s="296">
        <v>125</v>
      </c>
      <c r="Y134" s="295">
        <v>125</v>
      </c>
      <c r="Z134" s="297">
        <v>125</v>
      </c>
      <c r="AA134" s="298"/>
      <c r="AB134" s="299"/>
      <c r="AC134" s="299"/>
      <c r="AD134" s="299"/>
      <c r="AE134" s="299"/>
      <c r="AF134" s="299"/>
      <c r="AG134" s="299"/>
      <c r="AH134" s="299"/>
      <c r="AI134" s="299"/>
      <c r="AJ134" s="299"/>
      <c r="AK134" s="299"/>
      <c r="AL134" s="299"/>
      <c r="AM134" s="299"/>
      <c r="AN134" s="299"/>
      <c r="AO134" s="299"/>
      <c r="AP134" s="299"/>
      <c r="AQ134" s="299"/>
      <c r="AR134" s="299"/>
      <c r="AS134" s="299"/>
      <c r="AT134" s="299"/>
      <c r="AU134" s="299"/>
      <c r="AV134" s="299"/>
      <c r="AW134" s="299"/>
      <c r="AX134" s="299"/>
      <c r="AY134" s="299"/>
      <c r="AZ134" s="299"/>
      <c r="BA134" s="299"/>
      <c r="BB134" s="299"/>
      <c r="BC134" s="300"/>
      <c r="BD134" s="301" t="s">
        <v>832</v>
      </c>
      <c r="BS134" s="87" t="s">
        <v>319</v>
      </c>
      <c r="BT134" s="87" t="s">
        <v>320</v>
      </c>
      <c r="BU134" s="90" t="s">
        <v>930</v>
      </c>
      <c r="BV134" s="87" t="s">
        <v>928</v>
      </c>
      <c r="DH134" s="7" t="s">
        <v>935</v>
      </c>
      <c r="DI134" s="7" t="s">
        <v>300</v>
      </c>
      <c r="DJ134" s="7" t="s">
        <v>348</v>
      </c>
      <c r="DK134" s="7" t="s">
        <v>349</v>
      </c>
      <c r="DL134" s="7" t="s">
        <v>347</v>
      </c>
      <c r="DQ134" s="7" t="s">
        <v>930</v>
      </c>
      <c r="DR134" s="7" t="s">
        <v>928</v>
      </c>
      <c r="EL134" s="840" t="s">
        <v>934</v>
      </c>
      <c r="EM134" s="318" t="s">
        <v>932</v>
      </c>
      <c r="EN134" s="274" t="s">
        <v>933</v>
      </c>
      <c r="EO134" s="274">
        <v>300</v>
      </c>
      <c r="EP134" s="274">
        <v>500</v>
      </c>
      <c r="EQ134" s="275">
        <v>125</v>
      </c>
      <c r="ER134" s="275">
        <v>125</v>
      </c>
      <c r="ES134" s="275">
        <v>125</v>
      </c>
      <c r="ET134" s="838">
        <v>125</v>
      </c>
    </row>
    <row r="135" spans="1:150" ht="34.5" customHeight="1" x14ac:dyDescent="0.2">
      <c r="A135" s="277" t="s">
        <v>76</v>
      </c>
      <c r="B135" s="430" t="s">
        <v>77</v>
      </c>
      <c r="C135" s="431" t="s">
        <v>826</v>
      </c>
      <c r="D135" s="431"/>
      <c r="E135" s="8" t="s">
        <v>695</v>
      </c>
      <c r="F135" s="281" t="str">
        <f t="shared" si="26"/>
        <v>E2.P_E</v>
      </c>
      <c r="G135" s="571" t="s">
        <v>230</v>
      </c>
      <c r="H135" s="571" t="s">
        <v>349</v>
      </c>
      <c r="I135" s="458"/>
      <c r="J135" s="459" t="s">
        <v>61</v>
      </c>
      <c r="K135" s="374" t="str">
        <f t="shared" si="27"/>
        <v>E2.P_E.MR1</v>
      </c>
      <c r="L135" s="410" t="s">
        <v>320</v>
      </c>
      <c r="M135" s="411" t="s">
        <v>927</v>
      </c>
      <c r="N135" s="375">
        <v>665</v>
      </c>
      <c r="O135" s="288">
        <v>1100</v>
      </c>
      <c r="P135" s="377" t="s">
        <v>99</v>
      </c>
      <c r="Q135" s="378" t="str">
        <f t="shared" si="28"/>
        <v>E2.P_E.MR1-MP03-1</v>
      </c>
      <c r="R135" s="422" t="s">
        <v>936</v>
      </c>
      <c r="S135" s="314" t="s">
        <v>937</v>
      </c>
      <c r="T135" s="293">
        <v>0</v>
      </c>
      <c r="U135" s="382">
        <v>1</v>
      </c>
      <c r="V135" s="381" t="s">
        <v>67</v>
      </c>
      <c r="W135" s="321">
        <v>0.25</v>
      </c>
      <c r="X135" s="322">
        <v>0.25</v>
      </c>
      <c r="Y135" s="321">
        <v>0.25</v>
      </c>
      <c r="Z135" s="323">
        <v>0.25</v>
      </c>
      <c r="AA135" s="383"/>
      <c r="AB135" s="384"/>
      <c r="AC135" s="384"/>
      <c r="AD135" s="384"/>
      <c r="AE135" s="384"/>
      <c r="AF135" s="384"/>
      <c r="AG135" s="384"/>
      <c r="AH135" s="384"/>
      <c r="AI135" s="384"/>
      <c r="AJ135" s="384"/>
      <c r="AK135" s="384"/>
      <c r="AL135" s="384"/>
      <c r="AM135" s="384"/>
      <c r="AN135" s="384"/>
      <c r="AO135" s="384"/>
      <c r="AP135" s="384"/>
      <c r="AQ135" s="384"/>
      <c r="AR135" s="384"/>
      <c r="AS135" s="384"/>
      <c r="AT135" s="384"/>
      <c r="AU135" s="384"/>
      <c r="AV135" s="384"/>
      <c r="AW135" s="384"/>
      <c r="AX135" s="384"/>
      <c r="AY135" s="384"/>
      <c r="AZ135" s="384"/>
      <c r="BA135" s="384"/>
      <c r="BB135" s="384"/>
      <c r="BC135" s="385"/>
      <c r="BD135" s="301" t="s">
        <v>832</v>
      </c>
      <c r="BS135" s="89" t="s">
        <v>319</v>
      </c>
      <c r="BT135" s="89" t="s">
        <v>320</v>
      </c>
      <c r="BU135" s="90" t="s">
        <v>934</v>
      </c>
      <c r="BV135" s="87" t="s">
        <v>932</v>
      </c>
      <c r="DH135" s="7" t="s">
        <v>939</v>
      </c>
      <c r="DI135" s="7" t="s">
        <v>300</v>
      </c>
      <c r="DJ135" s="7" t="s">
        <v>348</v>
      </c>
      <c r="DK135" s="7" t="s">
        <v>349</v>
      </c>
      <c r="DL135" s="7" t="s">
        <v>347</v>
      </c>
      <c r="DQ135" s="7" t="s">
        <v>934</v>
      </c>
      <c r="DR135" s="7" t="s">
        <v>932</v>
      </c>
      <c r="EL135" s="840" t="s">
        <v>938</v>
      </c>
      <c r="EM135" s="318" t="s">
        <v>936</v>
      </c>
      <c r="EN135" s="274" t="s">
        <v>937</v>
      </c>
      <c r="EO135" s="274">
        <v>0</v>
      </c>
      <c r="EP135" s="386">
        <v>1</v>
      </c>
      <c r="EQ135" s="329">
        <v>0.25</v>
      </c>
      <c r="ER135" s="828">
        <v>0.05</v>
      </c>
      <c r="ES135" s="828">
        <v>0.35</v>
      </c>
      <c r="ET135" s="839">
        <v>0.35</v>
      </c>
    </row>
    <row r="136" spans="1:150" ht="34.5" customHeight="1" x14ac:dyDescent="0.2">
      <c r="A136" s="277" t="s">
        <v>76</v>
      </c>
      <c r="B136" s="430" t="s">
        <v>77</v>
      </c>
      <c r="C136" s="431" t="s">
        <v>826</v>
      </c>
      <c r="D136" s="431"/>
      <c r="E136" s="8" t="s">
        <v>695</v>
      </c>
      <c r="F136" s="281" t="str">
        <f t="shared" si="26"/>
        <v>E2.P_E</v>
      </c>
      <c r="G136" s="571" t="s">
        <v>230</v>
      </c>
      <c r="H136" s="571" t="s">
        <v>349</v>
      </c>
      <c r="I136" s="458"/>
      <c r="J136" s="459" t="s">
        <v>61</v>
      </c>
      <c r="K136" s="374" t="str">
        <f t="shared" si="27"/>
        <v>E2.P_E.MR1</v>
      </c>
      <c r="L136" s="410" t="s">
        <v>320</v>
      </c>
      <c r="M136" s="411" t="s">
        <v>927</v>
      </c>
      <c r="N136" s="375">
        <v>665</v>
      </c>
      <c r="O136" s="288">
        <v>1100</v>
      </c>
      <c r="P136" s="377" t="s">
        <v>112</v>
      </c>
      <c r="Q136" s="378" t="str">
        <f t="shared" si="28"/>
        <v>E2.P_E.MR1-MP04-1</v>
      </c>
      <c r="R136" s="422" t="s">
        <v>940</v>
      </c>
      <c r="S136" s="314" t="s">
        <v>941</v>
      </c>
      <c r="T136" s="293">
        <v>0</v>
      </c>
      <c r="U136" s="294">
        <v>8</v>
      </c>
      <c r="V136" s="293" t="s">
        <v>67</v>
      </c>
      <c r="W136" s="295">
        <v>2</v>
      </c>
      <c r="X136" s="296">
        <v>2</v>
      </c>
      <c r="Y136" s="295">
        <v>2</v>
      </c>
      <c r="Z136" s="297">
        <v>2</v>
      </c>
      <c r="AA136" s="298"/>
      <c r="AB136" s="299"/>
      <c r="AC136" s="299"/>
      <c r="AD136" s="299"/>
      <c r="AE136" s="299"/>
      <c r="AF136" s="299"/>
      <c r="AG136" s="299"/>
      <c r="AH136" s="299"/>
      <c r="AI136" s="299"/>
      <c r="AJ136" s="299"/>
      <c r="AK136" s="299"/>
      <c r="AL136" s="299"/>
      <c r="AM136" s="299"/>
      <c r="AN136" s="299"/>
      <c r="AO136" s="299"/>
      <c r="AP136" s="299"/>
      <c r="AQ136" s="299"/>
      <c r="AR136" s="299"/>
      <c r="AS136" s="299"/>
      <c r="AT136" s="299"/>
      <c r="AU136" s="299"/>
      <c r="AV136" s="299"/>
      <c r="AW136" s="299"/>
      <c r="AX136" s="299"/>
      <c r="AY136" s="299"/>
      <c r="AZ136" s="299"/>
      <c r="BA136" s="299"/>
      <c r="BB136" s="299"/>
      <c r="BC136" s="300"/>
      <c r="BD136" s="301" t="s">
        <v>832</v>
      </c>
      <c r="BS136" s="89" t="s">
        <v>319</v>
      </c>
      <c r="BT136" s="89" t="s">
        <v>320</v>
      </c>
      <c r="BU136" s="90" t="s">
        <v>938</v>
      </c>
      <c r="BV136" s="87" t="s">
        <v>936</v>
      </c>
      <c r="DH136" s="7" t="s">
        <v>943</v>
      </c>
      <c r="DI136" s="7" t="s">
        <v>300</v>
      </c>
      <c r="DJ136" s="7" t="s">
        <v>348</v>
      </c>
      <c r="DK136" s="7" t="s">
        <v>349</v>
      </c>
      <c r="DL136" s="7" t="s">
        <v>347</v>
      </c>
      <c r="DQ136" s="7" t="s">
        <v>938</v>
      </c>
      <c r="DR136" s="7" t="s">
        <v>936</v>
      </c>
      <c r="EL136" s="840" t="s">
        <v>942</v>
      </c>
      <c r="EM136" s="318" t="s">
        <v>940</v>
      </c>
      <c r="EN136" s="274" t="s">
        <v>941</v>
      </c>
      <c r="EO136" s="274">
        <v>0</v>
      </c>
      <c r="EP136" s="274">
        <v>8</v>
      </c>
      <c r="EQ136" s="275">
        <v>2</v>
      </c>
      <c r="ER136" s="275">
        <v>2</v>
      </c>
      <c r="ES136" s="275">
        <v>2</v>
      </c>
      <c r="ET136" s="838">
        <v>2</v>
      </c>
    </row>
    <row r="137" spans="1:150" ht="46.5" customHeight="1" x14ac:dyDescent="0.2">
      <c r="A137" s="277" t="s">
        <v>76</v>
      </c>
      <c r="B137" s="430" t="s">
        <v>77</v>
      </c>
      <c r="C137" s="431" t="s">
        <v>826</v>
      </c>
      <c r="D137" s="431"/>
      <c r="E137" s="8" t="s">
        <v>695</v>
      </c>
      <c r="F137" s="281" t="str">
        <f t="shared" si="26"/>
        <v>E2.P_E</v>
      </c>
      <c r="G137" s="571" t="s">
        <v>230</v>
      </c>
      <c r="H137" s="571" t="s">
        <v>349</v>
      </c>
      <c r="I137" s="458"/>
      <c r="J137" s="459" t="s">
        <v>61</v>
      </c>
      <c r="K137" s="374" t="str">
        <f t="shared" si="27"/>
        <v>E2.P_E.MR1</v>
      </c>
      <c r="L137" s="410" t="s">
        <v>320</v>
      </c>
      <c r="M137" s="411" t="s">
        <v>927</v>
      </c>
      <c r="N137" s="375">
        <v>665</v>
      </c>
      <c r="O137" s="288">
        <v>1100</v>
      </c>
      <c r="P137" s="377" t="s">
        <v>122</v>
      </c>
      <c r="Q137" s="378" t="str">
        <f t="shared" si="28"/>
        <v>E2.P_E.MR1-MP05-1</v>
      </c>
      <c r="R137" s="422" t="s">
        <v>944</v>
      </c>
      <c r="S137" s="314" t="s">
        <v>945</v>
      </c>
      <c r="T137" s="293">
        <v>6</v>
      </c>
      <c r="U137" s="294">
        <v>194</v>
      </c>
      <c r="V137" s="293" t="s">
        <v>67</v>
      </c>
      <c r="W137" s="295">
        <v>48</v>
      </c>
      <c r="X137" s="296">
        <v>48</v>
      </c>
      <c r="Y137" s="295">
        <v>48</v>
      </c>
      <c r="Z137" s="297">
        <v>50</v>
      </c>
      <c r="AA137" s="298"/>
      <c r="AB137" s="299"/>
      <c r="AC137" s="299"/>
      <c r="AD137" s="299"/>
      <c r="AE137" s="299"/>
      <c r="AF137" s="299"/>
      <c r="AG137" s="299"/>
      <c r="AH137" s="299"/>
      <c r="AI137" s="299"/>
      <c r="AJ137" s="299"/>
      <c r="AK137" s="299"/>
      <c r="AL137" s="299"/>
      <c r="AM137" s="299"/>
      <c r="AN137" s="299"/>
      <c r="AO137" s="299"/>
      <c r="AP137" s="299"/>
      <c r="AQ137" s="299"/>
      <c r="AR137" s="299"/>
      <c r="AS137" s="299"/>
      <c r="AT137" s="299"/>
      <c r="AU137" s="299"/>
      <c r="AV137" s="299"/>
      <c r="AW137" s="299"/>
      <c r="AX137" s="299"/>
      <c r="AY137" s="299"/>
      <c r="AZ137" s="299"/>
      <c r="BA137" s="299"/>
      <c r="BB137" s="299"/>
      <c r="BC137" s="300"/>
      <c r="BD137" s="301" t="s">
        <v>832</v>
      </c>
      <c r="BS137" s="89" t="s">
        <v>319</v>
      </c>
      <c r="BT137" s="89" t="s">
        <v>320</v>
      </c>
      <c r="BU137" s="90" t="s">
        <v>942</v>
      </c>
      <c r="BV137" s="87" t="s">
        <v>940</v>
      </c>
      <c r="DH137" s="7" t="s">
        <v>947</v>
      </c>
      <c r="DI137" s="7" t="s">
        <v>300</v>
      </c>
      <c r="DJ137" s="7" t="s">
        <v>348</v>
      </c>
      <c r="DK137" s="7" t="s">
        <v>349</v>
      </c>
      <c r="DL137" s="7" t="s">
        <v>347</v>
      </c>
      <c r="DQ137" s="7" t="s">
        <v>942</v>
      </c>
      <c r="DR137" s="7" t="s">
        <v>940</v>
      </c>
      <c r="EL137" s="840" t="s">
        <v>946</v>
      </c>
      <c r="EM137" s="318" t="s">
        <v>944</v>
      </c>
      <c r="EN137" s="274" t="s">
        <v>945</v>
      </c>
      <c r="EO137" s="274">
        <v>6</v>
      </c>
      <c r="EP137" s="274">
        <v>194</v>
      </c>
      <c r="EQ137" s="275">
        <v>48</v>
      </c>
      <c r="ER137" s="275">
        <v>48</v>
      </c>
      <c r="ES137" s="275">
        <v>48</v>
      </c>
      <c r="ET137" s="838">
        <v>50</v>
      </c>
    </row>
    <row r="138" spans="1:150" ht="45.75" customHeight="1" thickBot="1" x14ac:dyDescent="0.25">
      <c r="A138" s="277" t="s">
        <v>76</v>
      </c>
      <c r="B138" s="430" t="s">
        <v>77</v>
      </c>
      <c r="C138" s="431" t="s">
        <v>826</v>
      </c>
      <c r="D138" s="431"/>
      <c r="E138" s="8" t="s">
        <v>695</v>
      </c>
      <c r="F138" s="281" t="str">
        <f t="shared" ref="F138:F201" si="100">+CONCATENATE(A138,E138)</f>
        <v>E2.P_E</v>
      </c>
      <c r="G138" s="572" t="s">
        <v>230</v>
      </c>
      <c r="H138" s="572" t="s">
        <v>349</v>
      </c>
      <c r="I138" s="464"/>
      <c r="J138" s="465" t="s">
        <v>61</v>
      </c>
      <c r="K138" s="466" t="str">
        <f t="shared" ref="K138:K201" si="101">+CONCATENATE(F138,".",J138)</f>
        <v>E2.P_E.MR1</v>
      </c>
      <c r="L138" s="426" t="s">
        <v>320</v>
      </c>
      <c r="M138" s="427" t="s">
        <v>927</v>
      </c>
      <c r="N138" s="389">
        <v>665</v>
      </c>
      <c r="O138" s="428">
        <v>1100</v>
      </c>
      <c r="P138" s="391" t="s">
        <v>132</v>
      </c>
      <c r="Q138" s="392" t="str">
        <f t="shared" ref="Q138:Q201" si="102">+CONCATENATE(K138,"-",P138)</f>
        <v>E2.P_E.MR1-MP06-1</v>
      </c>
      <c r="R138" s="477" t="s">
        <v>948</v>
      </c>
      <c r="S138" s="337" t="s">
        <v>949</v>
      </c>
      <c r="T138" s="338">
        <v>0</v>
      </c>
      <c r="U138" s="621">
        <v>1</v>
      </c>
      <c r="V138" s="620" t="s">
        <v>67</v>
      </c>
      <c r="W138" s="505">
        <v>0.25</v>
      </c>
      <c r="X138" s="504">
        <v>0.25</v>
      </c>
      <c r="Y138" s="505">
        <v>0.25</v>
      </c>
      <c r="Z138" s="637">
        <v>0.25</v>
      </c>
      <c r="AA138" s="383"/>
      <c r="AB138" s="384"/>
      <c r="AC138" s="384"/>
      <c r="AD138" s="384"/>
      <c r="AE138" s="384"/>
      <c r="AF138" s="384"/>
      <c r="AG138" s="384"/>
      <c r="AH138" s="384"/>
      <c r="AI138" s="384"/>
      <c r="AJ138" s="384"/>
      <c r="AK138" s="384"/>
      <c r="AL138" s="384"/>
      <c r="AM138" s="384"/>
      <c r="AN138" s="384"/>
      <c r="AO138" s="384"/>
      <c r="AP138" s="384"/>
      <c r="AQ138" s="384"/>
      <c r="AR138" s="384"/>
      <c r="AS138" s="384"/>
      <c r="AT138" s="384"/>
      <c r="AU138" s="384"/>
      <c r="AV138" s="384"/>
      <c r="AW138" s="384"/>
      <c r="AX138" s="384"/>
      <c r="AY138" s="384"/>
      <c r="AZ138" s="384"/>
      <c r="BA138" s="384"/>
      <c r="BB138" s="384"/>
      <c r="BC138" s="385"/>
      <c r="BD138" s="301" t="s">
        <v>832</v>
      </c>
      <c r="BS138" s="89" t="s">
        <v>319</v>
      </c>
      <c r="BT138" s="89" t="s">
        <v>320</v>
      </c>
      <c r="BU138" s="90" t="s">
        <v>946</v>
      </c>
      <c r="BV138" s="87" t="s">
        <v>944</v>
      </c>
      <c r="DH138" s="7" t="s">
        <v>951</v>
      </c>
      <c r="DI138" s="7" t="s">
        <v>300</v>
      </c>
      <c r="DJ138" s="7" t="s">
        <v>348</v>
      </c>
      <c r="DK138" s="7" t="s">
        <v>349</v>
      </c>
      <c r="DL138" s="7" t="s">
        <v>347</v>
      </c>
      <c r="DQ138" s="7" t="s">
        <v>946</v>
      </c>
      <c r="DR138" s="7" t="s">
        <v>944</v>
      </c>
      <c r="EL138" s="840" t="s">
        <v>950</v>
      </c>
      <c r="EM138" s="318" t="s">
        <v>948</v>
      </c>
      <c r="EN138" s="274" t="s">
        <v>949</v>
      </c>
      <c r="EO138" s="274">
        <v>0</v>
      </c>
      <c r="EP138" s="386">
        <v>1</v>
      </c>
      <c r="EQ138" s="329">
        <v>0.25</v>
      </c>
      <c r="ER138" s="329">
        <v>0.25</v>
      </c>
      <c r="ES138" s="329">
        <v>0.25</v>
      </c>
      <c r="ET138" s="837">
        <v>0.25</v>
      </c>
    </row>
    <row r="139" spans="1:150" ht="86.25" customHeight="1" x14ac:dyDescent="0.2">
      <c r="A139" s="277" t="s">
        <v>76</v>
      </c>
      <c r="B139" s="430" t="s">
        <v>77</v>
      </c>
      <c r="C139" s="431" t="s">
        <v>826</v>
      </c>
      <c r="D139" s="432" t="s">
        <v>827</v>
      </c>
      <c r="E139" s="22" t="s">
        <v>718</v>
      </c>
      <c r="F139" s="3" t="str">
        <f t="shared" si="100"/>
        <v>E2.P_F</v>
      </c>
      <c r="G139" s="480" t="s">
        <v>239</v>
      </c>
      <c r="H139" s="479" t="s">
        <v>360</v>
      </c>
      <c r="I139" s="455" t="s">
        <v>952</v>
      </c>
      <c r="J139" s="456" t="s">
        <v>61</v>
      </c>
      <c r="K139" s="417" t="str">
        <f t="shared" si="101"/>
        <v>E2.P_F.MR1</v>
      </c>
      <c r="L139" s="361" t="s">
        <v>334</v>
      </c>
      <c r="M139" s="362" t="s">
        <v>953</v>
      </c>
      <c r="N139" s="363">
        <v>25</v>
      </c>
      <c r="O139" s="247">
        <v>90</v>
      </c>
      <c r="P139" s="365" t="s">
        <v>64</v>
      </c>
      <c r="Q139" s="366" t="str">
        <f t="shared" si="102"/>
        <v>E2.P_F.MR1-MP01-1</v>
      </c>
      <c r="R139" s="418" t="s">
        <v>954</v>
      </c>
      <c r="S139" s="368" t="s">
        <v>955</v>
      </c>
      <c r="T139" s="369">
        <v>0</v>
      </c>
      <c r="U139" s="370">
        <v>1</v>
      </c>
      <c r="V139" s="369" t="s">
        <v>67</v>
      </c>
      <c r="W139" s="255">
        <v>0</v>
      </c>
      <c r="X139" s="256">
        <v>0.5</v>
      </c>
      <c r="Y139" s="563">
        <v>0.25</v>
      </c>
      <c r="Z139" s="565">
        <v>0.25</v>
      </c>
      <c r="AA139" s="591">
        <v>100000000</v>
      </c>
      <c r="AB139" s="592"/>
      <c r="AC139" s="592">
        <v>0</v>
      </c>
      <c r="AD139" s="592"/>
      <c r="AE139" s="592"/>
      <c r="AF139" s="592"/>
      <c r="AG139" s="592">
        <f t="shared" ref="AG139" si="103">SUM(AA139:AF139)</f>
        <v>100000000</v>
      </c>
      <c r="AH139" s="592">
        <f t="shared" ref="AH139:AM139" si="104">AA139*1.035</f>
        <v>103499999.99999999</v>
      </c>
      <c r="AI139" s="592">
        <f t="shared" si="104"/>
        <v>0</v>
      </c>
      <c r="AJ139" s="592">
        <f t="shared" si="104"/>
        <v>0</v>
      </c>
      <c r="AK139" s="592">
        <f t="shared" si="104"/>
        <v>0</v>
      </c>
      <c r="AL139" s="592">
        <f t="shared" si="104"/>
        <v>0</v>
      </c>
      <c r="AM139" s="592">
        <f t="shared" si="104"/>
        <v>0</v>
      </c>
      <c r="AN139" s="592">
        <f t="shared" ref="AN139" si="105">SUM(AH139:AM139)</f>
        <v>103499999.99999999</v>
      </c>
      <c r="AO139" s="592">
        <f t="shared" ref="AO139:AT139" si="106">AH139*1.035</f>
        <v>107122499.99999997</v>
      </c>
      <c r="AP139" s="592">
        <f t="shared" si="106"/>
        <v>0</v>
      </c>
      <c r="AQ139" s="592">
        <f t="shared" si="106"/>
        <v>0</v>
      </c>
      <c r="AR139" s="592">
        <f t="shared" si="106"/>
        <v>0</v>
      </c>
      <c r="AS139" s="592">
        <f t="shared" si="106"/>
        <v>0</v>
      </c>
      <c r="AT139" s="592">
        <f t="shared" si="106"/>
        <v>0</v>
      </c>
      <c r="AU139" s="592">
        <f t="shared" ref="AU139" si="107">SUM(AO139:AT139)</f>
        <v>107122499.99999997</v>
      </c>
      <c r="AV139" s="592">
        <f t="shared" ref="AV139:BA139" si="108">AO139*1.035</f>
        <v>110871787.49999996</v>
      </c>
      <c r="AW139" s="592">
        <f t="shared" si="108"/>
        <v>0</v>
      </c>
      <c r="AX139" s="592">
        <f t="shared" si="108"/>
        <v>0</v>
      </c>
      <c r="AY139" s="592">
        <f t="shared" si="108"/>
        <v>0</v>
      </c>
      <c r="AZ139" s="592">
        <f t="shared" si="108"/>
        <v>0</v>
      </c>
      <c r="BA139" s="592">
        <f t="shared" si="108"/>
        <v>0</v>
      </c>
      <c r="BB139" s="592">
        <f t="shared" ref="BB139" si="109">SUM(AV139:BA139)</f>
        <v>110871787.49999996</v>
      </c>
      <c r="BC139" s="593">
        <f t="shared" ref="BC139" si="110">+AG139+AN139+AU139+BB139</f>
        <v>421494287.49999994</v>
      </c>
      <c r="BD139" s="301" t="s">
        <v>832</v>
      </c>
      <c r="BS139" s="89" t="s">
        <v>319</v>
      </c>
      <c r="BT139" s="89" t="s">
        <v>320</v>
      </c>
      <c r="BU139" s="90" t="s">
        <v>950</v>
      </c>
      <c r="BV139" s="87" t="s">
        <v>948</v>
      </c>
      <c r="DH139" s="7" t="s">
        <v>957</v>
      </c>
      <c r="DI139" s="7" t="s">
        <v>300</v>
      </c>
      <c r="DJ139" s="7" t="s">
        <v>348</v>
      </c>
      <c r="DK139" s="7" t="s">
        <v>349</v>
      </c>
      <c r="DL139" s="7" t="s">
        <v>347</v>
      </c>
      <c r="DQ139" s="7" t="s">
        <v>950</v>
      </c>
      <c r="DR139" s="7" t="s">
        <v>948</v>
      </c>
      <c r="EL139" s="840" t="s">
        <v>956</v>
      </c>
      <c r="EM139" s="318" t="s">
        <v>954</v>
      </c>
      <c r="EN139" s="274" t="s">
        <v>955</v>
      </c>
      <c r="EO139" s="274">
        <v>0</v>
      </c>
      <c r="EP139" s="274">
        <v>1</v>
      </c>
      <c r="EQ139" s="275">
        <v>0</v>
      </c>
      <c r="ER139" s="827">
        <v>0</v>
      </c>
      <c r="ES139" s="828">
        <v>0.5</v>
      </c>
      <c r="ET139" s="839">
        <v>0.5</v>
      </c>
    </row>
    <row r="140" spans="1:150" ht="42" customHeight="1" x14ac:dyDescent="0.2">
      <c r="A140" s="277" t="s">
        <v>76</v>
      </c>
      <c r="B140" s="430" t="s">
        <v>77</v>
      </c>
      <c r="C140" s="431" t="s">
        <v>826</v>
      </c>
      <c r="D140" s="638"/>
      <c r="E140" s="23" t="s">
        <v>718</v>
      </c>
      <c r="F140" s="23" t="str">
        <f t="shared" si="100"/>
        <v>E2.P_F</v>
      </c>
      <c r="G140" s="411" t="s">
        <v>239</v>
      </c>
      <c r="H140" s="454" t="s">
        <v>360</v>
      </c>
      <c r="I140" s="458"/>
      <c r="J140" s="459" t="s">
        <v>61</v>
      </c>
      <c r="K140" s="374" t="str">
        <f t="shared" si="101"/>
        <v>E2.P_F.MR1</v>
      </c>
      <c r="L140" s="410" t="s">
        <v>334</v>
      </c>
      <c r="M140" s="411" t="s">
        <v>953</v>
      </c>
      <c r="N140" s="375">
        <v>25</v>
      </c>
      <c r="O140" s="288">
        <v>90</v>
      </c>
      <c r="P140" s="377" t="s">
        <v>87</v>
      </c>
      <c r="Q140" s="378" t="str">
        <f t="shared" si="102"/>
        <v>E2.P_F.MR1-MP02-1</v>
      </c>
      <c r="R140" s="422" t="s">
        <v>958</v>
      </c>
      <c r="S140" s="314" t="s">
        <v>959</v>
      </c>
      <c r="T140" s="293">
        <v>0</v>
      </c>
      <c r="U140" s="294">
        <v>1</v>
      </c>
      <c r="V140" s="293" t="s">
        <v>67</v>
      </c>
      <c r="W140" s="321">
        <v>0.25</v>
      </c>
      <c r="X140" s="322">
        <v>0.25</v>
      </c>
      <c r="Y140" s="321">
        <v>0.25</v>
      </c>
      <c r="Z140" s="323">
        <v>0.25</v>
      </c>
      <c r="AA140" s="298"/>
      <c r="AB140" s="299"/>
      <c r="AC140" s="299"/>
      <c r="AD140" s="299"/>
      <c r="AE140" s="299"/>
      <c r="AF140" s="299"/>
      <c r="AG140" s="299"/>
      <c r="AH140" s="299"/>
      <c r="AI140" s="299"/>
      <c r="AJ140" s="299"/>
      <c r="AK140" s="299"/>
      <c r="AL140" s="299"/>
      <c r="AM140" s="299"/>
      <c r="AN140" s="299"/>
      <c r="AO140" s="299"/>
      <c r="AP140" s="299"/>
      <c r="AQ140" s="299"/>
      <c r="AR140" s="299"/>
      <c r="AS140" s="299"/>
      <c r="AT140" s="299"/>
      <c r="AU140" s="299"/>
      <c r="AV140" s="299"/>
      <c r="AW140" s="299"/>
      <c r="AX140" s="299"/>
      <c r="AY140" s="299"/>
      <c r="AZ140" s="299"/>
      <c r="BA140" s="299"/>
      <c r="BB140" s="299"/>
      <c r="BC140" s="300"/>
      <c r="BD140" s="301" t="s">
        <v>832</v>
      </c>
      <c r="BS140" s="87" t="s">
        <v>333</v>
      </c>
      <c r="BT140" s="87" t="s">
        <v>334</v>
      </c>
      <c r="BU140" s="90" t="s">
        <v>956</v>
      </c>
      <c r="BV140" s="87" t="s">
        <v>954</v>
      </c>
      <c r="DH140" s="7" t="s">
        <v>961</v>
      </c>
      <c r="DI140" s="7" t="s">
        <v>300</v>
      </c>
      <c r="DJ140" s="7" t="s">
        <v>359</v>
      </c>
      <c r="DK140" s="7" t="s">
        <v>360</v>
      </c>
      <c r="DL140" s="7" t="s">
        <v>358</v>
      </c>
      <c r="DQ140" s="7" t="s">
        <v>956</v>
      </c>
      <c r="DR140" s="7" t="s">
        <v>954</v>
      </c>
      <c r="EL140" s="840" t="s">
        <v>960</v>
      </c>
      <c r="EM140" s="318" t="s">
        <v>958</v>
      </c>
      <c r="EN140" s="274" t="s">
        <v>959</v>
      </c>
      <c r="EO140" s="274">
        <v>0</v>
      </c>
      <c r="EP140" s="274">
        <v>1</v>
      </c>
      <c r="EQ140" s="329">
        <v>0.25</v>
      </c>
      <c r="ER140" s="329">
        <v>0.25</v>
      </c>
      <c r="ES140" s="329">
        <v>0.25</v>
      </c>
      <c r="ET140" s="837">
        <v>0.25</v>
      </c>
    </row>
    <row r="141" spans="1:150" ht="36.75" customHeight="1" x14ac:dyDescent="0.2">
      <c r="A141" s="277" t="s">
        <v>76</v>
      </c>
      <c r="B141" s="430" t="s">
        <v>77</v>
      </c>
      <c r="C141" s="431" t="s">
        <v>826</v>
      </c>
      <c r="D141" s="638"/>
      <c r="E141" s="23" t="s">
        <v>718</v>
      </c>
      <c r="F141" s="23" t="str">
        <f t="shared" si="100"/>
        <v>E2.P_F</v>
      </c>
      <c r="G141" s="411" t="s">
        <v>239</v>
      </c>
      <c r="H141" s="454" t="s">
        <v>360</v>
      </c>
      <c r="I141" s="458"/>
      <c r="J141" s="459" t="s">
        <v>61</v>
      </c>
      <c r="K141" s="374" t="str">
        <f t="shared" si="101"/>
        <v>E2.P_F.MR1</v>
      </c>
      <c r="L141" s="410" t="s">
        <v>334</v>
      </c>
      <c r="M141" s="411" t="s">
        <v>953</v>
      </c>
      <c r="N141" s="375">
        <v>25</v>
      </c>
      <c r="O141" s="288">
        <v>90</v>
      </c>
      <c r="P141" s="377" t="s">
        <v>99</v>
      </c>
      <c r="Q141" s="378" t="str">
        <f t="shared" si="102"/>
        <v>E2.P_F.MR1-MP03-1</v>
      </c>
      <c r="R141" s="422" t="s">
        <v>962</v>
      </c>
      <c r="S141" s="314" t="s">
        <v>963</v>
      </c>
      <c r="T141" s="293">
        <v>1</v>
      </c>
      <c r="U141" s="294">
        <v>2</v>
      </c>
      <c r="V141" s="293" t="s">
        <v>67</v>
      </c>
      <c r="W141" s="315">
        <v>0.5</v>
      </c>
      <c r="X141" s="330">
        <v>0.5</v>
      </c>
      <c r="Y141" s="315">
        <v>0.5</v>
      </c>
      <c r="Z141" s="316">
        <v>0.5</v>
      </c>
      <c r="AA141" s="298"/>
      <c r="AB141" s="299"/>
      <c r="AC141" s="299"/>
      <c r="AD141" s="299"/>
      <c r="AE141" s="299"/>
      <c r="AF141" s="299"/>
      <c r="AG141" s="299"/>
      <c r="AH141" s="299"/>
      <c r="AI141" s="299"/>
      <c r="AJ141" s="299"/>
      <c r="AK141" s="299"/>
      <c r="AL141" s="299"/>
      <c r="AM141" s="299"/>
      <c r="AN141" s="299"/>
      <c r="AO141" s="299"/>
      <c r="AP141" s="299"/>
      <c r="AQ141" s="299"/>
      <c r="AR141" s="299"/>
      <c r="AS141" s="299"/>
      <c r="AT141" s="299"/>
      <c r="AU141" s="299"/>
      <c r="AV141" s="299"/>
      <c r="AW141" s="299"/>
      <c r="AX141" s="299"/>
      <c r="AY141" s="299"/>
      <c r="AZ141" s="299"/>
      <c r="BA141" s="299"/>
      <c r="BB141" s="299"/>
      <c r="BC141" s="300"/>
      <c r="BD141" s="301" t="s">
        <v>832</v>
      </c>
      <c r="BS141" s="89" t="s">
        <v>333</v>
      </c>
      <c r="BT141" s="89" t="s">
        <v>334</v>
      </c>
      <c r="BU141" s="90" t="s">
        <v>960</v>
      </c>
      <c r="BV141" s="87" t="s">
        <v>958</v>
      </c>
      <c r="DH141" s="7" t="s">
        <v>965</v>
      </c>
      <c r="DI141" s="7" t="s">
        <v>300</v>
      </c>
      <c r="DJ141" s="7" t="s">
        <v>359</v>
      </c>
      <c r="DK141" s="7" t="s">
        <v>360</v>
      </c>
      <c r="DL141" s="7" t="s">
        <v>358</v>
      </c>
      <c r="DQ141" s="7" t="s">
        <v>960</v>
      </c>
      <c r="DR141" s="7" t="s">
        <v>958</v>
      </c>
      <c r="EL141" s="840" t="s">
        <v>964</v>
      </c>
      <c r="EM141" s="318" t="s">
        <v>962</v>
      </c>
      <c r="EN141" s="274" t="s">
        <v>963</v>
      </c>
      <c r="EO141" s="274">
        <v>1</v>
      </c>
      <c r="EP141" s="274">
        <v>2</v>
      </c>
      <c r="EQ141" s="276">
        <v>0.5</v>
      </c>
      <c r="ER141" s="276">
        <v>0.5</v>
      </c>
      <c r="ES141" s="276">
        <v>0.5</v>
      </c>
      <c r="ET141" s="841">
        <v>0.5</v>
      </c>
    </row>
    <row r="142" spans="1:150" ht="36" customHeight="1" x14ac:dyDescent="0.2">
      <c r="A142" s="277" t="s">
        <v>76</v>
      </c>
      <c r="B142" s="430" t="s">
        <v>77</v>
      </c>
      <c r="C142" s="431" t="s">
        <v>826</v>
      </c>
      <c r="D142" s="638"/>
      <c r="E142" s="23" t="s">
        <v>718</v>
      </c>
      <c r="F142" s="23" t="str">
        <f t="shared" si="100"/>
        <v>E2.P_F</v>
      </c>
      <c r="G142" s="411" t="s">
        <v>239</v>
      </c>
      <c r="H142" s="454" t="s">
        <v>360</v>
      </c>
      <c r="I142" s="458"/>
      <c r="J142" s="459" t="s">
        <v>61</v>
      </c>
      <c r="K142" s="374" t="str">
        <f t="shared" si="101"/>
        <v>E2.P_F.MR1</v>
      </c>
      <c r="L142" s="410" t="s">
        <v>334</v>
      </c>
      <c r="M142" s="411" t="s">
        <v>953</v>
      </c>
      <c r="N142" s="375">
        <v>25</v>
      </c>
      <c r="O142" s="288">
        <v>90</v>
      </c>
      <c r="P142" s="377" t="s">
        <v>112</v>
      </c>
      <c r="Q142" s="378" t="str">
        <f t="shared" si="102"/>
        <v>E2.P_F.MR1-MP04-1</v>
      </c>
      <c r="R142" s="422" t="s">
        <v>966</v>
      </c>
      <c r="S142" s="314" t="s">
        <v>967</v>
      </c>
      <c r="T142" s="293">
        <v>10</v>
      </c>
      <c r="U142" s="294">
        <v>20</v>
      </c>
      <c r="V142" s="293" t="s">
        <v>67</v>
      </c>
      <c r="W142" s="295">
        <v>6</v>
      </c>
      <c r="X142" s="296">
        <v>6</v>
      </c>
      <c r="Y142" s="295">
        <v>4</v>
      </c>
      <c r="Z142" s="297">
        <v>4</v>
      </c>
      <c r="AA142" s="298"/>
      <c r="AB142" s="299"/>
      <c r="AC142" s="299"/>
      <c r="AD142" s="299"/>
      <c r="AE142" s="299"/>
      <c r="AF142" s="299"/>
      <c r="AG142" s="299"/>
      <c r="AH142" s="299"/>
      <c r="AI142" s="299"/>
      <c r="AJ142" s="299"/>
      <c r="AK142" s="299"/>
      <c r="AL142" s="299"/>
      <c r="AM142" s="299"/>
      <c r="AN142" s="299"/>
      <c r="AO142" s="299"/>
      <c r="AP142" s="299"/>
      <c r="AQ142" s="299"/>
      <c r="AR142" s="299"/>
      <c r="AS142" s="299"/>
      <c r="AT142" s="299"/>
      <c r="AU142" s="299"/>
      <c r="AV142" s="299"/>
      <c r="AW142" s="299"/>
      <c r="AX142" s="299"/>
      <c r="AY142" s="299"/>
      <c r="AZ142" s="299"/>
      <c r="BA142" s="299"/>
      <c r="BB142" s="299"/>
      <c r="BC142" s="300"/>
      <c r="BD142" s="301" t="s">
        <v>832</v>
      </c>
      <c r="BS142" s="89" t="s">
        <v>333</v>
      </c>
      <c r="BT142" s="89" t="s">
        <v>334</v>
      </c>
      <c r="BU142" s="90" t="s">
        <v>964</v>
      </c>
      <c r="BV142" s="87" t="s">
        <v>962</v>
      </c>
      <c r="DH142" s="7" t="s">
        <v>969</v>
      </c>
      <c r="DI142" s="7" t="s">
        <v>300</v>
      </c>
      <c r="DJ142" s="7" t="s">
        <v>359</v>
      </c>
      <c r="DK142" s="7" t="s">
        <v>360</v>
      </c>
      <c r="DL142" s="7" t="s">
        <v>358</v>
      </c>
      <c r="DQ142" s="7" t="s">
        <v>964</v>
      </c>
      <c r="DR142" s="7" t="s">
        <v>962</v>
      </c>
      <c r="EL142" s="840" t="s">
        <v>968</v>
      </c>
      <c r="EM142" s="318" t="s">
        <v>966</v>
      </c>
      <c r="EN142" s="274" t="s">
        <v>967</v>
      </c>
      <c r="EO142" s="274">
        <v>10</v>
      </c>
      <c r="EP142" s="274">
        <v>20</v>
      </c>
      <c r="EQ142" s="275">
        <v>6</v>
      </c>
      <c r="ER142" s="275">
        <v>6</v>
      </c>
      <c r="ES142" s="275">
        <v>4</v>
      </c>
      <c r="ET142" s="838">
        <v>4</v>
      </c>
    </row>
    <row r="143" spans="1:150" ht="39" customHeight="1" thickBot="1" x14ac:dyDescent="0.25">
      <c r="A143" s="277" t="s">
        <v>76</v>
      </c>
      <c r="B143" s="430" t="s">
        <v>77</v>
      </c>
      <c r="C143" s="431" t="s">
        <v>826</v>
      </c>
      <c r="D143" s="638"/>
      <c r="E143" s="23" t="s">
        <v>718</v>
      </c>
      <c r="F143" s="23" t="str">
        <f t="shared" si="100"/>
        <v>E2.P_F</v>
      </c>
      <c r="G143" s="411" t="s">
        <v>239</v>
      </c>
      <c r="H143" s="454" t="s">
        <v>360</v>
      </c>
      <c r="I143" s="464"/>
      <c r="J143" s="465" t="s">
        <v>61</v>
      </c>
      <c r="K143" s="466" t="str">
        <f t="shared" si="101"/>
        <v>E2.P_F.MR1</v>
      </c>
      <c r="L143" s="426" t="s">
        <v>334</v>
      </c>
      <c r="M143" s="427" t="s">
        <v>953</v>
      </c>
      <c r="N143" s="389">
        <v>25</v>
      </c>
      <c r="O143" s="428">
        <v>90</v>
      </c>
      <c r="P143" s="391" t="s">
        <v>122</v>
      </c>
      <c r="Q143" s="392" t="str">
        <f t="shared" si="102"/>
        <v>E2.P_F.MR1-MP05-1</v>
      </c>
      <c r="R143" s="477" t="s">
        <v>970</v>
      </c>
      <c r="S143" s="337" t="s">
        <v>971</v>
      </c>
      <c r="T143" s="561">
        <v>0.15</v>
      </c>
      <c r="U143" s="562">
        <v>0.65</v>
      </c>
      <c r="V143" s="561" t="s">
        <v>67</v>
      </c>
      <c r="W143" s="353">
        <v>0</v>
      </c>
      <c r="X143" s="622">
        <v>0.3</v>
      </c>
      <c r="Y143" s="403">
        <v>0.3</v>
      </c>
      <c r="Z143" s="397">
        <v>0.05</v>
      </c>
      <c r="AA143" s="324"/>
      <c r="AB143" s="325"/>
      <c r="AC143" s="325"/>
      <c r="AD143" s="325"/>
      <c r="AE143" s="325"/>
      <c r="AF143" s="325"/>
      <c r="AG143" s="325"/>
      <c r="AH143" s="325"/>
      <c r="AI143" s="325"/>
      <c r="AJ143" s="325"/>
      <c r="AK143" s="325"/>
      <c r="AL143" s="325"/>
      <c r="AM143" s="325"/>
      <c r="AN143" s="325"/>
      <c r="AO143" s="325"/>
      <c r="AP143" s="325"/>
      <c r="AQ143" s="325"/>
      <c r="AR143" s="325"/>
      <c r="AS143" s="325"/>
      <c r="AT143" s="325"/>
      <c r="AU143" s="325"/>
      <c r="AV143" s="325"/>
      <c r="AW143" s="325"/>
      <c r="AX143" s="325"/>
      <c r="AY143" s="325"/>
      <c r="AZ143" s="325"/>
      <c r="BA143" s="325"/>
      <c r="BB143" s="325"/>
      <c r="BC143" s="326"/>
      <c r="BD143" s="301" t="s">
        <v>832</v>
      </c>
      <c r="BS143" s="89" t="s">
        <v>333</v>
      </c>
      <c r="BT143" s="89" t="s">
        <v>334</v>
      </c>
      <c r="BU143" s="90" t="s">
        <v>968</v>
      </c>
      <c r="BV143" s="87" t="s">
        <v>966</v>
      </c>
      <c r="DH143" s="7" t="s">
        <v>973</v>
      </c>
      <c r="DI143" s="7" t="s">
        <v>300</v>
      </c>
      <c r="DJ143" s="7" t="s">
        <v>359</v>
      </c>
      <c r="DK143" s="7" t="s">
        <v>360</v>
      </c>
      <c r="DL143" s="7" t="s">
        <v>358</v>
      </c>
      <c r="DQ143" s="7" t="s">
        <v>968</v>
      </c>
      <c r="DR143" s="7" t="s">
        <v>966</v>
      </c>
      <c r="EL143" s="840" t="s">
        <v>972</v>
      </c>
      <c r="EM143" s="318" t="s">
        <v>970</v>
      </c>
      <c r="EN143" s="274" t="s">
        <v>971</v>
      </c>
      <c r="EO143" s="275">
        <v>15</v>
      </c>
      <c r="EP143" s="275">
        <v>65</v>
      </c>
      <c r="EQ143" s="275">
        <v>0</v>
      </c>
      <c r="ER143" s="276">
        <v>30</v>
      </c>
      <c r="ES143" s="276">
        <v>30</v>
      </c>
      <c r="ET143" s="837">
        <v>5</v>
      </c>
    </row>
    <row r="144" spans="1:150" ht="90" customHeight="1" x14ac:dyDescent="0.2">
      <c r="A144" s="277" t="s">
        <v>76</v>
      </c>
      <c r="B144" s="430" t="s">
        <v>77</v>
      </c>
      <c r="C144" s="431" t="s">
        <v>826</v>
      </c>
      <c r="D144" s="638"/>
      <c r="E144" s="23" t="s">
        <v>718</v>
      </c>
      <c r="F144" s="23" t="str">
        <f t="shared" si="100"/>
        <v>E2.P_F</v>
      </c>
      <c r="G144" s="411" t="s">
        <v>239</v>
      </c>
      <c r="H144" s="454" t="s">
        <v>360</v>
      </c>
      <c r="I144" s="455" t="s">
        <v>974</v>
      </c>
      <c r="J144" s="456" t="s">
        <v>167</v>
      </c>
      <c r="K144" s="457" t="str">
        <f t="shared" si="101"/>
        <v>E2.P_F.MR2</v>
      </c>
      <c r="L144" s="361" t="s">
        <v>345</v>
      </c>
      <c r="M144" s="362" t="s">
        <v>975</v>
      </c>
      <c r="N144" s="363">
        <v>18152</v>
      </c>
      <c r="O144" s="247">
        <v>40000</v>
      </c>
      <c r="P144" s="365" t="s">
        <v>64</v>
      </c>
      <c r="Q144" s="366" t="str">
        <f t="shared" si="102"/>
        <v>E2.P_F.MR2-MP01-1</v>
      </c>
      <c r="R144" s="418" t="s">
        <v>976</v>
      </c>
      <c r="S144" s="368" t="s">
        <v>977</v>
      </c>
      <c r="T144" s="509">
        <v>0</v>
      </c>
      <c r="U144" s="510">
        <v>1</v>
      </c>
      <c r="V144" s="509" t="s">
        <v>67</v>
      </c>
      <c r="W144" s="563">
        <v>0.25</v>
      </c>
      <c r="X144" s="564">
        <v>0.35</v>
      </c>
      <c r="Y144" s="563">
        <v>0.25</v>
      </c>
      <c r="Z144" s="565">
        <v>0.15</v>
      </c>
      <c r="AA144" s="383"/>
      <c r="AB144" s="384"/>
      <c r="AC144" s="384"/>
      <c r="AD144" s="384"/>
      <c r="AE144" s="384"/>
      <c r="AF144" s="384"/>
      <c r="AG144" s="384"/>
      <c r="AH144" s="384"/>
      <c r="AI144" s="384"/>
      <c r="AJ144" s="384"/>
      <c r="AK144" s="384"/>
      <c r="AL144" s="384"/>
      <c r="AM144" s="384"/>
      <c r="AN144" s="384"/>
      <c r="AO144" s="384"/>
      <c r="AP144" s="384"/>
      <c r="AQ144" s="384"/>
      <c r="AR144" s="384"/>
      <c r="AS144" s="384"/>
      <c r="AT144" s="384"/>
      <c r="AU144" s="384"/>
      <c r="AV144" s="384"/>
      <c r="AW144" s="384"/>
      <c r="AX144" s="384"/>
      <c r="AY144" s="384"/>
      <c r="AZ144" s="384"/>
      <c r="BA144" s="384"/>
      <c r="BB144" s="384"/>
      <c r="BC144" s="385"/>
      <c r="BD144" s="301" t="s">
        <v>832</v>
      </c>
      <c r="BS144" s="89" t="s">
        <v>333</v>
      </c>
      <c r="BT144" s="89" t="s">
        <v>334</v>
      </c>
      <c r="BU144" s="90" t="s">
        <v>972</v>
      </c>
      <c r="BV144" s="87" t="s">
        <v>970</v>
      </c>
      <c r="DH144" s="7" t="s">
        <v>979</v>
      </c>
      <c r="DI144" s="7" t="s">
        <v>300</v>
      </c>
      <c r="DJ144" s="7" t="s">
        <v>359</v>
      </c>
      <c r="DK144" s="7" t="s">
        <v>360</v>
      </c>
      <c r="DL144" s="7" t="s">
        <v>358</v>
      </c>
      <c r="DQ144" s="7" t="s">
        <v>972</v>
      </c>
      <c r="DR144" s="7" t="s">
        <v>970</v>
      </c>
      <c r="EL144" s="840" t="s">
        <v>978</v>
      </c>
      <c r="EM144" s="318" t="s">
        <v>976</v>
      </c>
      <c r="EN144" s="274" t="s">
        <v>977</v>
      </c>
      <c r="EO144" s="386">
        <v>0</v>
      </c>
      <c r="EP144" s="386">
        <v>1</v>
      </c>
      <c r="EQ144" s="329">
        <v>0.25</v>
      </c>
      <c r="ER144" s="828">
        <v>0</v>
      </c>
      <c r="ES144" s="828">
        <v>0.35</v>
      </c>
      <c r="ET144" s="839">
        <v>0.4</v>
      </c>
    </row>
    <row r="145" spans="1:150" ht="44.25" customHeight="1" x14ac:dyDescent="0.2">
      <c r="A145" s="277" t="s">
        <v>76</v>
      </c>
      <c r="B145" s="430" t="s">
        <v>77</v>
      </c>
      <c r="C145" s="431" t="s">
        <v>826</v>
      </c>
      <c r="D145" s="638"/>
      <c r="E145" s="23" t="s">
        <v>718</v>
      </c>
      <c r="F145" s="23" t="str">
        <f t="shared" si="100"/>
        <v>E2.P_F</v>
      </c>
      <c r="G145" s="411" t="s">
        <v>239</v>
      </c>
      <c r="H145" s="454" t="s">
        <v>360</v>
      </c>
      <c r="I145" s="458"/>
      <c r="J145" s="459" t="s">
        <v>167</v>
      </c>
      <c r="K145" s="374" t="str">
        <f t="shared" si="101"/>
        <v>E2.P_F.MR2</v>
      </c>
      <c r="L145" s="410" t="s">
        <v>345</v>
      </c>
      <c r="M145" s="411" t="s">
        <v>975</v>
      </c>
      <c r="N145" s="375">
        <v>18152</v>
      </c>
      <c r="O145" s="288">
        <v>40000</v>
      </c>
      <c r="P145" s="377" t="s">
        <v>87</v>
      </c>
      <c r="Q145" s="378" t="str">
        <f t="shared" si="102"/>
        <v>E2.P_F.MR2-MP02-1</v>
      </c>
      <c r="R145" s="422" t="s">
        <v>980</v>
      </c>
      <c r="S145" s="314" t="s">
        <v>981</v>
      </c>
      <c r="T145" s="381">
        <v>0</v>
      </c>
      <c r="U145" s="382">
        <v>4</v>
      </c>
      <c r="V145" s="381" t="s">
        <v>67</v>
      </c>
      <c r="W145" s="295">
        <v>1</v>
      </c>
      <c r="X145" s="296">
        <v>1</v>
      </c>
      <c r="Y145" s="295">
        <v>1</v>
      </c>
      <c r="Z145" s="297">
        <v>1</v>
      </c>
      <c r="AA145" s="383"/>
      <c r="AB145" s="384"/>
      <c r="AC145" s="384"/>
      <c r="AD145" s="384"/>
      <c r="AE145" s="384"/>
      <c r="AF145" s="384"/>
      <c r="AG145" s="384"/>
      <c r="AH145" s="384"/>
      <c r="AI145" s="384"/>
      <c r="AJ145" s="384"/>
      <c r="AK145" s="384"/>
      <c r="AL145" s="384"/>
      <c r="AM145" s="384"/>
      <c r="AN145" s="384"/>
      <c r="AO145" s="384"/>
      <c r="AP145" s="384"/>
      <c r="AQ145" s="384"/>
      <c r="AR145" s="384"/>
      <c r="AS145" s="384"/>
      <c r="AT145" s="384"/>
      <c r="AU145" s="384"/>
      <c r="AV145" s="384"/>
      <c r="AW145" s="384"/>
      <c r="AX145" s="384"/>
      <c r="AY145" s="384"/>
      <c r="AZ145" s="384"/>
      <c r="BA145" s="384"/>
      <c r="BB145" s="384"/>
      <c r="BC145" s="385"/>
      <c r="BD145" s="301" t="s">
        <v>832</v>
      </c>
      <c r="BS145" s="87" t="s">
        <v>344</v>
      </c>
      <c r="BT145" s="87" t="s">
        <v>345</v>
      </c>
      <c r="BU145" s="90" t="s">
        <v>978</v>
      </c>
      <c r="BV145" s="87" t="s">
        <v>976</v>
      </c>
      <c r="DH145" s="7" t="s">
        <v>983</v>
      </c>
      <c r="DI145" s="7" t="s">
        <v>300</v>
      </c>
      <c r="DJ145" s="7" t="s">
        <v>359</v>
      </c>
      <c r="DK145" s="7" t="s">
        <v>360</v>
      </c>
      <c r="DL145" s="7" t="s">
        <v>369</v>
      </c>
      <c r="DQ145" s="7" t="s">
        <v>978</v>
      </c>
      <c r="DR145" s="7" t="s">
        <v>976</v>
      </c>
      <c r="EL145" s="840" t="s">
        <v>982</v>
      </c>
      <c r="EM145" s="318" t="s">
        <v>980</v>
      </c>
      <c r="EN145" s="274" t="s">
        <v>981</v>
      </c>
      <c r="EO145" s="386">
        <v>0</v>
      </c>
      <c r="EP145" s="386">
        <v>4</v>
      </c>
      <c r="EQ145" s="275">
        <v>1</v>
      </c>
      <c r="ER145" s="275">
        <v>1</v>
      </c>
      <c r="ES145" s="275">
        <v>1</v>
      </c>
      <c r="ET145" s="838">
        <v>1</v>
      </c>
    </row>
    <row r="146" spans="1:150" ht="41.25" customHeight="1" x14ac:dyDescent="0.2">
      <c r="A146" s="277" t="s">
        <v>76</v>
      </c>
      <c r="B146" s="430" t="s">
        <v>77</v>
      </c>
      <c r="C146" s="431" t="s">
        <v>826</v>
      </c>
      <c r="D146" s="638"/>
      <c r="E146" s="23" t="s">
        <v>718</v>
      </c>
      <c r="F146" s="23" t="str">
        <f t="shared" si="100"/>
        <v>E2.P_F</v>
      </c>
      <c r="G146" s="411" t="s">
        <v>239</v>
      </c>
      <c r="H146" s="454" t="s">
        <v>360</v>
      </c>
      <c r="I146" s="458"/>
      <c r="J146" s="459" t="s">
        <v>167</v>
      </c>
      <c r="K146" s="374" t="str">
        <f t="shared" si="101"/>
        <v>E2.P_F.MR2</v>
      </c>
      <c r="L146" s="410" t="s">
        <v>345</v>
      </c>
      <c r="M146" s="411" t="s">
        <v>975</v>
      </c>
      <c r="N146" s="375">
        <v>18152</v>
      </c>
      <c r="O146" s="288">
        <v>40000</v>
      </c>
      <c r="P146" s="377" t="s">
        <v>99</v>
      </c>
      <c r="Q146" s="378" t="str">
        <f t="shared" si="102"/>
        <v>E2.P_F.MR2-MP03-1</v>
      </c>
      <c r="R146" s="422" t="s">
        <v>984</v>
      </c>
      <c r="S146" s="314" t="s">
        <v>985</v>
      </c>
      <c r="T146" s="381">
        <v>1</v>
      </c>
      <c r="U146" s="382">
        <v>3</v>
      </c>
      <c r="V146" s="381" t="s">
        <v>67</v>
      </c>
      <c r="W146" s="295">
        <v>0</v>
      </c>
      <c r="X146" s="296">
        <v>1</v>
      </c>
      <c r="Y146" s="295">
        <v>1</v>
      </c>
      <c r="Z146" s="297">
        <v>1</v>
      </c>
      <c r="AA146" s="383"/>
      <c r="AB146" s="384"/>
      <c r="AC146" s="384"/>
      <c r="AD146" s="384"/>
      <c r="AE146" s="384"/>
      <c r="AF146" s="384"/>
      <c r="AG146" s="384"/>
      <c r="AH146" s="384"/>
      <c r="AI146" s="384"/>
      <c r="AJ146" s="384"/>
      <c r="AK146" s="384"/>
      <c r="AL146" s="384"/>
      <c r="AM146" s="384"/>
      <c r="AN146" s="384"/>
      <c r="AO146" s="384"/>
      <c r="AP146" s="384"/>
      <c r="AQ146" s="384"/>
      <c r="AR146" s="384"/>
      <c r="AS146" s="384"/>
      <c r="AT146" s="384"/>
      <c r="AU146" s="384"/>
      <c r="AV146" s="384"/>
      <c r="AW146" s="384"/>
      <c r="AX146" s="384"/>
      <c r="AY146" s="384"/>
      <c r="AZ146" s="384"/>
      <c r="BA146" s="384"/>
      <c r="BB146" s="384"/>
      <c r="BC146" s="385"/>
      <c r="BD146" s="301" t="s">
        <v>832</v>
      </c>
      <c r="BS146" s="89" t="s">
        <v>344</v>
      </c>
      <c r="BT146" s="89" t="s">
        <v>345</v>
      </c>
      <c r="BU146" s="90" t="s">
        <v>982</v>
      </c>
      <c r="BV146" s="87" t="s">
        <v>980</v>
      </c>
      <c r="DH146" s="7" t="s">
        <v>987</v>
      </c>
      <c r="DI146" s="7" t="s">
        <v>300</v>
      </c>
      <c r="DJ146" s="7" t="s">
        <v>359</v>
      </c>
      <c r="DK146" s="7" t="s">
        <v>360</v>
      </c>
      <c r="DL146" s="7" t="s">
        <v>369</v>
      </c>
      <c r="DQ146" s="7" t="s">
        <v>982</v>
      </c>
      <c r="DR146" s="7" t="s">
        <v>980</v>
      </c>
      <c r="EL146" s="840" t="s">
        <v>986</v>
      </c>
      <c r="EM146" s="318" t="s">
        <v>984</v>
      </c>
      <c r="EN146" s="274" t="s">
        <v>985</v>
      </c>
      <c r="EO146" s="386">
        <v>1</v>
      </c>
      <c r="EP146" s="386">
        <v>3</v>
      </c>
      <c r="EQ146" s="275">
        <v>1</v>
      </c>
      <c r="ER146" s="275">
        <v>1</v>
      </c>
      <c r="ES146" s="275">
        <v>1</v>
      </c>
      <c r="ET146" s="838">
        <v>0</v>
      </c>
    </row>
    <row r="147" spans="1:150" ht="51.75" customHeight="1" thickBot="1" x14ac:dyDescent="0.25">
      <c r="A147" s="277" t="s">
        <v>76</v>
      </c>
      <c r="B147" s="598" t="s">
        <v>77</v>
      </c>
      <c r="C147" s="599" t="s">
        <v>826</v>
      </c>
      <c r="D147" s="639"/>
      <c r="E147" s="24" t="s">
        <v>718</v>
      </c>
      <c r="F147" s="24" t="str">
        <f t="shared" si="100"/>
        <v>E2.P_F</v>
      </c>
      <c r="G147" s="427" t="s">
        <v>239</v>
      </c>
      <c r="H147" s="566" t="s">
        <v>360</v>
      </c>
      <c r="I147" s="464"/>
      <c r="J147" s="459" t="s">
        <v>167</v>
      </c>
      <c r="K147" s="374" t="str">
        <f t="shared" si="101"/>
        <v>E2.P_F.MR2</v>
      </c>
      <c r="L147" s="410" t="s">
        <v>345</v>
      </c>
      <c r="M147" s="411" t="s">
        <v>975</v>
      </c>
      <c r="N147" s="389">
        <v>18152</v>
      </c>
      <c r="O147" s="428">
        <v>40000</v>
      </c>
      <c r="P147" s="391" t="s">
        <v>112</v>
      </c>
      <c r="Q147" s="392" t="str">
        <f t="shared" si="102"/>
        <v>E2.P_F.MR2-MP04-1</v>
      </c>
      <c r="R147" s="429" t="s">
        <v>988</v>
      </c>
      <c r="S147" s="350" t="s">
        <v>989</v>
      </c>
      <c r="T147" s="393">
        <v>0</v>
      </c>
      <c r="U147" s="394">
        <v>1</v>
      </c>
      <c r="V147" s="393" t="s">
        <v>67</v>
      </c>
      <c r="W147" s="403">
        <v>0.2</v>
      </c>
      <c r="X147" s="622">
        <v>0.2</v>
      </c>
      <c r="Y147" s="403">
        <v>0.3</v>
      </c>
      <c r="Z147" s="404">
        <v>0.3</v>
      </c>
      <c r="AA147" s="640"/>
      <c r="AB147" s="641"/>
      <c r="AC147" s="641"/>
      <c r="AD147" s="641"/>
      <c r="AE147" s="641"/>
      <c r="AF147" s="641"/>
      <c r="AG147" s="641"/>
      <c r="AH147" s="641"/>
      <c r="AI147" s="641"/>
      <c r="AJ147" s="641"/>
      <c r="AK147" s="641"/>
      <c r="AL147" s="641"/>
      <c r="AM147" s="641"/>
      <c r="AN147" s="641"/>
      <c r="AO147" s="641"/>
      <c r="AP147" s="641"/>
      <c r="AQ147" s="641"/>
      <c r="AR147" s="641"/>
      <c r="AS147" s="641"/>
      <c r="AT147" s="641"/>
      <c r="AU147" s="641"/>
      <c r="AV147" s="641"/>
      <c r="AW147" s="641"/>
      <c r="AX147" s="641"/>
      <c r="AY147" s="641"/>
      <c r="AZ147" s="641"/>
      <c r="BA147" s="641"/>
      <c r="BB147" s="641"/>
      <c r="BC147" s="642"/>
      <c r="BD147" s="301" t="s">
        <v>832</v>
      </c>
      <c r="BS147" s="89" t="s">
        <v>344</v>
      </c>
      <c r="BT147" s="89" t="s">
        <v>345</v>
      </c>
      <c r="BU147" s="90" t="s">
        <v>986</v>
      </c>
      <c r="BV147" s="87" t="s">
        <v>984</v>
      </c>
      <c r="DH147" s="7" t="s">
        <v>991</v>
      </c>
      <c r="DI147" s="7" t="s">
        <v>300</v>
      </c>
      <c r="DJ147" s="7" t="s">
        <v>359</v>
      </c>
      <c r="DK147" s="7" t="s">
        <v>360</v>
      </c>
      <c r="DL147" s="7" t="s">
        <v>369</v>
      </c>
      <c r="DQ147" s="7" t="s">
        <v>986</v>
      </c>
      <c r="DR147" s="7" t="s">
        <v>984</v>
      </c>
      <c r="EL147" s="840" t="s">
        <v>990</v>
      </c>
      <c r="EM147" s="318" t="s">
        <v>988</v>
      </c>
      <c r="EN147" s="274" t="s">
        <v>989</v>
      </c>
      <c r="EO147" s="386">
        <v>0</v>
      </c>
      <c r="EP147" s="386">
        <v>1</v>
      </c>
      <c r="EQ147" s="276">
        <v>0.2</v>
      </c>
      <c r="ER147" s="276">
        <v>0.2</v>
      </c>
      <c r="ES147" s="276">
        <v>0.3</v>
      </c>
      <c r="ET147" s="841">
        <v>0.3</v>
      </c>
    </row>
    <row r="148" spans="1:150" ht="107.25" customHeight="1" x14ac:dyDescent="0.2">
      <c r="A148" s="235" t="s">
        <v>90</v>
      </c>
      <c r="B148" s="604" t="s">
        <v>91</v>
      </c>
      <c r="C148" s="605" t="s">
        <v>992</v>
      </c>
      <c r="D148" s="432" t="s">
        <v>993</v>
      </c>
      <c r="E148" s="3" t="s">
        <v>57</v>
      </c>
      <c r="F148" s="643" t="str">
        <f t="shared" si="100"/>
        <v>E3.P_A</v>
      </c>
      <c r="G148" s="480" t="s">
        <v>250</v>
      </c>
      <c r="H148" s="362" t="s">
        <v>386</v>
      </c>
      <c r="I148" s="405" t="s">
        <v>994</v>
      </c>
      <c r="J148" s="436" t="s">
        <v>61</v>
      </c>
      <c r="K148" s="399" t="str">
        <f t="shared" si="101"/>
        <v>E3.P_A.MR1</v>
      </c>
      <c r="L148" s="361" t="s">
        <v>356</v>
      </c>
      <c r="M148" s="362" t="s">
        <v>995</v>
      </c>
      <c r="N148" s="481">
        <v>87</v>
      </c>
      <c r="O148" s="481">
        <v>114</v>
      </c>
      <c r="P148" s="644" t="s">
        <v>64</v>
      </c>
      <c r="Q148" s="645" t="str">
        <f t="shared" si="102"/>
        <v>E3.P_A.MR1-MP01-1</v>
      </c>
      <c r="R148" s="507" t="s">
        <v>996</v>
      </c>
      <c r="S148" s="646" t="s">
        <v>997</v>
      </c>
      <c r="T148" s="369">
        <v>12</v>
      </c>
      <c r="U148" s="370">
        <v>17</v>
      </c>
      <c r="V148" s="369" t="s">
        <v>67</v>
      </c>
      <c r="W148" s="255">
        <v>0</v>
      </c>
      <c r="X148" s="371">
        <v>3</v>
      </c>
      <c r="Y148" s="255">
        <v>2</v>
      </c>
      <c r="Z148" s="372">
        <v>0</v>
      </c>
      <c r="AA148" s="259">
        <f>5200000+35086911+488195319+197696328+2027636000+1000000000+500000000+200000000+694038535+41241099+2596388435+3746307390+955074829+388313391</f>
        <v>12875178237</v>
      </c>
      <c r="AB148" s="260">
        <v>0</v>
      </c>
      <c r="AC148" s="260">
        <f>1838296900-1000000000</f>
        <v>838296900</v>
      </c>
      <c r="AD148" s="260">
        <v>0</v>
      </c>
      <c r="AE148" s="260">
        <v>0</v>
      </c>
      <c r="AF148" s="260">
        <f>757742708+378871354+76097685+589045869+300520000+1010857538-894941217</f>
        <v>2218193937</v>
      </c>
      <c r="AG148" s="260">
        <f>SUM(AA148:AF148)</f>
        <v>15931669074</v>
      </c>
      <c r="AH148" s="260">
        <f>AA148*1.035-173090969</f>
        <v>13152718506.294998</v>
      </c>
      <c r="AI148" s="260">
        <v>215131029</v>
      </c>
      <c r="AJ148" s="260">
        <f>521638097+2620208292-1035000000</f>
        <v>2106846389</v>
      </c>
      <c r="AK148" s="260"/>
      <c r="AL148" s="260">
        <f t="shared" ref="AL148" si="111">AE148*1.035</f>
        <v>0</v>
      </c>
      <c r="AM148" s="260">
        <f>AF148*1.035-450649552</f>
        <v>1845181172.7949996</v>
      </c>
      <c r="AN148" s="260">
        <f>SUM(AH148:AM148)</f>
        <v>17319877097.089996</v>
      </c>
      <c r="AO148" s="260">
        <f>AH148*1.035-87570968+2500000000</f>
        <v>16025492686.015322</v>
      </c>
      <c r="AP148" s="260">
        <f>AI148*1.035-222660000</f>
        <v>615.01499998569489</v>
      </c>
      <c r="AQ148" s="260">
        <v>33296026</v>
      </c>
      <c r="AR148" s="260">
        <f t="shared" ref="AR148:AS148" si="112">AK148*1.035</f>
        <v>0</v>
      </c>
      <c r="AS148" s="260">
        <f t="shared" si="112"/>
        <v>0</v>
      </c>
      <c r="AT148" s="260">
        <f>AM148*1.035-168674411</f>
        <v>1741088102.8428245</v>
      </c>
      <c r="AU148" s="260">
        <f>SUM(AO148:AT148)</f>
        <v>17799877429.873146</v>
      </c>
      <c r="AV148" s="260">
        <f>AO148*1.035-721010969</f>
        <v>15865373961.025856</v>
      </c>
      <c r="AW148" s="260">
        <f>AP148*1.035-1</f>
        <v>635.54052498519411</v>
      </c>
      <c r="AX148" s="260">
        <f>4755371570+3782457543-1108717875</f>
        <v>7429111238</v>
      </c>
      <c r="AY148" s="260">
        <f t="shared" ref="AY148:AZ148" si="113">AR148*1.035</f>
        <v>0</v>
      </c>
      <c r="AZ148" s="260">
        <f t="shared" si="113"/>
        <v>0</v>
      </c>
      <c r="BA148" s="260">
        <f>AT148*1.035+702002694</f>
        <v>2504028880.4423232</v>
      </c>
      <c r="BB148" s="260">
        <f>SUM(AV148:BA148)</f>
        <v>25798514715.008705</v>
      </c>
      <c r="BC148" s="647">
        <f t="shared" ref="BC148" si="114">+BB148+AU148+AN148+AG148</f>
        <v>76849938315.971848</v>
      </c>
      <c r="BD148" s="301" t="s">
        <v>998</v>
      </c>
      <c r="BS148" s="89" t="s">
        <v>344</v>
      </c>
      <c r="BT148" s="89" t="s">
        <v>345</v>
      </c>
      <c r="BU148" s="90" t="s">
        <v>990</v>
      </c>
      <c r="BV148" s="87" t="s">
        <v>988</v>
      </c>
      <c r="DH148" s="7" t="s">
        <v>1000</v>
      </c>
      <c r="DI148" s="7" t="s">
        <v>300</v>
      </c>
      <c r="DJ148" s="7" t="s">
        <v>359</v>
      </c>
      <c r="DK148" s="7" t="s">
        <v>360</v>
      </c>
      <c r="DL148" s="7" t="s">
        <v>369</v>
      </c>
      <c r="DQ148" s="7" t="s">
        <v>990</v>
      </c>
      <c r="DR148" s="7" t="s">
        <v>988</v>
      </c>
      <c r="EL148" s="846" t="s">
        <v>999</v>
      </c>
      <c r="EM148" s="318" t="s">
        <v>996</v>
      </c>
      <c r="EN148" s="274" t="s">
        <v>997</v>
      </c>
      <c r="EO148" s="821">
        <v>12</v>
      </c>
      <c r="EP148" s="821">
        <v>17</v>
      </c>
      <c r="EQ148" s="820">
        <v>0</v>
      </c>
      <c r="ER148" s="820">
        <v>3</v>
      </c>
      <c r="ES148" s="820">
        <v>2</v>
      </c>
      <c r="ET148" s="848">
        <v>0</v>
      </c>
    </row>
    <row r="149" spans="1:150" ht="57.75" customHeight="1" x14ac:dyDescent="0.2">
      <c r="A149" s="277" t="s">
        <v>90</v>
      </c>
      <c r="B149" s="430" t="s">
        <v>91</v>
      </c>
      <c r="C149" s="431" t="s">
        <v>992</v>
      </c>
      <c r="D149" s="431"/>
      <c r="E149" s="8" t="s">
        <v>57</v>
      </c>
      <c r="F149" s="649" t="str">
        <f t="shared" si="100"/>
        <v>E3.P_A</v>
      </c>
      <c r="G149" s="411" t="s">
        <v>250</v>
      </c>
      <c r="H149" s="650" t="s">
        <v>386</v>
      </c>
      <c r="I149" s="444"/>
      <c r="J149" s="284" t="s">
        <v>61</v>
      </c>
      <c r="K149" s="285" t="str">
        <f t="shared" si="101"/>
        <v>E3.P_A.MR1</v>
      </c>
      <c r="L149" s="410" t="s">
        <v>356</v>
      </c>
      <c r="M149" s="411" t="s">
        <v>995</v>
      </c>
      <c r="N149" s="493">
        <v>87</v>
      </c>
      <c r="O149" s="10">
        <v>114</v>
      </c>
      <c r="P149" s="482" t="s">
        <v>87</v>
      </c>
      <c r="Q149" s="494" t="str">
        <f t="shared" si="102"/>
        <v>E3.P_A.MR1-MP02-1</v>
      </c>
      <c r="R149" s="422" t="s">
        <v>1001</v>
      </c>
      <c r="S149" s="651" t="s">
        <v>1002</v>
      </c>
      <c r="T149" s="293">
        <v>0</v>
      </c>
      <c r="U149" s="294">
        <v>3</v>
      </c>
      <c r="V149" s="293" t="s">
        <v>67</v>
      </c>
      <c r="W149" s="315">
        <v>0.2</v>
      </c>
      <c r="X149" s="330">
        <v>0.8</v>
      </c>
      <c r="Y149" s="295">
        <v>1</v>
      </c>
      <c r="Z149" s="297">
        <v>1</v>
      </c>
      <c r="AA149" s="298"/>
      <c r="AB149" s="299"/>
      <c r="AC149" s="299"/>
      <c r="AD149" s="299"/>
      <c r="AE149" s="299"/>
      <c r="AF149" s="299"/>
      <c r="AG149" s="299"/>
      <c r="AH149" s="299"/>
      <c r="AI149" s="299"/>
      <c r="AJ149" s="299"/>
      <c r="AK149" s="299"/>
      <c r="AL149" s="299"/>
      <c r="AM149" s="299"/>
      <c r="AN149" s="299"/>
      <c r="AO149" s="299"/>
      <c r="AP149" s="299"/>
      <c r="AQ149" s="299"/>
      <c r="AR149" s="299"/>
      <c r="AS149" s="299"/>
      <c r="AT149" s="299"/>
      <c r="AU149" s="299"/>
      <c r="AV149" s="299"/>
      <c r="AW149" s="299"/>
      <c r="AX149" s="299"/>
      <c r="AY149" s="299"/>
      <c r="AZ149" s="299"/>
      <c r="BA149" s="299"/>
      <c r="BB149" s="299"/>
      <c r="BC149" s="300"/>
      <c r="BD149" s="301" t="s">
        <v>998</v>
      </c>
      <c r="BS149" s="87" t="s">
        <v>355</v>
      </c>
      <c r="BT149" s="87" t="s">
        <v>356</v>
      </c>
      <c r="BU149" s="91" t="s">
        <v>999</v>
      </c>
      <c r="BV149" s="87" t="s">
        <v>996</v>
      </c>
      <c r="DH149" s="7" t="s">
        <v>1004</v>
      </c>
      <c r="DI149" s="7" t="s">
        <v>384</v>
      </c>
      <c r="DJ149" s="7" t="s">
        <v>385</v>
      </c>
      <c r="DK149" s="7" t="s">
        <v>386</v>
      </c>
      <c r="DL149" s="7" t="s">
        <v>383</v>
      </c>
      <c r="DQ149" s="7" t="s">
        <v>999</v>
      </c>
      <c r="DR149" s="7" t="s">
        <v>996</v>
      </c>
      <c r="EL149" s="846" t="s">
        <v>1003</v>
      </c>
      <c r="EM149" s="318" t="s">
        <v>1001</v>
      </c>
      <c r="EN149" s="274" t="s">
        <v>1002</v>
      </c>
      <c r="EO149" s="274">
        <v>0</v>
      </c>
      <c r="EP149" s="274">
        <v>3</v>
      </c>
      <c r="EQ149" s="276">
        <v>0.2</v>
      </c>
      <c r="ER149" s="851">
        <v>0.2</v>
      </c>
      <c r="ES149" s="851">
        <v>1.6</v>
      </c>
      <c r="ET149" s="838">
        <v>1</v>
      </c>
    </row>
    <row r="150" spans="1:150" ht="45.75" customHeight="1" x14ac:dyDescent="0.2">
      <c r="A150" s="277" t="s">
        <v>90</v>
      </c>
      <c r="B150" s="430" t="s">
        <v>91</v>
      </c>
      <c r="C150" s="431" t="s">
        <v>992</v>
      </c>
      <c r="D150" s="431"/>
      <c r="E150" s="8" t="s">
        <v>57</v>
      </c>
      <c r="F150" s="649" t="str">
        <f t="shared" si="100"/>
        <v>E3.P_A</v>
      </c>
      <c r="G150" s="411" t="s">
        <v>250</v>
      </c>
      <c r="H150" s="650" t="s">
        <v>386</v>
      </c>
      <c r="I150" s="444"/>
      <c r="J150" s="284" t="s">
        <v>61</v>
      </c>
      <c r="K150" s="285" t="str">
        <f t="shared" si="101"/>
        <v>E3.P_A.MR1</v>
      </c>
      <c r="L150" s="410" t="s">
        <v>356</v>
      </c>
      <c r="M150" s="411" t="s">
        <v>995</v>
      </c>
      <c r="N150" s="493">
        <v>87</v>
      </c>
      <c r="O150" s="10">
        <v>114</v>
      </c>
      <c r="P150" s="482" t="s">
        <v>99</v>
      </c>
      <c r="Q150" s="494" t="str">
        <f t="shared" si="102"/>
        <v>E3.P_A.MR1-MP03-1</v>
      </c>
      <c r="R150" s="422" t="s">
        <v>1005</v>
      </c>
      <c r="S150" s="651" t="s">
        <v>1006</v>
      </c>
      <c r="T150" s="381">
        <v>12</v>
      </c>
      <c r="U150" s="382">
        <v>12</v>
      </c>
      <c r="V150" s="381" t="s">
        <v>102</v>
      </c>
      <c r="W150" s="295">
        <v>0</v>
      </c>
      <c r="X150" s="296">
        <v>4</v>
      </c>
      <c r="Y150" s="295">
        <v>4</v>
      </c>
      <c r="Z150" s="297">
        <v>4</v>
      </c>
      <c r="AA150" s="383"/>
      <c r="AB150" s="384"/>
      <c r="AC150" s="384"/>
      <c r="AD150" s="384"/>
      <c r="AE150" s="384"/>
      <c r="AF150" s="384"/>
      <c r="AG150" s="384"/>
      <c r="AH150" s="384"/>
      <c r="AI150" s="384"/>
      <c r="AJ150" s="384"/>
      <c r="AK150" s="384"/>
      <c r="AL150" s="384"/>
      <c r="AM150" s="384"/>
      <c r="AN150" s="384"/>
      <c r="AO150" s="384"/>
      <c r="AP150" s="384"/>
      <c r="AQ150" s="384"/>
      <c r="AR150" s="384"/>
      <c r="AS150" s="384"/>
      <c r="AT150" s="384"/>
      <c r="AU150" s="384"/>
      <c r="AV150" s="384"/>
      <c r="AW150" s="384"/>
      <c r="AX150" s="384"/>
      <c r="AY150" s="384"/>
      <c r="AZ150" s="384"/>
      <c r="BA150" s="384"/>
      <c r="BB150" s="384"/>
      <c r="BC150" s="385"/>
      <c r="BD150" s="301" t="s">
        <v>998</v>
      </c>
      <c r="BS150" s="92" t="s">
        <v>355</v>
      </c>
      <c r="BT150" s="92" t="s">
        <v>356</v>
      </c>
      <c r="BU150" s="91" t="s">
        <v>1003</v>
      </c>
      <c r="BV150" s="87" t="s">
        <v>1001</v>
      </c>
      <c r="DH150" s="7" t="s">
        <v>1008</v>
      </c>
      <c r="DI150" s="7" t="s">
        <v>384</v>
      </c>
      <c r="DJ150" s="7" t="s">
        <v>385</v>
      </c>
      <c r="DK150" s="7" t="s">
        <v>386</v>
      </c>
      <c r="DL150" s="7" t="s">
        <v>383</v>
      </c>
      <c r="DQ150" s="7" t="s">
        <v>1003</v>
      </c>
      <c r="DR150" s="7" t="s">
        <v>1001</v>
      </c>
      <c r="EL150" s="846" t="s">
        <v>1007</v>
      </c>
      <c r="EM150" s="318" t="s">
        <v>1005</v>
      </c>
      <c r="EN150" s="274" t="s">
        <v>1006</v>
      </c>
      <c r="EO150" s="386">
        <v>12</v>
      </c>
      <c r="EP150" s="386">
        <v>12</v>
      </c>
      <c r="EQ150" s="275">
        <v>12</v>
      </c>
      <c r="ER150" s="852">
        <v>4</v>
      </c>
      <c r="ES150" s="852">
        <v>4</v>
      </c>
      <c r="ET150" s="853">
        <v>4</v>
      </c>
    </row>
    <row r="151" spans="1:150" ht="45" customHeight="1" x14ac:dyDescent="0.2">
      <c r="A151" s="277" t="s">
        <v>90</v>
      </c>
      <c r="B151" s="430" t="s">
        <v>91</v>
      </c>
      <c r="C151" s="431" t="s">
        <v>992</v>
      </c>
      <c r="D151" s="431"/>
      <c r="E151" s="8" t="s">
        <v>57</v>
      </c>
      <c r="F151" s="649" t="str">
        <f t="shared" si="100"/>
        <v>E3.P_A</v>
      </c>
      <c r="G151" s="411" t="s">
        <v>250</v>
      </c>
      <c r="H151" s="650" t="s">
        <v>386</v>
      </c>
      <c r="I151" s="444"/>
      <c r="J151" s="284" t="s">
        <v>61</v>
      </c>
      <c r="K151" s="285" t="str">
        <f t="shared" si="101"/>
        <v>E3.P_A.MR1</v>
      </c>
      <c r="L151" s="410" t="s">
        <v>356</v>
      </c>
      <c r="M151" s="411" t="s">
        <v>995</v>
      </c>
      <c r="N151" s="493">
        <v>87</v>
      </c>
      <c r="O151" s="10">
        <v>114</v>
      </c>
      <c r="P151" s="482" t="s">
        <v>112</v>
      </c>
      <c r="Q151" s="494" t="str">
        <f t="shared" si="102"/>
        <v>E3.P_A.MR1-MP04-1</v>
      </c>
      <c r="R151" s="422" t="s">
        <v>1009</v>
      </c>
      <c r="S151" s="651" t="s">
        <v>1010</v>
      </c>
      <c r="T151" s="381">
        <v>26</v>
      </c>
      <c r="U151" s="382">
        <v>28</v>
      </c>
      <c r="V151" s="381" t="s">
        <v>67</v>
      </c>
      <c r="W151" s="295">
        <v>0</v>
      </c>
      <c r="X151" s="296">
        <v>1</v>
      </c>
      <c r="Y151" s="295">
        <v>1</v>
      </c>
      <c r="Z151" s="297">
        <v>0</v>
      </c>
      <c r="AA151" s="383"/>
      <c r="AB151" s="384"/>
      <c r="AC151" s="384"/>
      <c r="AD151" s="384"/>
      <c r="AE151" s="384"/>
      <c r="AF151" s="384"/>
      <c r="AG151" s="384"/>
      <c r="AH151" s="384"/>
      <c r="AI151" s="384"/>
      <c r="AJ151" s="384"/>
      <c r="AK151" s="384"/>
      <c r="AL151" s="384"/>
      <c r="AM151" s="384"/>
      <c r="AN151" s="384"/>
      <c r="AO151" s="384"/>
      <c r="AP151" s="384"/>
      <c r="AQ151" s="384"/>
      <c r="AR151" s="384"/>
      <c r="AS151" s="384"/>
      <c r="AT151" s="384"/>
      <c r="AU151" s="384"/>
      <c r="AV151" s="384"/>
      <c r="AW151" s="384"/>
      <c r="AX151" s="384"/>
      <c r="AY151" s="384"/>
      <c r="AZ151" s="384"/>
      <c r="BA151" s="384"/>
      <c r="BB151" s="384"/>
      <c r="BC151" s="385"/>
      <c r="BD151" s="301" t="s">
        <v>998</v>
      </c>
      <c r="BS151" s="92" t="s">
        <v>355</v>
      </c>
      <c r="BT151" s="92" t="s">
        <v>356</v>
      </c>
      <c r="BU151" s="91" t="s">
        <v>1007</v>
      </c>
      <c r="BV151" s="87" t="s">
        <v>1005</v>
      </c>
      <c r="DH151" s="7" t="s">
        <v>1012</v>
      </c>
      <c r="DI151" s="7" t="s">
        <v>384</v>
      </c>
      <c r="DJ151" s="7" t="s">
        <v>385</v>
      </c>
      <c r="DK151" s="7" t="s">
        <v>386</v>
      </c>
      <c r="DL151" s="7" t="s">
        <v>383</v>
      </c>
      <c r="DQ151" s="7" t="s">
        <v>1007</v>
      </c>
      <c r="DR151" s="7" t="s">
        <v>1005</v>
      </c>
      <c r="EL151" s="846" t="s">
        <v>1011</v>
      </c>
      <c r="EM151" s="318" t="s">
        <v>1009</v>
      </c>
      <c r="EN151" s="274" t="s">
        <v>1010</v>
      </c>
      <c r="EO151" s="849">
        <v>26</v>
      </c>
      <c r="EP151" s="849">
        <v>28</v>
      </c>
      <c r="EQ151" s="820">
        <v>0</v>
      </c>
      <c r="ER151" s="851">
        <v>0.5</v>
      </c>
      <c r="ES151" s="851">
        <v>0.5</v>
      </c>
      <c r="ET151" s="853">
        <v>1</v>
      </c>
    </row>
    <row r="152" spans="1:150" ht="63.75" customHeight="1" x14ac:dyDescent="0.2">
      <c r="A152" s="277" t="s">
        <v>90</v>
      </c>
      <c r="B152" s="430" t="s">
        <v>91</v>
      </c>
      <c r="C152" s="431" t="s">
        <v>992</v>
      </c>
      <c r="D152" s="431"/>
      <c r="E152" s="8" t="s">
        <v>57</v>
      </c>
      <c r="F152" s="649" t="str">
        <f t="shared" si="100"/>
        <v>E3.P_A</v>
      </c>
      <c r="G152" s="411" t="s">
        <v>250</v>
      </c>
      <c r="H152" s="650" t="s">
        <v>386</v>
      </c>
      <c r="I152" s="444"/>
      <c r="J152" s="284" t="s">
        <v>61</v>
      </c>
      <c r="K152" s="285" t="str">
        <f t="shared" si="101"/>
        <v>E3.P_A.MR1</v>
      </c>
      <c r="L152" s="410" t="s">
        <v>356</v>
      </c>
      <c r="M152" s="411" t="s">
        <v>995</v>
      </c>
      <c r="N152" s="493">
        <v>87</v>
      </c>
      <c r="O152" s="10">
        <v>114</v>
      </c>
      <c r="P152" s="482" t="s">
        <v>122</v>
      </c>
      <c r="Q152" s="494" t="str">
        <f t="shared" si="102"/>
        <v>E3.P_A.MR1-MP05-1</v>
      </c>
      <c r="R152" s="422" t="s">
        <v>1013</v>
      </c>
      <c r="S152" s="651" t="s">
        <v>1014</v>
      </c>
      <c r="T152" s="381">
        <v>0</v>
      </c>
      <c r="U152" s="382">
        <v>3</v>
      </c>
      <c r="V152" s="381" t="s">
        <v>67</v>
      </c>
      <c r="W152" s="295">
        <v>0</v>
      </c>
      <c r="X152" s="296">
        <v>1</v>
      </c>
      <c r="Y152" s="295">
        <v>1</v>
      </c>
      <c r="Z152" s="297">
        <v>1</v>
      </c>
      <c r="AA152" s="383"/>
      <c r="AB152" s="384"/>
      <c r="AC152" s="384"/>
      <c r="AD152" s="384"/>
      <c r="AE152" s="384"/>
      <c r="AF152" s="384"/>
      <c r="AG152" s="384"/>
      <c r="AH152" s="384"/>
      <c r="AI152" s="384"/>
      <c r="AJ152" s="384"/>
      <c r="AK152" s="384"/>
      <c r="AL152" s="384"/>
      <c r="AM152" s="384"/>
      <c r="AN152" s="384"/>
      <c r="AO152" s="384"/>
      <c r="AP152" s="384"/>
      <c r="AQ152" s="384"/>
      <c r="AR152" s="384"/>
      <c r="AS152" s="384"/>
      <c r="AT152" s="384"/>
      <c r="AU152" s="384"/>
      <c r="AV152" s="384"/>
      <c r="AW152" s="384"/>
      <c r="AX152" s="384"/>
      <c r="AY152" s="384"/>
      <c r="AZ152" s="384"/>
      <c r="BA152" s="384"/>
      <c r="BB152" s="384"/>
      <c r="BC152" s="385"/>
      <c r="BD152" s="301" t="s">
        <v>998</v>
      </c>
      <c r="BS152" s="92" t="s">
        <v>355</v>
      </c>
      <c r="BT152" s="92" t="s">
        <v>356</v>
      </c>
      <c r="BU152" s="91" t="s">
        <v>1011</v>
      </c>
      <c r="BV152" s="87" t="s">
        <v>1009</v>
      </c>
      <c r="DH152" s="7" t="s">
        <v>1016</v>
      </c>
      <c r="DI152" s="7" t="s">
        <v>384</v>
      </c>
      <c r="DJ152" s="7" t="s">
        <v>385</v>
      </c>
      <c r="DK152" s="7" t="s">
        <v>386</v>
      </c>
      <c r="DL152" s="7" t="s">
        <v>383</v>
      </c>
      <c r="DQ152" s="7" t="s">
        <v>1011</v>
      </c>
      <c r="DR152" s="7" t="s">
        <v>1009</v>
      </c>
      <c r="EL152" s="846" t="s">
        <v>1015</v>
      </c>
      <c r="EM152" s="318" t="s">
        <v>1013</v>
      </c>
      <c r="EN152" s="274" t="s">
        <v>1014</v>
      </c>
      <c r="EO152" s="386">
        <v>0</v>
      </c>
      <c r="EP152" s="386">
        <v>3</v>
      </c>
      <c r="EQ152" s="275">
        <v>0</v>
      </c>
      <c r="ER152" s="852">
        <v>0</v>
      </c>
      <c r="ES152" s="852">
        <v>2</v>
      </c>
      <c r="ET152" s="838">
        <v>1</v>
      </c>
    </row>
    <row r="153" spans="1:150" ht="58.5" customHeight="1" x14ac:dyDescent="0.2">
      <c r="A153" s="277" t="s">
        <v>90</v>
      </c>
      <c r="B153" s="430" t="s">
        <v>91</v>
      </c>
      <c r="C153" s="431" t="s">
        <v>992</v>
      </c>
      <c r="D153" s="431"/>
      <c r="E153" s="8" t="s">
        <v>57</v>
      </c>
      <c r="F153" s="649" t="str">
        <f t="shared" si="100"/>
        <v>E3.P_A</v>
      </c>
      <c r="G153" s="411" t="s">
        <v>250</v>
      </c>
      <c r="H153" s="650" t="s">
        <v>386</v>
      </c>
      <c r="I153" s="444"/>
      <c r="J153" s="284" t="s">
        <v>61</v>
      </c>
      <c r="K153" s="285" t="str">
        <f t="shared" si="101"/>
        <v>E3.P_A.MR1</v>
      </c>
      <c r="L153" s="410" t="s">
        <v>356</v>
      </c>
      <c r="M153" s="411" t="s">
        <v>995</v>
      </c>
      <c r="N153" s="493">
        <v>87</v>
      </c>
      <c r="O153" s="10">
        <v>114</v>
      </c>
      <c r="P153" s="482" t="s">
        <v>132</v>
      </c>
      <c r="Q153" s="494" t="str">
        <f t="shared" si="102"/>
        <v>E3.P_A.MR1-MP06-1</v>
      </c>
      <c r="R153" s="422" t="s">
        <v>1017</v>
      </c>
      <c r="S153" s="651" t="s">
        <v>1018</v>
      </c>
      <c r="T153" s="381">
        <v>26</v>
      </c>
      <c r="U153" s="382">
        <v>26</v>
      </c>
      <c r="V153" s="381" t="s">
        <v>102</v>
      </c>
      <c r="W153" s="315">
        <v>0.2</v>
      </c>
      <c r="X153" s="330">
        <v>7.8</v>
      </c>
      <c r="Y153" s="295">
        <v>10</v>
      </c>
      <c r="Z153" s="297">
        <v>8</v>
      </c>
      <c r="AA153" s="383"/>
      <c r="AB153" s="384"/>
      <c r="AC153" s="384"/>
      <c r="AD153" s="384"/>
      <c r="AE153" s="384"/>
      <c r="AF153" s="384"/>
      <c r="AG153" s="384"/>
      <c r="AH153" s="384"/>
      <c r="AI153" s="384"/>
      <c r="AJ153" s="384"/>
      <c r="AK153" s="384"/>
      <c r="AL153" s="384"/>
      <c r="AM153" s="384"/>
      <c r="AN153" s="384"/>
      <c r="AO153" s="384"/>
      <c r="AP153" s="384"/>
      <c r="AQ153" s="384"/>
      <c r="AR153" s="384"/>
      <c r="AS153" s="384"/>
      <c r="AT153" s="384"/>
      <c r="AU153" s="384"/>
      <c r="AV153" s="384"/>
      <c r="AW153" s="384"/>
      <c r="AX153" s="384"/>
      <c r="AY153" s="384"/>
      <c r="AZ153" s="384"/>
      <c r="BA153" s="384"/>
      <c r="BB153" s="384"/>
      <c r="BC153" s="385"/>
      <c r="BD153" s="301" t="s">
        <v>998</v>
      </c>
      <c r="BS153" s="92" t="s">
        <v>355</v>
      </c>
      <c r="BT153" s="92" t="s">
        <v>356</v>
      </c>
      <c r="BU153" s="91" t="s">
        <v>1015</v>
      </c>
      <c r="BV153" s="87" t="s">
        <v>1013</v>
      </c>
      <c r="DH153" s="7" t="s">
        <v>1020</v>
      </c>
      <c r="DI153" s="7" t="s">
        <v>384</v>
      </c>
      <c r="DJ153" s="7" t="s">
        <v>385</v>
      </c>
      <c r="DK153" s="7" t="s">
        <v>386</v>
      </c>
      <c r="DL153" s="7" t="s">
        <v>383</v>
      </c>
      <c r="DQ153" s="7" t="s">
        <v>1015</v>
      </c>
      <c r="DR153" s="7" t="s">
        <v>1013</v>
      </c>
      <c r="EL153" s="846" t="s">
        <v>1019</v>
      </c>
      <c r="EM153" s="318" t="s">
        <v>1017</v>
      </c>
      <c r="EN153" s="274" t="s">
        <v>1018</v>
      </c>
      <c r="EO153" s="386">
        <v>26</v>
      </c>
      <c r="EP153" s="386">
        <v>26</v>
      </c>
      <c r="EQ153" s="276">
        <v>0.2</v>
      </c>
      <c r="ER153" s="276">
        <v>7.8</v>
      </c>
      <c r="ES153" s="275">
        <v>10</v>
      </c>
      <c r="ET153" s="838">
        <v>8</v>
      </c>
    </row>
    <row r="154" spans="1:150" ht="47.25" customHeight="1" x14ac:dyDescent="0.2">
      <c r="A154" s="277" t="s">
        <v>90</v>
      </c>
      <c r="B154" s="430" t="s">
        <v>91</v>
      </c>
      <c r="C154" s="431" t="s">
        <v>992</v>
      </c>
      <c r="D154" s="431"/>
      <c r="E154" s="8" t="s">
        <v>57</v>
      </c>
      <c r="F154" s="649" t="str">
        <f t="shared" si="100"/>
        <v>E3.P_A</v>
      </c>
      <c r="G154" s="411" t="s">
        <v>250</v>
      </c>
      <c r="H154" s="650" t="s">
        <v>386</v>
      </c>
      <c r="I154" s="444"/>
      <c r="J154" s="284" t="s">
        <v>61</v>
      </c>
      <c r="K154" s="285" t="str">
        <f t="shared" si="101"/>
        <v>E3.P_A.MR1</v>
      </c>
      <c r="L154" s="410" t="s">
        <v>356</v>
      </c>
      <c r="M154" s="411" t="s">
        <v>995</v>
      </c>
      <c r="N154" s="493">
        <v>87</v>
      </c>
      <c r="O154" s="10">
        <v>114</v>
      </c>
      <c r="P154" s="482" t="s">
        <v>142</v>
      </c>
      <c r="Q154" s="494" t="str">
        <f t="shared" si="102"/>
        <v>E3.P_A.MR1-MP07-1</v>
      </c>
      <c r="R154" s="422" t="s">
        <v>1021</v>
      </c>
      <c r="S154" s="651" t="s">
        <v>1010</v>
      </c>
      <c r="T154" s="652">
        <v>0.6</v>
      </c>
      <c r="U154" s="382">
        <v>1</v>
      </c>
      <c r="V154" s="381" t="s">
        <v>67</v>
      </c>
      <c r="W154" s="315">
        <v>0.5</v>
      </c>
      <c r="X154" s="330">
        <v>0.5</v>
      </c>
      <c r="Y154" s="295">
        <v>0</v>
      </c>
      <c r="Z154" s="297">
        <v>0</v>
      </c>
      <c r="AA154" s="383"/>
      <c r="AB154" s="384"/>
      <c r="AC154" s="384"/>
      <c r="AD154" s="384"/>
      <c r="AE154" s="384"/>
      <c r="AF154" s="384"/>
      <c r="AG154" s="384"/>
      <c r="AH154" s="384"/>
      <c r="AI154" s="384"/>
      <c r="AJ154" s="384"/>
      <c r="AK154" s="384"/>
      <c r="AL154" s="384"/>
      <c r="AM154" s="384"/>
      <c r="AN154" s="384"/>
      <c r="AO154" s="384"/>
      <c r="AP154" s="384"/>
      <c r="AQ154" s="384"/>
      <c r="AR154" s="384"/>
      <c r="AS154" s="384"/>
      <c r="AT154" s="384"/>
      <c r="AU154" s="384"/>
      <c r="AV154" s="384"/>
      <c r="AW154" s="384"/>
      <c r="AX154" s="384"/>
      <c r="AY154" s="384"/>
      <c r="AZ154" s="384"/>
      <c r="BA154" s="384"/>
      <c r="BB154" s="384"/>
      <c r="BC154" s="385"/>
      <c r="BD154" s="301" t="s">
        <v>998</v>
      </c>
      <c r="BS154" s="92" t="s">
        <v>355</v>
      </c>
      <c r="BT154" s="92" t="s">
        <v>356</v>
      </c>
      <c r="BU154" s="91" t="s">
        <v>1019</v>
      </c>
      <c r="BV154" s="87" t="s">
        <v>1017</v>
      </c>
      <c r="DH154" s="7" t="s">
        <v>1023</v>
      </c>
      <c r="DI154" s="7" t="s">
        <v>384</v>
      </c>
      <c r="DJ154" s="7" t="s">
        <v>385</v>
      </c>
      <c r="DK154" s="7" t="s">
        <v>386</v>
      </c>
      <c r="DL154" s="7" t="s">
        <v>383</v>
      </c>
      <c r="DQ154" s="7" t="s">
        <v>1019</v>
      </c>
      <c r="DR154" s="7" t="s">
        <v>1017</v>
      </c>
      <c r="EL154" s="846" t="s">
        <v>1022</v>
      </c>
      <c r="EM154" s="318" t="s">
        <v>1021</v>
      </c>
      <c r="EN154" s="274" t="s">
        <v>1010</v>
      </c>
      <c r="EO154" s="653">
        <v>0.6</v>
      </c>
      <c r="EP154" s="386">
        <v>1</v>
      </c>
      <c r="EQ154" s="276">
        <v>0.5</v>
      </c>
      <c r="ER154" s="851">
        <v>0.4</v>
      </c>
      <c r="ES154" s="851">
        <v>0.1</v>
      </c>
      <c r="ET154" s="838">
        <v>0</v>
      </c>
    </row>
    <row r="155" spans="1:150" ht="53.25" customHeight="1" x14ac:dyDescent="0.2">
      <c r="A155" s="277" t="s">
        <v>90</v>
      </c>
      <c r="B155" s="430" t="s">
        <v>91</v>
      </c>
      <c r="C155" s="431" t="s">
        <v>992</v>
      </c>
      <c r="D155" s="431"/>
      <c r="E155" s="8" t="s">
        <v>57</v>
      </c>
      <c r="F155" s="649" t="str">
        <f t="shared" si="100"/>
        <v>E3.P_A</v>
      </c>
      <c r="G155" s="411" t="s">
        <v>250</v>
      </c>
      <c r="H155" s="650" t="s">
        <v>386</v>
      </c>
      <c r="I155" s="444"/>
      <c r="J155" s="284" t="s">
        <v>61</v>
      </c>
      <c r="K155" s="285" t="str">
        <f t="shared" si="101"/>
        <v>E3.P_A.MR1</v>
      </c>
      <c r="L155" s="410" t="s">
        <v>356</v>
      </c>
      <c r="M155" s="411" t="s">
        <v>995</v>
      </c>
      <c r="N155" s="493">
        <v>87</v>
      </c>
      <c r="O155" s="10">
        <v>114</v>
      </c>
      <c r="P155" s="482" t="s">
        <v>156</v>
      </c>
      <c r="Q155" s="494" t="str">
        <f t="shared" si="102"/>
        <v>E3.P_A.MR1-MP08-1</v>
      </c>
      <c r="R155" s="422" t="s">
        <v>1024</v>
      </c>
      <c r="S155" s="651" t="s">
        <v>1018</v>
      </c>
      <c r="T155" s="381">
        <v>1</v>
      </c>
      <c r="U155" s="382">
        <v>1</v>
      </c>
      <c r="V155" s="381" t="s">
        <v>102</v>
      </c>
      <c r="W155" s="295">
        <v>0</v>
      </c>
      <c r="X155" s="296">
        <v>0</v>
      </c>
      <c r="Y155" s="315">
        <v>0.5</v>
      </c>
      <c r="Z155" s="316">
        <v>0.5</v>
      </c>
      <c r="AA155" s="383"/>
      <c r="AB155" s="384"/>
      <c r="AC155" s="384"/>
      <c r="AD155" s="384"/>
      <c r="AE155" s="384"/>
      <c r="AF155" s="384"/>
      <c r="AG155" s="384"/>
      <c r="AH155" s="384"/>
      <c r="AI155" s="384"/>
      <c r="AJ155" s="384"/>
      <c r="AK155" s="384"/>
      <c r="AL155" s="384"/>
      <c r="AM155" s="384"/>
      <c r="AN155" s="384"/>
      <c r="AO155" s="384"/>
      <c r="AP155" s="384"/>
      <c r="AQ155" s="384"/>
      <c r="AR155" s="384"/>
      <c r="AS155" s="384"/>
      <c r="AT155" s="384"/>
      <c r="AU155" s="384"/>
      <c r="AV155" s="384"/>
      <c r="AW155" s="384"/>
      <c r="AX155" s="384"/>
      <c r="AY155" s="384"/>
      <c r="AZ155" s="384"/>
      <c r="BA155" s="384"/>
      <c r="BB155" s="384"/>
      <c r="BC155" s="385"/>
      <c r="BD155" s="301" t="s">
        <v>998</v>
      </c>
      <c r="BS155" s="92" t="s">
        <v>355</v>
      </c>
      <c r="BT155" s="92" t="s">
        <v>356</v>
      </c>
      <c r="BU155" s="91" t="s">
        <v>1022</v>
      </c>
      <c r="BV155" s="87" t="s">
        <v>1021</v>
      </c>
      <c r="DH155" s="7" t="s">
        <v>1026</v>
      </c>
      <c r="DI155" s="7" t="s">
        <v>384</v>
      </c>
      <c r="DJ155" s="7" t="s">
        <v>385</v>
      </c>
      <c r="DK155" s="7" t="s">
        <v>386</v>
      </c>
      <c r="DL155" s="7" t="s">
        <v>383</v>
      </c>
      <c r="DQ155" s="7" t="s">
        <v>1022</v>
      </c>
      <c r="DR155" s="7" t="s">
        <v>1021</v>
      </c>
      <c r="EL155" s="846" t="s">
        <v>1025</v>
      </c>
      <c r="EM155" s="318" t="s">
        <v>1024</v>
      </c>
      <c r="EN155" s="274" t="s">
        <v>1018</v>
      </c>
      <c r="EO155" s="386">
        <v>1</v>
      </c>
      <c r="EP155" s="386">
        <v>1</v>
      </c>
      <c r="EQ155" s="275">
        <v>0</v>
      </c>
      <c r="ER155" s="852">
        <v>0</v>
      </c>
      <c r="ES155" s="851">
        <v>0.5</v>
      </c>
      <c r="ET155" s="854">
        <v>0.5</v>
      </c>
    </row>
    <row r="156" spans="1:150" ht="42" customHeight="1" x14ac:dyDescent="0.2">
      <c r="A156" s="277" t="s">
        <v>90</v>
      </c>
      <c r="B156" s="430" t="s">
        <v>91</v>
      </c>
      <c r="C156" s="431" t="s">
        <v>992</v>
      </c>
      <c r="D156" s="431"/>
      <c r="E156" s="8" t="s">
        <v>57</v>
      </c>
      <c r="F156" s="649" t="str">
        <f t="shared" si="100"/>
        <v>E3.P_A</v>
      </c>
      <c r="G156" s="411" t="s">
        <v>250</v>
      </c>
      <c r="H156" s="650" t="s">
        <v>386</v>
      </c>
      <c r="I156" s="444"/>
      <c r="J156" s="284" t="s">
        <v>61</v>
      </c>
      <c r="K156" s="285" t="str">
        <f t="shared" si="101"/>
        <v>E3.P_A.MR1</v>
      </c>
      <c r="L156" s="410" t="s">
        <v>356</v>
      </c>
      <c r="M156" s="411" t="s">
        <v>995</v>
      </c>
      <c r="N156" s="493">
        <v>87</v>
      </c>
      <c r="O156" s="10">
        <v>114</v>
      </c>
      <c r="P156" s="482" t="s">
        <v>515</v>
      </c>
      <c r="Q156" s="494" t="str">
        <f t="shared" si="102"/>
        <v>E3.P_A.MR1-MP09-1</v>
      </c>
      <c r="R156" s="422" t="s">
        <v>1027</v>
      </c>
      <c r="S156" s="651" t="s">
        <v>1010</v>
      </c>
      <c r="T156" s="381">
        <v>1</v>
      </c>
      <c r="U156" s="382">
        <v>2</v>
      </c>
      <c r="V156" s="381" t="s">
        <v>67</v>
      </c>
      <c r="W156" s="315">
        <v>0.4</v>
      </c>
      <c r="X156" s="330">
        <v>0.2</v>
      </c>
      <c r="Y156" s="315">
        <v>0.7</v>
      </c>
      <c r="Z156" s="316">
        <v>0.7</v>
      </c>
      <c r="AA156" s="383"/>
      <c r="AB156" s="384"/>
      <c r="AC156" s="384"/>
      <c r="AD156" s="384"/>
      <c r="AE156" s="384"/>
      <c r="AF156" s="384"/>
      <c r="AG156" s="384"/>
      <c r="AH156" s="384"/>
      <c r="AI156" s="384"/>
      <c r="AJ156" s="384"/>
      <c r="AK156" s="384"/>
      <c r="AL156" s="384"/>
      <c r="AM156" s="384"/>
      <c r="AN156" s="384"/>
      <c r="AO156" s="384"/>
      <c r="AP156" s="384"/>
      <c r="AQ156" s="384"/>
      <c r="AR156" s="384"/>
      <c r="AS156" s="384"/>
      <c r="AT156" s="384"/>
      <c r="AU156" s="384"/>
      <c r="AV156" s="384"/>
      <c r="AW156" s="384"/>
      <c r="AX156" s="384"/>
      <c r="AY156" s="384"/>
      <c r="AZ156" s="384"/>
      <c r="BA156" s="384"/>
      <c r="BB156" s="384"/>
      <c r="BC156" s="385"/>
      <c r="BD156" s="301" t="s">
        <v>998</v>
      </c>
      <c r="BS156" s="92" t="s">
        <v>355</v>
      </c>
      <c r="BT156" s="92" t="s">
        <v>356</v>
      </c>
      <c r="BU156" s="91" t="s">
        <v>1025</v>
      </c>
      <c r="BV156" s="87" t="s">
        <v>1024</v>
      </c>
      <c r="DH156" s="7" t="s">
        <v>1029</v>
      </c>
      <c r="DI156" s="7" t="s">
        <v>384</v>
      </c>
      <c r="DJ156" s="7" t="s">
        <v>385</v>
      </c>
      <c r="DK156" s="7" t="s">
        <v>386</v>
      </c>
      <c r="DL156" s="7" t="s">
        <v>383</v>
      </c>
      <c r="DQ156" s="7" t="s">
        <v>1025</v>
      </c>
      <c r="DR156" s="7" t="s">
        <v>1024</v>
      </c>
      <c r="EL156" s="846" t="s">
        <v>1028</v>
      </c>
      <c r="EM156" s="318" t="s">
        <v>1027</v>
      </c>
      <c r="EN156" s="274" t="s">
        <v>1010</v>
      </c>
      <c r="EO156" s="386">
        <v>1</v>
      </c>
      <c r="EP156" s="386">
        <v>2</v>
      </c>
      <c r="EQ156" s="276">
        <v>0.4</v>
      </c>
      <c r="ER156" s="855">
        <v>0.08</v>
      </c>
      <c r="ES156" s="855">
        <v>0.6</v>
      </c>
      <c r="ET156" s="856">
        <v>0.92</v>
      </c>
    </row>
    <row r="157" spans="1:150" ht="57.75" customHeight="1" x14ac:dyDescent="0.2">
      <c r="A157" s="277" t="s">
        <v>90</v>
      </c>
      <c r="B157" s="430" t="s">
        <v>91</v>
      </c>
      <c r="C157" s="431" t="s">
        <v>992</v>
      </c>
      <c r="D157" s="431"/>
      <c r="E157" s="8" t="s">
        <v>57</v>
      </c>
      <c r="F157" s="649" t="str">
        <f t="shared" si="100"/>
        <v>E3.P_A</v>
      </c>
      <c r="G157" s="411" t="s">
        <v>250</v>
      </c>
      <c r="H157" s="650" t="s">
        <v>386</v>
      </c>
      <c r="I157" s="444"/>
      <c r="J157" s="284" t="s">
        <v>61</v>
      </c>
      <c r="K157" s="285" t="str">
        <f t="shared" si="101"/>
        <v>E3.P_A.MR1</v>
      </c>
      <c r="L157" s="410" t="s">
        <v>356</v>
      </c>
      <c r="M157" s="411" t="s">
        <v>995</v>
      </c>
      <c r="N157" s="493">
        <v>87</v>
      </c>
      <c r="O157" s="10">
        <v>114</v>
      </c>
      <c r="P157" s="482" t="s">
        <v>522</v>
      </c>
      <c r="Q157" s="494" t="str">
        <f t="shared" si="102"/>
        <v>E3.P_A.MR1-MP10-1</v>
      </c>
      <c r="R157" s="422" t="s">
        <v>1030</v>
      </c>
      <c r="S157" s="651" t="s">
        <v>1018</v>
      </c>
      <c r="T157" s="381">
        <v>3</v>
      </c>
      <c r="U157" s="382">
        <v>3</v>
      </c>
      <c r="V157" s="381" t="s">
        <v>102</v>
      </c>
      <c r="W157" s="315">
        <v>0.2</v>
      </c>
      <c r="X157" s="330">
        <v>0.8</v>
      </c>
      <c r="Y157" s="295">
        <v>1</v>
      </c>
      <c r="Z157" s="297">
        <v>1</v>
      </c>
      <c r="AA157" s="383"/>
      <c r="AB157" s="384"/>
      <c r="AC157" s="384"/>
      <c r="AD157" s="384"/>
      <c r="AE157" s="384"/>
      <c r="AF157" s="384"/>
      <c r="AG157" s="384"/>
      <c r="AH157" s="384"/>
      <c r="AI157" s="384"/>
      <c r="AJ157" s="384"/>
      <c r="AK157" s="384"/>
      <c r="AL157" s="384"/>
      <c r="AM157" s="384"/>
      <c r="AN157" s="384"/>
      <c r="AO157" s="384"/>
      <c r="AP157" s="384"/>
      <c r="AQ157" s="384"/>
      <c r="AR157" s="384"/>
      <c r="AS157" s="384"/>
      <c r="AT157" s="384"/>
      <c r="AU157" s="384"/>
      <c r="AV157" s="384"/>
      <c r="AW157" s="384"/>
      <c r="AX157" s="384"/>
      <c r="AY157" s="384"/>
      <c r="AZ157" s="384"/>
      <c r="BA157" s="384"/>
      <c r="BB157" s="384"/>
      <c r="BC157" s="385"/>
      <c r="BD157" s="301" t="s">
        <v>998</v>
      </c>
      <c r="BS157" s="92" t="s">
        <v>355</v>
      </c>
      <c r="BT157" s="92" t="s">
        <v>356</v>
      </c>
      <c r="BU157" s="91" t="s">
        <v>1028</v>
      </c>
      <c r="BV157" s="87" t="s">
        <v>1027</v>
      </c>
      <c r="DH157" s="7" t="s">
        <v>1032</v>
      </c>
      <c r="DI157" s="7" t="s">
        <v>384</v>
      </c>
      <c r="DJ157" s="7" t="s">
        <v>385</v>
      </c>
      <c r="DK157" s="7" t="s">
        <v>386</v>
      </c>
      <c r="DL157" s="7" t="s">
        <v>383</v>
      </c>
      <c r="DQ157" s="7" t="s">
        <v>1028</v>
      </c>
      <c r="DR157" s="7" t="s">
        <v>1027</v>
      </c>
      <c r="EL157" s="846" t="s">
        <v>1031</v>
      </c>
      <c r="EM157" s="318" t="s">
        <v>1030</v>
      </c>
      <c r="EN157" s="274" t="s">
        <v>1018</v>
      </c>
      <c r="EO157" s="386">
        <v>3</v>
      </c>
      <c r="EP157" s="386">
        <v>3</v>
      </c>
      <c r="EQ157" s="276">
        <v>2</v>
      </c>
      <c r="ER157" s="852">
        <v>1</v>
      </c>
      <c r="ES157" s="852">
        <v>1</v>
      </c>
      <c r="ET157" s="853">
        <v>1</v>
      </c>
    </row>
    <row r="158" spans="1:150" ht="56.25" customHeight="1" x14ac:dyDescent="0.2">
      <c r="A158" s="277" t="s">
        <v>90</v>
      </c>
      <c r="B158" s="430" t="s">
        <v>91</v>
      </c>
      <c r="C158" s="431" t="s">
        <v>992</v>
      </c>
      <c r="D158" s="431"/>
      <c r="E158" s="8" t="s">
        <v>57</v>
      </c>
      <c r="F158" s="649" t="str">
        <f t="shared" si="100"/>
        <v>E3.P_A</v>
      </c>
      <c r="G158" s="411" t="s">
        <v>250</v>
      </c>
      <c r="H158" s="650" t="s">
        <v>386</v>
      </c>
      <c r="I158" s="444"/>
      <c r="J158" s="284" t="s">
        <v>61</v>
      </c>
      <c r="K158" s="285" t="str">
        <f t="shared" si="101"/>
        <v>E3.P_A.MR1</v>
      </c>
      <c r="L158" s="410" t="s">
        <v>356</v>
      </c>
      <c r="M158" s="411" t="s">
        <v>995</v>
      </c>
      <c r="N158" s="493">
        <v>87</v>
      </c>
      <c r="O158" s="10">
        <v>114</v>
      </c>
      <c r="P158" s="482" t="s">
        <v>610</v>
      </c>
      <c r="Q158" s="494" t="str">
        <f t="shared" si="102"/>
        <v>E3.P_A.MR1-MP11-1</v>
      </c>
      <c r="R158" s="422" t="s">
        <v>1033</v>
      </c>
      <c r="S158" s="651" t="s">
        <v>1010</v>
      </c>
      <c r="T158" s="381">
        <v>2</v>
      </c>
      <c r="U158" s="382">
        <v>6</v>
      </c>
      <c r="V158" s="381" t="s">
        <v>67</v>
      </c>
      <c r="W158" s="295">
        <v>1</v>
      </c>
      <c r="X158" s="296">
        <v>2</v>
      </c>
      <c r="Y158" s="295">
        <v>1</v>
      </c>
      <c r="Z158" s="297">
        <v>0</v>
      </c>
      <c r="AA158" s="383"/>
      <c r="AB158" s="384"/>
      <c r="AC158" s="384"/>
      <c r="AD158" s="384"/>
      <c r="AE158" s="384"/>
      <c r="AF158" s="384"/>
      <c r="AG158" s="384"/>
      <c r="AH158" s="384"/>
      <c r="AI158" s="384"/>
      <c r="AJ158" s="384"/>
      <c r="AK158" s="384"/>
      <c r="AL158" s="384"/>
      <c r="AM158" s="384"/>
      <c r="AN158" s="384"/>
      <c r="AO158" s="384"/>
      <c r="AP158" s="384"/>
      <c r="AQ158" s="384"/>
      <c r="AR158" s="384"/>
      <c r="AS158" s="384"/>
      <c r="AT158" s="384"/>
      <c r="AU158" s="384"/>
      <c r="AV158" s="384"/>
      <c r="AW158" s="384"/>
      <c r="AX158" s="384"/>
      <c r="AY158" s="384"/>
      <c r="AZ158" s="384"/>
      <c r="BA158" s="384"/>
      <c r="BB158" s="384"/>
      <c r="BC158" s="385"/>
      <c r="BD158" s="301" t="s">
        <v>998</v>
      </c>
      <c r="BS158" s="92" t="s">
        <v>355</v>
      </c>
      <c r="BT158" s="92" t="s">
        <v>356</v>
      </c>
      <c r="BU158" s="91" t="s">
        <v>1031</v>
      </c>
      <c r="BV158" s="87" t="s">
        <v>1030</v>
      </c>
      <c r="DH158" s="7" t="s">
        <v>1035</v>
      </c>
      <c r="DI158" s="7" t="s">
        <v>384</v>
      </c>
      <c r="DJ158" s="7" t="s">
        <v>385</v>
      </c>
      <c r="DK158" s="7" t="s">
        <v>386</v>
      </c>
      <c r="DL158" s="7" t="s">
        <v>383</v>
      </c>
      <c r="DQ158" s="7" t="s">
        <v>1031</v>
      </c>
      <c r="DR158" s="7" t="s">
        <v>1030</v>
      </c>
      <c r="EL158" s="846" t="s">
        <v>1034</v>
      </c>
      <c r="EM158" s="318" t="s">
        <v>1033</v>
      </c>
      <c r="EN158" s="274" t="s">
        <v>1010</v>
      </c>
      <c r="EO158" s="849">
        <v>2</v>
      </c>
      <c r="EP158" s="849">
        <v>6</v>
      </c>
      <c r="EQ158" s="820">
        <v>1</v>
      </c>
      <c r="ER158" s="852">
        <v>1</v>
      </c>
      <c r="ES158" s="852">
        <v>2</v>
      </c>
      <c r="ET158" s="848">
        <v>0</v>
      </c>
    </row>
    <row r="159" spans="1:150" ht="54.75" customHeight="1" x14ac:dyDescent="0.2">
      <c r="A159" s="277" t="s">
        <v>90</v>
      </c>
      <c r="B159" s="430" t="s">
        <v>91</v>
      </c>
      <c r="C159" s="431" t="s">
        <v>992</v>
      </c>
      <c r="D159" s="431"/>
      <c r="E159" s="8" t="s">
        <v>57</v>
      </c>
      <c r="F159" s="649" t="str">
        <f t="shared" si="100"/>
        <v>E3.P_A</v>
      </c>
      <c r="G159" s="411" t="s">
        <v>250</v>
      </c>
      <c r="H159" s="650" t="s">
        <v>386</v>
      </c>
      <c r="I159" s="444"/>
      <c r="J159" s="284" t="s">
        <v>61</v>
      </c>
      <c r="K159" s="285" t="str">
        <f t="shared" si="101"/>
        <v>E3.P_A.MR1</v>
      </c>
      <c r="L159" s="410" t="s">
        <v>356</v>
      </c>
      <c r="M159" s="411" t="s">
        <v>995</v>
      </c>
      <c r="N159" s="493">
        <v>87</v>
      </c>
      <c r="O159" s="10">
        <v>114</v>
      </c>
      <c r="P159" s="482" t="s">
        <v>615</v>
      </c>
      <c r="Q159" s="494" t="str">
        <f t="shared" si="102"/>
        <v>E3.P_A.MR1-MP12-1</v>
      </c>
      <c r="R159" s="422" t="s">
        <v>1036</v>
      </c>
      <c r="S159" s="651" t="s">
        <v>1018</v>
      </c>
      <c r="T159" s="381">
        <v>6</v>
      </c>
      <c r="U159" s="382">
        <v>7</v>
      </c>
      <c r="V159" s="381" t="s">
        <v>67</v>
      </c>
      <c r="W159" s="315">
        <v>0.2</v>
      </c>
      <c r="X159" s="330">
        <v>1.8</v>
      </c>
      <c r="Y159" s="295">
        <v>3</v>
      </c>
      <c r="Z159" s="297">
        <v>2</v>
      </c>
      <c r="AA159" s="383"/>
      <c r="AB159" s="384"/>
      <c r="AC159" s="384"/>
      <c r="AD159" s="384"/>
      <c r="AE159" s="384"/>
      <c r="AF159" s="384"/>
      <c r="AG159" s="384"/>
      <c r="AH159" s="384"/>
      <c r="AI159" s="384"/>
      <c r="AJ159" s="384"/>
      <c r="AK159" s="384"/>
      <c r="AL159" s="384"/>
      <c r="AM159" s="384"/>
      <c r="AN159" s="384"/>
      <c r="AO159" s="384"/>
      <c r="AP159" s="384"/>
      <c r="AQ159" s="384"/>
      <c r="AR159" s="384"/>
      <c r="AS159" s="384"/>
      <c r="AT159" s="384"/>
      <c r="AU159" s="384"/>
      <c r="AV159" s="384"/>
      <c r="AW159" s="384"/>
      <c r="AX159" s="384"/>
      <c r="AY159" s="384"/>
      <c r="AZ159" s="384"/>
      <c r="BA159" s="384"/>
      <c r="BB159" s="384"/>
      <c r="BC159" s="385"/>
      <c r="BD159" s="301" t="s">
        <v>998</v>
      </c>
      <c r="BS159" s="92" t="s">
        <v>355</v>
      </c>
      <c r="BT159" s="92" t="s">
        <v>356</v>
      </c>
      <c r="BU159" s="91" t="s">
        <v>1034</v>
      </c>
      <c r="BV159" s="87" t="s">
        <v>1033</v>
      </c>
      <c r="DH159" s="7" t="s">
        <v>1038</v>
      </c>
      <c r="DI159" s="7" t="s">
        <v>384</v>
      </c>
      <c r="DJ159" s="7" t="s">
        <v>385</v>
      </c>
      <c r="DK159" s="7" t="s">
        <v>386</v>
      </c>
      <c r="DL159" s="7" t="s">
        <v>383</v>
      </c>
      <c r="DQ159" s="7" t="s">
        <v>1034</v>
      </c>
      <c r="DR159" s="7" t="s">
        <v>1033</v>
      </c>
      <c r="EL159" s="846" t="s">
        <v>1037</v>
      </c>
      <c r="EM159" s="318" t="s">
        <v>1036</v>
      </c>
      <c r="EN159" s="274" t="s">
        <v>1018</v>
      </c>
      <c r="EO159" s="386">
        <v>6</v>
      </c>
      <c r="EP159" s="386">
        <v>7</v>
      </c>
      <c r="EQ159" s="276">
        <v>0.2</v>
      </c>
      <c r="ER159" s="851">
        <v>0.4</v>
      </c>
      <c r="ES159" s="851">
        <v>0.4</v>
      </c>
      <c r="ET159" s="853">
        <v>0</v>
      </c>
    </row>
    <row r="160" spans="1:150" ht="74.25" customHeight="1" x14ac:dyDescent="0.2">
      <c r="A160" s="277" t="s">
        <v>90</v>
      </c>
      <c r="B160" s="430" t="s">
        <v>91</v>
      </c>
      <c r="C160" s="431" t="s">
        <v>992</v>
      </c>
      <c r="D160" s="431"/>
      <c r="E160" s="8" t="s">
        <v>57</v>
      </c>
      <c r="F160" s="649" t="str">
        <f t="shared" si="100"/>
        <v>E3.P_A</v>
      </c>
      <c r="G160" s="411" t="s">
        <v>250</v>
      </c>
      <c r="H160" s="650" t="s">
        <v>386</v>
      </c>
      <c r="I160" s="444"/>
      <c r="J160" s="284" t="s">
        <v>61</v>
      </c>
      <c r="K160" s="285" t="str">
        <f t="shared" si="101"/>
        <v>E3.P_A.MR1</v>
      </c>
      <c r="L160" s="410" t="s">
        <v>356</v>
      </c>
      <c r="M160" s="411" t="s">
        <v>995</v>
      </c>
      <c r="N160" s="493">
        <v>87</v>
      </c>
      <c r="O160" s="10">
        <v>114</v>
      </c>
      <c r="P160" s="482" t="s">
        <v>620</v>
      </c>
      <c r="Q160" s="494" t="str">
        <f t="shared" si="102"/>
        <v>E3.P_A.MR1-MP13-1</v>
      </c>
      <c r="R160" s="422" t="s">
        <v>1039</v>
      </c>
      <c r="S160" s="651" t="s">
        <v>1010</v>
      </c>
      <c r="T160" s="381">
        <v>0</v>
      </c>
      <c r="U160" s="382">
        <v>1</v>
      </c>
      <c r="V160" s="381" t="s">
        <v>67</v>
      </c>
      <c r="W160" s="295">
        <v>0</v>
      </c>
      <c r="X160" s="296">
        <v>1</v>
      </c>
      <c r="Y160" s="295">
        <v>0</v>
      </c>
      <c r="Z160" s="297">
        <v>0</v>
      </c>
      <c r="AA160" s="383"/>
      <c r="AB160" s="384"/>
      <c r="AC160" s="384"/>
      <c r="AD160" s="384"/>
      <c r="AE160" s="384"/>
      <c r="AF160" s="384"/>
      <c r="AG160" s="384"/>
      <c r="AH160" s="384"/>
      <c r="AI160" s="384"/>
      <c r="AJ160" s="384"/>
      <c r="AK160" s="384"/>
      <c r="AL160" s="384"/>
      <c r="AM160" s="384"/>
      <c r="AN160" s="384"/>
      <c r="AO160" s="384"/>
      <c r="AP160" s="384"/>
      <c r="AQ160" s="384"/>
      <c r="AR160" s="384"/>
      <c r="AS160" s="384"/>
      <c r="AT160" s="384"/>
      <c r="AU160" s="384"/>
      <c r="AV160" s="384"/>
      <c r="AW160" s="384"/>
      <c r="AX160" s="384"/>
      <c r="AY160" s="384"/>
      <c r="AZ160" s="384"/>
      <c r="BA160" s="384"/>
      <c r="BB160" s="384"/>
      <c r="BC160" s="385"/>
      <c r="BD160" s="301" t="s">
        <v>998</v>
      </c>
      <c r="BS160" s="92" t="s">
        <v>355</v>
      </c>
      <c r="BT160" s="92" t="s">
        <v>356</v>
      </c>
      <c r="BU160" s="91" t="s">
        <v>1037</v>
      </c>
      <c r="BV160" s="87" t="s">
        <v>1036</v>
      </c>
      <c r="DH160" s="7" t="s">
        <v>1041</v>
      </c>
      <c r="DI160" s="7" t="s">
        <v>384</v>
      </c>
      <c r="DJ160" s="7" t="s">
        <v>385</v>
      </c>
      <c r="DK160" s="7" t="s">
        <v>386</v>
      </c>
      <c r="DL160" s="7" t="s">
        <v>383</v>
      </c>
      <c r="DQ160" s="7" t="s">
        <v>1037</v>
      </c>
      <c r="DR160" s="7" t="s">
        <v>1036</v>
      </c>
      <c r="EL160" s="846" t="s">
        <v>1040</v>
      </c>
      <c r="EM160" s="318" t="s">
        <v>1039</v>
      </c>
      <c r="EN160" s="274" t="s">
        <v>1010</v>
      </c>
      <c r="EO160" s="386">
        <v>0</v>
      </c>
      <c r="EP160" s="386">
        <v>1</v>
      </c>
      <c r="EQ160" s="275">
        <v>0</v>
      </c>
      <c r="ER160" s="851">
        <v>0.7</v>
      </c>
      <c r="ES160" s="851">
        <v>0.3</v>
      </c>
      <c r="ET160" s="838">
        <v>0</v>
      </c>
    </row>
    <row r="161" spans="1:152" ht="66.75" customHeight="1" x14ac:dyDescent="0.2">
      <c r="A161" s="277" t="s">
        <v>90</v>
      </c>
      <c r="B161" s="430" t="s">
        <v>91</v>
      </c>
      <c r="C161" s="431" t="s">
        <v>992</v>
      </c>
      <c r="D161" s="431"/>
      <c r="E161" s="8" t="s">
        <v>57</v>
      </c>
      <c r="F161" s="649" t="str">
        <f t="shared" si="100"/>
        <v>E3.P_A</v>
      </c>
      <c r="G161" s="411" t="s">
        <v>250</v>
      </c>
      <c r="H161" s="650" t="s">
        <v>386</v>
      </c>
      <c r="I161" s="444"/>
      <c r="J161" s="284" t="s">
        <v>61</v>
      </c>
      <c r="K161" s="285" t="str">
        <f t="shared" si="101"/>
        <v>E3.P_A.MR1</v>
      </c>
      <c r="L161" s="410" t="s">
        <v>356</v>
      </c>
      <c r="M161" s="411" t="s">
        <v>995</v>
      </c>
      <c r="N161" s="493">
        <v>87</v>
      </c>
      <c r="O161" s="10">
        <v>114</v>
      </c>
      <c r="P161" s="482" t="s">
        <v>625</v>
      </c>
      <c r="Q161" s="494" t="str">
        <f t="shared" si="102"/>
        <v>E3.P_A.MR1-MP14-1</v>
      </c>
      <c r="R161" s="422" t="s">
        <v>1042</v>
      </c>
      <c r="S161" s="651" t="s">
        <v>1018</v>
      </c>
      <c r="T161" s="381">
        <v>1</v>
      </c>
      <c r="U161" s="382">
        <v>1</v>
      </c>
      <c r="V161" s="381" t="s">
        <v>102</v>
      </c>
      <c r="W161" s="295">
        <v>0</v>
      </c>
      <c r="X161" s="296">
        <v>0</v>
      </c>
      <c r="Y161" s="295">
        <v>0</v>
      </c>
      <c r="Z161" s="297">
        <v>1</v>
      </c>
      <c r="AA161" s="383"/>
      <c r="AB161" s="384"/>
      <c r="AC161" s="384"/>
      <c r="AD161" s="384"/>
      <c r="AE161" s="384"/>
      <c r="AF161" s="384"/>
      <c r="AG161" s="384"/>
      <c r="AH161" s="384"/>
      <c r="AI161" s="384"/>
      <c r="AJ161" s="384"/>
      <c r="AK161" s="384"/>
      <c r="AL161" s="384"/>
      <c r="AM161" s="384"/>
      <c r="AN161" s="384"/>
      <c r="AO161" s="384"/>
      <c r="AP161" s="384"/>
      <c r="AQ161" s="384"/>
      <c r="AR161" s="384"/>
      <c r="AS161" s="384"/>
      <c r="AT161" s="384"/>
      <c r="AU161" s="384"/>
      <c r="AV161" s="384"/>
      <c r="AW161" s="384"/>
      <c r="AX161" s="384"/>
      <c r="AY161" s="384"/>
      <c r="AZ161" s="384"/>
      <c r="BA161" s="384"/>
      <c r="BB161" s="384"/>
      <c r="BC161" s="385"/>
      <c r="BD161" s="301" t="s">
        <v>998</v>
      </c>
      <c r="BS161" s="92" t="s">
        <v>355</v>
      </c>
      <c r="BT161" s="92" t="s">
        <v>356</v>
      </c>
      <c r="BU161" s="91" t="s">
        <v>1040</v>
      </c>
      <c r="BV161" s="87" t="s">
        <v>1039</v>
      </c>
      <c r="DH161" s="7" t="s">
        <v>1044</v>
      </c>
      <c r="DI161" s="7" t="s">
        <v>384</v>
      </c>
      <c r="DJ161" s="7" t="s">
        <v>385</v>
      </c>
      <c r="DK161" s="7" t="s">
        <v>386</v>
      </c>
      <c r="DL161" s="7" t="s">
        <v>383</v>
      </c>
      <c r="DQ161" s="7" t="s">
        <v>1040</v>
      </c>
      <c r="DR161" s="7" t="s">
        <v>1039</v>
      </c>
      <c r="EL161" s="846" t="s">
        <v>1043</v>
      </c>
      <c r="EM161" s="318" t="s">
        <v>1042</v>
      </c>
      <c r="EN161" s="274" t="s">
        <v>1018</v>
      </c>
      <c r="EO161" s="386">
        <v>1</v>
      </c>
      <c r="EP161" s="386">
        <v>1</v>
      </c>
      <c r="EQ161" s="275">
        <v>0</v>
      </c>
      <c r="ER161" s="275">
        <v>0</v>
      </c>
      <c r="ES161" s="275">
        <v>0</v>
      </c>
      <c r="ET161" s="838">
        <v>1</v>
      </c>
    </row>
    <row r="162" spans="1:152" ht="59.25" customHeight="1" x14ac:dyDescent="0.2">
      <c r="A162" s="277" t="s">
        <v>90</v>
      </c>
      <c r="B162" s="430" t="s">
        <v>91</v>
      </c>
      <c r="C162" s="431" t="s">
        <v>992</v>
      </c>
      <c r="D162" s="431"/>
      <c r="E162" s="8" t="s">
        <v>57</v>
      </c>
      <c r="F162" s="649" t="str">
        <f t="shared" si="100"/>
        <v>E3.P_A</v>
      </c>
      <c r="G162" s="411" t="s">
        <v>250</v>
      </c>
      <c r="H162" s="650" t="s">
        <v>386</v>
      </c>
      <c r="I162" s="444"/>
      <c r="J162" s="284" t="s">
        <v>61</v>
      </c>
      <c r="K162" s="285" t="str">
        <f t="shared" si="101"/>
        <v>E3.P_A.MR1</v>
      </c>
      <c r="L162" s="410" t="s">
        <v>356</v>
      </c>
      <c r="M162" s="411" t="s">
        <v>995</v>
      </c>
      <c r="N162" s="493">
        <v>87</v>
      </c>
      <c r="O162" s="10">
        <v>114</v>
      </c>
      <c r="P162" s="482" t="s">
        <v>1045</v>
      </c>
      <c r="Q162" s="494" t="str">
        <f t="shared" si="102"/>
        <v>E3.P_A.MR1-MP15-1</v>
      </c>
      <c r="R162" s="422" t="s">
        <v>1046</v>
      </c>
      <c r="S162" s="651" t="s">
        <v>1010</v>
      </c>
      <c r="T162" s="381">
        <v>0</v>
      </c>
      <c r="U162" s="382">
        <v>3</v>
      </c>
      <c r="V162" s="381" t="s">
        <v>67</v>
      </c>
      <c r="W162" s="315">
        <v>0.5</v>
      </c>
      <c r="X162" s="330">
        <v>1.5</v>
      </c>
      <c r="Y162" s="295">
        <v>1</v>
      </c>
      <c r="Z162" s="297">
        <v>0</v>
      </c>
      <c r="AA162" s="383"/>
      <c r="AB162" s="384"/>
      <c r="AC162" s="384"/>
      <c r="AD162" s="384"/>
      <c r="AE162" s="384"/>
      <c r="AF162" s="384"/>
      <c r="AG162" s="384"/>
      <c r="AH162" s="384"/>
      <c r="AI162" s="384"/>
      <c r="AJ162" s="384"/>
      <c r="AK162" s="384"/>
      <c r="AL162" s="384"/>
      <c r="AM162" s="384"/>
      <c r="AN162" s="384"/>
      <c r="AO162" s="384"/>
      <c r="AP162" s="384"/>
      <c r="AQ162" s="384"/>
      <c r="AR162" s="384"/>
      <c r="AS162" s="384"/>
      <c r="AT162" s="384"/>
      <c r="AU162" s="384"/>
      <c r="AV162" s="384"/>
      <c r="AW162" s="384"/>
      <c r="AX162" s="384"/>
      <c r="AY162" s="384"/>
      <c r="AZ162" s="384"/>
      <c r="BA162" s="384"/>
      <c r="BB162" s="384"/>
      <c r="BC162" s="385"/>
      <c r="BD162" s="301" t="s">
        <v>998</v>
      </c>
      <c r="BS162" s="92" t="s">
        <v>355</v>
      </c>
      <c r="BT162" s="92" t="s">
        <v>356</v>
      </c>
      <c r="BU162" s="91" t="s">
        <v>1043</v>
      </c>
      <c r="BV162" s="87" t="s">
        <v>1042</v>
      </c>
      <c r="DH162" s="7" t="s">
        <v>1048</v>
      </c>
      <c r="DI162" s="7" t="s">
        <v>384</v>
      </c>
      <c r="DJ162" s="7" t="s">
        <v>385</v>
      </c>
      <c r="DK162" s="7" t="s">
        <v>386</v>
      </c>
      <c r="DL162" s="7" t="s">
        <v>383</v>
      </c>
      <c r="DQ162" s="7" t="s">
        <v>1043</v>
      </c>
      <c r="DR162" s="7" t="s">
        <v>1042</v>
      </c>
      <c r="EL162" s="846" t="s">
        <v>1047</v>
      </c>
      <c r="EM162" s="318" t="s">
        <v>1046</v>
      </c>
      <c r="EN162" s="274" t="s">
        <v>1010</v>
      </c>
      <c r="EO162" s="386">
        <v>0</v>
      </c>
      <c r="EP162" s="386">
        <v>3</v>
      </c>
      <c r="EQ162" s="276">
        <v>0.5</v>
      </c>
      <c r="ER162" s="851">
        <v>0.5</v>
      </c>
      <c r="ES162" s="275">
        <v>1</v>
      </c>
      <c r="ET162" s="853">
        <v>1</v>
      </c>
    </row>
    <row r="163" spans="1:152" ht="60.75" customHeight="1" x14ac:dyDescent="0.2">
      <c r="A163" s="277" t="s">
        <v>90</v>
      </c>
      <c r="B163" s="430" t="s">
        <v>91</v>
      </c>
      <c r="C163" s="431" t="s">
        <v>992</v>
      </c>
      <c r="D163" s="431"/>
      <c r="E163" s="8" t="s">
        <v>57</v>
      </c>
      <c r="F163" s="649" t="str">
        <f t="shared" si="100"/>
        <v>E3.P_A</v>
      </c>
      <c r="G163" s="411" t="s">
        <v>250</v>
      </c>
      <c r="H163" s="650" t="s">
        <v>386</v>
      </c>
      <c r="I163" s="444"/>
      <c r="J163" s="284" t="s">
        <v>61</v>
      </c>
      <c r="K163" s="285" t="str">
        <f t="shared" si="101"/>
        <v>E3.P_A.MR1</v>
      </c>
      <c r="L163" s="410" t="s">
        <v>356</v>
      </c>
      <c r="M163" s="411" t="s">
        <v>995</v>
      </c>
      <c r="N163" s="493">
        <v>87</v>
      </c>
      <c r="O163" s="10">
        <v>114</v>
      </c>
      <c r="P163" s="482" t="s">
        <v>635</v>
      </c>
      <c r="Q163" s="494" t="str">
        <f t="shared" si="102"/>
        <v>E3.P_A.MR1-MP16-1</v>
      </c>
      <c r="R163" s="422" t="s">
        <v>1049</v>
      </c>
      <c r="S163" s="651" t="s">
        <v>1018</v>
      </c>
      <c r="T163" s="381">
        <v>19</v>
      </c>
      <c r="U163" s="382">
        <v>22</v>
      </c>
      <c r="V163" s="381" t="s">
        <v>67</v>
      </c>
      <c r="W163" s="295">
        <v>4</v>
      </c>
      <c r="X163" s="296">
        <v>10</v>
      </c>
      <c r="Y163" s="295">
        <v>4</v>
      </c>
      <c r="Z163" s="297">
        <v>4</v>
      </c>
      <c r="AA163" s="383"/>
      <c r="AB163" s="384"/>
      <c r="AC163" s="384"/>
      <c r="AD163" s="384"/>
      <c r="AE163" s="384"/>
      <c r="AF163" s="384"/>
      <c r="AG163" s="384"/>
      <c r="AH163" s="384"/>
      <c r="AI163" s="384"/>
      <c r="AJ163" s="384"/>
      <c r="AK163" s="384"/>
      <c r="AL163" s="384"/>
      <c r="AM163" s="384"/>
      <c r="AN163" s="384"/>
      <c r="AO163" s="384"/>
      <c r="AP163" s="384"/>
      <c r="AQ163" s="384"/>
      <c r="AR163" s="384"/>
      <c r="AS163" s="384"/>
      <c r="AT163" s="384"/>
      <c r="AU163" s="384"/>
      <c r="AV163" s="384"/>
      <c r="AW163" s="384"/>
      <c r="AX163" s="384"/>
      <c r="AY163" s="384"/>
      <c r="AZ163" s="384"/>
      <c r="BA163" s="384"/>
      <c r="BB163" s="384"/>
      <c r="BC163" s="385"/>
      <c r="BD163" s="301" t="s">
        <v>998</v>
      </c>
      <c r="BS163" s="92" t="s">
        <v>355</v>
      </c>
      <c r="BT163" s="92" t="s">
        <v>356</v>
      </c>
      <c r="BU163" s="91" t="s">
        <v>1047</v>
      </c>
      <c r="BV163" s="87" t="s">
        <v>1046</v>
      </c>
      <c r="DH163" s="7" t="s">
        <v>1051</v>
      </c>
      <c r="DI163" s="7" t="s">
        <v>384</v>
      </c>
      <c r="DJ163" s="7" t="s">
        <v>385</v>
      </c>
      <c r="DK163" s="7" t="s">
        <v>386</v>
      </c>
      <c r="DL163" s="7" t="s">
        <v>383</v>
      </c>
      <c r="DQ163" s="7" t="s">
        <v>1047</v>
      </c>
      <c r="DR163" s="7" t="s">
        <v>1046</v>
      </c>
      <c r="EL163" s="846" t="s">
        <v>1050</v>
      </c>
      <c r="EM163" s="318" t="s">
        <v>1049</v>
      </c>
      <c r="EN163" s="274" t="s">
        <v>1018</v>
      </c>
      <c r="EO163" s="386">
        <v>19</v>
      </c>
      <c r="EP163" s="386">
        <v>22</v>
      </c>
      <c r="EQ163" s="275">
        <v>4</v>
      </c>
      <c r="ER163" s="852">
        <v>6</v>
      </c>
      <c r="ES163" s="852">
        <v>8</v>
      </c>
      <c r="ET163" s="838">
        <v>4</v>
      </c>
    </row>
    <row r="164" spans="1:152" ht="86.25" customHeight="1" x14ac:dyDescent="0.2">
      <c r="A164" s="277" t="s">
        <v>90</v>
      </c>
      <c r="B164" s="430" t="s">
        <v>91</v>
      </c>
      <c r="C164" s="431" t="s">
        <v>992</v>
      </c>
      <c r="D164" s="431"/>
      <c r="E164" s="8" t="s">
        <v>57</v>
      </c>
      <c r="F164" s="649" t="str">
        <f t="shared" si="100"/>
        <v>E3.P_A</v>
      </c>
      <c r="G164" s="411" t="s">
        <v>250</v>
      </c>
      <c r="H164" s="650" t="s">
        <v>386</v>
      </c>
      <c r="I164" s="444"/>
      <c r="J164" s="284" t="s">
        <v>61</v>
      </c>
      <c r="K164" s="285" t="str">
        <f t="shared" si="101"/>
        <v>E3.P_A.MR1</v>
      </c>
      <c r="L164" s="410" t="s">
        <v>356</v>
      </c>
      <c r="M164" s="411" t="s">
        <v>995</v>
      </c>
      <c r="N164" s="493">
        <v>87</v>
      </c>
      <c r="O164" s="10">
        <v>114</v>
      </c>
      <c r="P164" s="482" t="s">
        <v>1052</v>
      </c>
      <c r="Q164" s="494" t="str">
        <f t="shared" si="102"/>
        <v>E3.P_A.MR1-MP17-1</v>
      </c>
      <c r="R164" s="422" t="s">
        <v>1053</v>
      </c>
      <c r="S164" s="651" t="s">
        <v>1054</v>
      </c>
      <c r="T164" s="381">
        <v>0</v>
      </c>
      <c r="U164" s="382">
        <v>1</v>
      </c>
      <c r="V164" s="381" t="s">
        <v>67</v>
      </c>
      <c r="W164" s="315">
        <v>0</v>
      </c>
      <c r="X164" s="330">
        <v>1</v>
      </c>
      <c r="Y164" s="315">
        <v>0</v>
      </c>
      <c r="Z164" s="316">
        <v>0</v>
      </c>
      <c r="AA164" s="383"/>
      <c r="AB164" s="384"/>
      <c r="AC164" s="384"/>
      <c r="AD164" s="384"/>
      <c r="AE164" s="384"/>
      <c r="AF164" s="384"/>
      <c r="AG164" s="384"/>
      <c r="AH164" s="384"/>
      <c r="AI164" s="384"/>
      <c r="AJ164" s="384"/>
      <c r="AK164" s="384"/>
      <c r="AL164" s="384"/>
      <c r="AM164" s="384"/>
      <c r="AN164" s="384"/>
      <c r="AO164" s="384"/>
      <c r="AP164" s="384"/>
      <c r="AQ164" s="384"/>
      <c r="AR164" s="384"/>
      <c r="AS164" s="384"/>
      <c r="AT164" s="384"/>
      <c r="AU164" s="384"/>
      <c r="AV164" s="384"/>
      <c r="AW164" s="384"/>
      <c r="AX164" s="384"/>
      <c r="AY164" s="384"/>
      <c r="AZ164" s="384"/>
      <c r="BA164" s="384"/>
      <c r="BB164" s="384"/>
      <c r="BC164" s="385"/>
      <c r="BD164" s="301" t="s">
        <v>998</v>
      </c>
      <c r="BS164" s="92" t="s">
        <v>355</v>
      </c>
      <c r="BT164" s="92" t="s">
        <v>356</v>
      </c>
      <c r="BU164" s="91" t="s">
        <v>1050</v>
      </c>
      <c r="BV164" s="87" t="s">
        <v>1049</v>
      </c>
      <c r="DH164" s="7" t="s">
        <v>1056</v>
      </c>
      <c r="DI164" s="7" t="s">
        <v>384</v>
      </c>
      <c r="DJ164" s="7" t="s">
        <v>385</v>
      </c>
      <c r="DK164" s="7" t="s">
        <v>386</v>
      </c>
      <c r="DL164" s="7" t="s">
        <v>383</v>
      </c>
      <c r="DQ164" s="7" t="s">
        <v>1050</v>
      </c>
      <c r="DR164" s="7" t="s">
        <v>1049</v>
      </c>
      <c r="EL164" s="846" t="s">
        <v>1055</v>
      </c>
      <c r="EM164" s="318" t="s">
        <v>1053</v>
      </c>
      <c r="EN164" s="274" t="s">
        <v>1054</v>
      </c>
      <c r="EO164" s="386">
        <v>0</v>
      </c>
      <c r="EP164" s="386">
        <v>1</v>
      </c>
      <c r="EQ164" s="276">
        <v>0</v>
      </c>
      <c r="ER164" s="851">
        <v>0</v>
      </c>
      <c r="ES164" s="851">
        <v>0.8</v>
      </c>
      <c r="ET164" s="854">
        <v>0.2</v>
      </c>
    </row>
    <row r="165" spans="1:152" ht="177" customHeight="1" x14ac:dyDescent="0.2">
      <c r="A165" s="277" t="s">
        <v>90</v>
      </c>
      <c r="B165" s="430" t="s">
        <v>91</v>
      </c>
      <c r="C165" s="431" t="s">
        <v>992</v>
      </c>
      <c r="D165" s="431"/>
      <c r="E165" s="8" t="s">
        <v>57</v>
      </c>
      <c r="F165" s="649" t="str">
        <f t="shared" si="100"/>
        <v>E3.P_A</v>
      </c>
      <c r="G165" s="411" t="s">
        <v>250</v>
      </c>
      <c r="H165" s="650" t="s">
        <v>386</v>
      </c>
      <c r="I165" s="444"/>
      <c r="J165" s="284" t="s">
        <v>61</v>
      </c>
      <c r="K165" s="285" t="str">
        <f t="shared" si="101"/>
        <v>E3.P_A.MR1</v>
      </c>
      <c r="L165" s="410" t="s">
        <v>356</v>
      </c>
      <c r="M165" s="411" t="s">
        <v>995</v>
      </c>
      <c r="N165" s="493">
        <v>87</v>
      </c>
      <c r="O165" s="10">
        <v>114</v>
      </c>
      <c r="P165" s="482" t="s">
        <v>1057</v>
      </c>
      <c r="Q165" s="494" t="str">
        <f t="shared" si="102"/>
        <v>E3.P_A.MR1-MP18-1</v>
      </c>
      <c r="R165" s="422" t="s">
        <v>65</v>
      </c>
      <c r="S165" s="651" t="s">
        <v>1054</v>
      </c>
      <c r="T165" s="381">
        <v>0</v>
      </c>
      <c r="U165" s="382">
        <v>1</v>
      </c>
      <c r="V165" s="381" t="s">
        <v>67</v>
      </c>
      <c r="W165" s="315">
        <v>0.5</v>
      </c>
      <c r="X165" s="330">
        <v>0.5</v>
      </c>
      <c r="Y165" s="295">
        <v>0</v>
      </c>
      <c r="Z165" s="297">
        <v>0</v>
      </c>
      <c r="AA165" s="383"/>
      <c r="AB165" s="384"/>
      <c r="AC165" s="384"/>
      <c r="AD165" s="384"/>
      <c r="AE165" s="384"/>
      <c r="AF165" s="384"/>
      <c r="AG165" s="384"/>
      <c r="AH165" s="384"/>
      <c r="AI165" s="384"/>
      <c r="AJ165" s="384"/>
      <c r="AK165" s="384"/>
      <c r="AL165" s="384"/>
      <c r="AM165" s="384"/>
      <c r="AN165" s="384"/>
      <c r="AO165" s="384"/>
      <c r="AP165" s="384"/>
      <c r="AQ165" s="384"/>
      <c r="AR165" s="384"/>
      <c r="AS165" s="384"/>
      <c r="AT165" s="384"/>
      <c r="AU165" s="384"/>
      <c r="AV165" s="384"/>
      <c r="AW165" s="384"/>
      <c r="AX165" s="384"/>
      <c r="AY165" s="384"/>
      <c r="AZ165" s="384"/>
      <c r="BA165" s="384"/>
      <c r="BB165" s="384"/>
      <c r="BC165" s="385"/>
      <c r="BD165" s="301" t="s">
        <v>998</v>
      </c>
      <c r="BS165" s="92" t="s">
        <v>355</v>
      </c>
      <c r="BT165" s="92" t="s">
        <v>356</v>
      </c>
      <c r="BU165" s="91" t="s">
        <v>1055</v>
      </c>
      <c r="BV165" s="87" t="s">
        <v>1053</v>
      </c>
      <c r="DH165" s="7" t="s">
        <v>1059</v>
      </c>
      <c r="DI165" s="7" t="s">
        <v>384</v>
      </c>
      <c r="DJ165" s="7" t="s">
        <v>385</v>
      </c>
      <c r="DK165" s="7" t="s">
        <v>386</v>
      </c>
      <c r="DL165" s="7" t="s">
        <v>383</v>
      </c>
      <c r="DQ165" s="7" t="s">
        <v>1055</v>
      </c>
      <c r="DR165" s="7" t="s">
        <v>1053</v>
      </c>
      <c r="EL165" s="846" t="s">
        <v>1058</v>
      </c>
      <c r="EM165" s="318" t="s">
        <v>65</v>
      </c>
      <c r="EN165" s="821" t="s">
        <v>1054</v>
      </c>
      <c r="EO165" s="849">
        <v>0</v>
      </c>
      <c r="EP165" s="822">
        <v>0.3</v>
      </c>
      <c r="EQ165" s="819">
        <v>0</v>
      </c>
      <c r="ER165" s="851">
        <v>0</v>
      </c>
      <c r="ES165" s="851">
        <v>0</v>
      </c>
      <c r="ET165" s="854">
        <v>0.3</v>
      </c>
    </row>
    <row r="166" spans="1:152" ht="138.75" customHeight="1" x14ac:dyDescent="0.2">
      <c r="A166" s="277" t="s">
        <v>90</v>
      </c>
      <c r="B166" s="430" t="s">
        <v>91</v>
      </c>
      <c r="C166" s="431" t="s">
        <v>992</v>
      </c>
      <c r="D166" s="431"/>
      <c r="E166" s="8" t="s">
        <v>57</v>
      </c>
      <c r="F166" s="649" t="str">
        <f t="shared" si="100"/>
        <v>E3.P_A</v>
      </c>
      <c r="G166" s="411" t="s">
        <v>250</v>
      </c>
      <c r="H166" s="650" t="s">
        <v>386</v>
      </c>
      <c r="I166" s="444"/>
      <c r="J166" s="284" t="s">
        <v>61</v>
      </c>
      <c r="K166" s="285" t="str">
        <f t="shared" si="101"/>
        <v>E3.P_A.MR1</v>
      </c>
      <c r="L166" s="410" t="s">
        <v>356</v>
      </c>
      <c r="M166" s="411" t="s">
        <v>995</v>
      </c>
      <c r="N166" s="493">
        <v>87</v>
      </c>
      <c r="O166" s="10">
        <v>114</v>
      </c>
      <c r="P166" s="482" t="s">
        <v>1060</v>
      </c>
      <c r="Q166" s="494" t="str">
        <f t="shared" si="102"/>
        <v>E3.P_A.MR1-MP19-1</v>
      </c>
      <c r="R166" s="422" t="s">
        <v>1061</v>
      </c>
      <c r="S166" s="651" t="s">
        <v>1054</v>
      </c>
      <c r="T166" s="381">
        <v>0</v>
      </c>
      <c r="U166" s="382">
        <v>1</v>
      </c>
      <c r="V166" s="381" t="s">
        <v>67</v>
      </c>
      <c r="W166" s="321">
        <v>0.15</v>
      </c>
      <c r="X166" s="322">
        <v>0.05</v>
      </c>
      <c r="Y166" s="315">
        <v>0.3</v>
      </c>
      <c r="Z166" s="316">
        <v>0.5</v>
      </c>
      <c r="AA166" s="383"/>
      <c r="AB166" s="384"/>
      <c r="AC166" s="384"/>
      <c r="AD166" s="384"/>
      <c r="AE166" s="384"/>
      <c r="AF166" s="384"/>
      <c r="AG166" s="384"/>
      <c r="AH166" s="384"/>
      <c r="AI166" s="384"/>
      <c r="AJ166" s="384"/>
      <c r="AK166" s="384"/>
      <c r="AL166" s="384"/>
      <c r="AM166" s="384"/>
      <c r="AN166" s="384"/>
      <c r="AO166" s="384"/>
      <c r="AP166" s="384"/>
      <c r="AQ166" s="384"/>
      <c r="AR166" s="384"/>
      <c r="AS166" s="384"/>
      <c r="AT166" s="384"/>
      <c r="AU166" s="384"/>
      <c r="AV166" s="384"/>
      <c r="AW166" s="384"/>
      <c r="AX166" s="384"/>
      <c r="AY166" s="384"/>
      <c r="AZ166" s="384"/>
      <c r="BA166" s="384"/>
      <c r="BB166" s="384"/>
      <c r="BC166" s="385"/>
      <c r="BD166" s="301" t="s">
        <v>998</v>
      </c>
      <c r="BS166" s="92" t="s">
        <v>355</v>
      </c>
      <c r="BT166" s="92" t="s">
        <v>356</v>
      </c>
      <c r="BU166" s="91" t="s">
        <v>1058</v>
      </c>
      <c r="BV166" s="87" t="s">
        <v>65</v>
      </c>
      <c r="DH166" s="7" t="s">
        <v>1063</v>
      </c>
      <c r="DI166" s="7" t="s">
        <v>384</v>
      </c>
      <c r="DJ166" s="7" t="s">
        <v>385</v>
      </c>
      <c r="DK166" s="7" t="s">
        <v>386</v>
      </c>
      <c r="DL166" s="7" t="s">
        <v>383</v>
      </c>
      <c r="DQ166" s="7" t="s">
        <v>1058</v>
      </c>
      <c r="DR166" s="7" t="s">
        <v>65</v>
      </c>
      <c r="EL166" s="846" t="s">
        <v>1062</v>
      </c>
      <c r="EM166" s="318" t="s">
        <v>1061</v>
      </c>
      <c r="EN166" s="274" t="s">
        <v>1054</v>
      </c>
      <c r="EO166" s="386">
        <v>0</v>
      </c>
      <c r="EP166" s="386">
        <v>1</v>
      </c>
      <c r="EQ166" s="329">
        <v>0.15</v>
      </c>
      <c r="ER166" s="855">
        <v>0.1</v>
      </c>
      <c r="ES166" s="855">
        <v>0.75</v>
      </c>
      <c r="ET166" s="854">
        <v>0</v>
      </c>
    </row>
    <row r="167" spans="1:152" ht="78.75" customHeight="1" x14ac:dyDescent="0.2">
      <c r="A167" s="277" t="s">
        <v>90</v>
      </c>
      <c r="B167" s="430" t="s">
        <v>91</v>
      </c>
      <c r="C167" s="431" t="s">
        <v>992</v>
      </c>
      <c r="D167" s="431"/>
      <c r="E167" s="8" t="s">
        <v>57</v>
      </c>
      <c r="F167" s="649" t="str">
        <f t="shared" si="100"/>
        <v>E3.P_A</v>
      </c>
      <c r="G167" s="411" t="s">
        <v>250</v>
      </c>
      <c r="H167" s="650" t="s">
        <v>386</v>
      </c>
      <c r="I167" s="444"/>
      <c r="J167" s="284" t="s">
        <v>61</v>
      </c>
      <c r="K167" s="285" t="str">
        <f t="shared" si="101"/>
        <v>E3.P_A.MR1</v>
      </c>
      <c r="L167" s="410" t="s">
        <v>356</v>
      </c>
      <c r="M167" s="411" t="s">
        <v>995</v>
      </c>
      <c r="N167" s="493">
        <v>87</v>
      </c>
      <c r="O167" s="10">
        <v>114</v>
      </c>
      <c r="P167" s="482" t="s">
        <v>1064</v>
      </c>
      <c r="Q167" s="494" t="str">
        <f t="shared" si="102"/>
        <v>E3.P_A.MR1-MP20-1</v>
      </c>
      <c r="R167" s="422" t="s">
        <v>1065</v>
      </c>
      <c r="S167" s="651" t="s">
        <v>1054</v>
      </c>
      <c r="T167" s="381">
        <v>0</v>
      </c>
      <c r="U167" s="382">
        <v>1</v>
      </c>
      <c r="V167" s="381" t="s">
        <v>67</v>
      </c>
      <c r="W167" s="321">
        <v>0.05</v>
      </c>
      <c r="X167" s="296">
        <v>0</v>
      </c>
      <c r="Y167" s="321">
        <v>0.45</v>
      </c>
      <c r="Z167" s="316">
        <v>0.5</v>
      </c>
      <c r="AA167" s="383"/>
      <c r="AB167" s="384"/>
      <c r="AC167" s="384"/>
      <c r="AD167" s="384"/>
      <c r="AE167" s="384"/>
      <c r="AF167" s="384"/>
      <c r="AG167" s="384"/>
      <c r="AH167" s="384"/>
      <c r="AI167" s="384"/>
      <c r="AJ167" s="384"/>
      <c r="AK167" s="384"/>
      <c r="AL167" s="384"/>
      <c r="AM167" s="384"/>
      <c r="AN167" s="384"/>
      <c r="AO167" s="384"/>
      <c r="AP167" s="384"/>
      <c r="AQ167" s="384"/>
      <c r="AR167" s="384"/>
      <c r="AS167" s="384"/>
      <c r="AT167" s="384"/>
      <c r="AU167" s="384"/>
      <c r="AV167" s="384"/>
      <c r="AW167" s="384"/>
      <c r="AX167" s="384"/>
      <c r="AY167" s="384"/>
      <c r="AZ167" s="384"/>
      <c r="BA167" s="384"/>
      <c r="BB167" s="384"/>
      <c r="BC167" s="385"/>
      <c r="BD167" s="301" t="s">
        <v>998</v>
      </c>
      <c r="BS167" s="92" t="s">
        <v>355</v>
      </c>
      <c r="BT167" s="92" t="s">
        <v>356</v>
      </c>
      <c r="BU167" s="91" t="s">
        <v>1062</v>
      </c>
      <c r="BV167" s="87" t="s">
        <v>1061</v>
      </c>
      <c r="DH167" s="7" t="s">
        <v>1067</v>
      </c>
      <c r="DI167" s="7" t="s">
        <v>384</v>
      </c>
      <c r="DJ167" s="7" t="s">
        <v>385</v>
      </c>
      <c r="DK167" s="7" t="s">
        <v>386</v>
      </c>
      <c r="DL167" s="7" t="s">
        <v>383</v>
      </c>
      <c r="DQ167" s="7" t="s">
        <v>1062</v>
      </c>
      <c r="DR167" s="7" t="s">
        <v>1061</v>
      </c>
      <c r="EL167" s="846" t="s">
        <v>1066</v>
      </c>
      <c r="EM167" s="318" t="s">
        <v>1065</v>
      </c>
      <c r="EN167" s="274" t="s">
        <v>1054</v>
      </c>
      <c r="EO167" s="386">
        <v>0</v>
      </c>
      <c r="EP167" s="386">
        <v>1</v>
      </c>
      <c r="EQ167" s="329">
        <v>0</v>
      </c>
      <c r="ER167" s="855">
        <v>0.05</v>
      </c>
      <c r="ES167" s="329">
        <v>0.4</v>
      </c>
      <c r="ET167" s="856">
        <v>0.55000000000000004</v>
      </c>
    </row>
    <row r="168" spans="1:152" ht="96" customHeight="1" thickBot="1" x14ac:dyDescent="0.25">
      <c r="A168" s="277" t="s">
        <v>90</v>
      </c>
      <c r="B168" s="430" t="s">
        <v>91</v>
      </c>
      <c r="C168" s="431" t="s">
        <v>992</v>
      </c>
      <c r="D168" s="431"/>
      <c r="E168" s="8" t="s">
        <v>57</v>
      </c>
      <c r="F168" s="649" t="str">
        <f t="shared" si="100"/>
        <v>E3.P_A</v>
      </c>
      <c r="G168" s="427" t="s">
        <v>250</v>
      </c>
      <c r="H168" s="654" t="s">
        <v>386</v>
      </c>
      <c r="I168" s="448"/>
      <c r="J168" s="341" t="s">
        <v>61</v>
      </c>
      <c r="K168" s="401" t="str">
        <f t="shared" si="101"/>
        <v>E3.P_A.MR1</v>
      </c>
      <c r="L168" s="426" t="s">
        <v>356</v>
      </c>
      <c r="M168" s="411" t="s">
        <v>995</v>
      </c>
      <c r="N168" s="499">
        <v>87</v>
      </c>
      <c r="O168" s="12">
        <v>114</v>
      </c>
      <c r="P168" s="655" t="s">
        <v>1068</v>
      </c>
      <c r="Q168" s="500" t="str">
        <f t="shared" si="102"/>
        <v>E3.P_A.MR1-MP21-1</v>
      </c>
      <c r="R168" s="477" t="s">
        <v>1069</v>
      </c>
      <c r="S168" s="656" t="s">
        <v>1054</v>
      </c>
      <c r="T168" s="393">
        <v>0</v>
      </c>
      <c r="U168" s="394">
        <v>1</v>
      </c>
      <c r="V168" s="393" t="s">
        <v>67</v>
      </c>
      <c r="W168" s="403">
        <v>0</v>
      </c>
      <c r="X168" s="622">
        <v>0.1</v>
      </c>
      <c r="Y168" s="403">
        <v>0.4</v>
      </c>
      <c r="Z168" s="404">
        <v>0.4</v>
      </c>
      <c r="AA168" s="383"/>
      <c r="AB168" s="384"/>
      <c r="AC168" s="384"/>
      <c r="AD168" s="384"/>
      <c r="AE168" s="384"/>
      <c r="AF168" s="384"/>
      <c r="AG168" s="384"/>
      <c r="AH168" s="384"/>
      <c r="AI168" s="384"/>
      <c r="AJ168" s="384"/>
      <c r="AK168" s="384"/>
      <c r="AL168" s="384"/>
      <c r="AM168" s="384"/>
      <c r="AN168" s="384"/>
      <c r="AO168" s="384"/>
      <c r="AP168" s="384"/>
      <c r="AQ168" s="384"/>
      <c r="AR168" s="384"/>
      <c r="AS168" s="384"/>
      <c r="AT168" s="384"/>
      <c r="AU168" s="384"/>
      <c r="AV168" s="384"/>
      <c r="AW168" s="384"/>
      <c r="AX168" s="384"/>
      <c r="AY168" s="384"/>
      <c r="AZ168" s="384"/>
      <c r="BA168" s="384"/>
      <c r="BB168" s="384"/>
      <c r="BC168" s="385"/>
      <c r="BD168" s="301" t="s">
        <v>998</v>
      </c>
      <c r="BS168" s="92" t="s">
        <v>355</v>
      </c>
      <c r="BT168" s="92" t="s">
        <v>356</v>
      </c>
      <c r="BU168" s="91" t="s">
        <v>1066</v>
      </c>
      <c r="BV168" s="87" t="s">
        <v>1065</v>
      </c>
      <c r="DH168" s="7" t="s">
        <v>1071</v>
      </c>
      <c r="DI168" s="7" t="s">
        <v>384</v>
      </c>
      <c r="DJ168" s="7" t="s">
        <v>385</v>
      </c>
      <c r="DK168" s="7" t="s">
        <v>386</v>
      </c>
      <c r="DL168" s="7" t="s">
        <v>383</v>
      </c>
      <c r="DQ168" s="7" t="s">
        <v>1066</v>
      </c>
      <c r="DR168" s="7" t="s">
        <v>1065</v>
      </c>
      <c r="EL168" s="846" t="s">
        <v>1070</v>
      </c>
      <c r="EM168" s="318" t="s">
        <v>1069</v>
      </c>
      <c r="EN168" s="274" t="s">
        <v>1054</v>
      </c>
      <c r="EO168" s="386">
        <v>0</v>
      </c>
      <c r="EP168" s="386">
        <v>1</v>
      </c>
      <c r="EQ168" s="819">
        <v>0</v>
      </c>
      <c r="ER168" s="851">
        <v>0</v>
      </c>
      <c r="ES168" s="851">
        <v>1</v>
      </c>
      <c r="ET168" s="854">
        <v>0</v>
      </c>
    </row>
    <row r="169" spans="1:152" ht="120.75" customHeight="1" x14ac:dyDescent="0.2">
      <c r="A169" s="277" t="s">
        <v>90</v>
      </c>
      <c r="B169" s="430" t="s">
        <v>91</v>
      </c>
      <c r="C169" s="431" t="s">
        <v>992</v>
      </c>
      <c r="D169" s="432" t="s">
        <v>993</v>
      </c>
      <c r="E169" s="3" t="s">
        <v>372</v>
      </c>
      <c r="F169" s="433" t="str">
        <f t="shared" si="100"/>
        <v>E3.P_B</v>
      </c>
      <c r="G169" s="606" t="s">
        <v>259</v>
      </c>
      <c r="H169" s="240" t="s">
        <v>397</v>
      </c>
      <c r="I169" s="657" t="s">
        <v>1072</v>
      </c>
      <c r="J169" s="658" t="s">
        <v>61</v>
      </c>
      <c r="K169" s="417" t="str">
        <f t="shared" si="101"/>
        <v>E3.P_B.MR1</v>
      </c>
      <c r="L169" s="361" t="s">
        <v>367</v>
      </c>
      <c r="M169" s="362" t="s">
        <v>1073</v>
      </c>
      <c r="N169" s="659" t="s">
        <v>1074</v>
      </c>
      <c r="O169" s="659" t="s">
        <v>1075</v>
      </c>
      <c r="P169" s="365" t="s">
        <v>64</v>
      </c>
      <c r="Q169" s="366" t="str">
        <f t="shared" si="102"/>
        <v>E3.P_B.MR1-MP01-1</v>
      </c>
      <c r="R169" s="418" t="s">
        <v>1076</v>
      </c>
      <c r="S169" s="508" t="s">
        <v>1077</v>
      </c>
      <c r="T169" s="618">
        <v>0.3</v>
      </c>
      <c r="U169" s="619">
        <v>1</v>
      </c>
      <c r="V169" s="369" t="s">
        <v>67</v>
      </c>
      <c r="W169" s="255">
        <v>0</v>
      </c>
      <c r="X169" s="371">
        <v>1</v>
      </c>
      <c r="Y169" s="255">
        <v>0</v>
      </c>
      <c r="Z169" s="372">
        <v>0</v>
      </c>
      <c r="AA169" s="591">
        <f>60000000+110000000+72000000+58000000+16000000+75000000+670823772+4467823630+7229147100+106038236+5490975116-54150612-100000000-1320419925-701703100+533570537-292643986</f>
        <v>16420460768</v>
      </c>
      <c r="AB169" s="592">
        <v>0</v>
      </c>
      <c r="AC169" s="592">
        <f>1500000000+4034572820+54150612+100000000+1000000000+701703100+292643986</f>
        <v>7683070518</v>
      </c>
      <c r="AD169" s="592">
        <v>0</v>
      </c>
      <c r="AE169" s="592">
        <v>0</v>
      </c>
      <c r="AF169" s="592">
        <f>642823000+200000000+400000000+757742710+213611846+576646770</f>
        <v>2790824326</v>
      </c>
      <c r="AG169" s="592">
        <f t="shared" ref="AG169" si="115">SUM(AA169:AF169)</f>
        <v>26894355612</v>
      </c>
      <c r="AH169" s="592">
        <f t="shared" ref="AH169:AL169" si="116">AA169*1.035</f>
        <v>16995176894.879999</v>
      </c>
      <c r="AI169" s="592">
        <f t="shared" si="116"/>
        <v>0</v>
      </c>
      <c r="AJ169" s="592">
        <f t="shared" si="116"/>
        <v>7951977986.1299992</v>
      </c>
      <c r="AK169" s="592">
        <f t="shared" si="116"/>
        <v>0</v>
      </c>
      <c r="AL169" s="592">
        <f t="shared" si="116"/>
        <v>0</v>
      </c>
      <c r="AM169" s="592">
        <f>AF169*1.035</f>
        <v>2888503177.4099998</v>
      </c>
      <c r="AN169" s="592">
        <f t="shared" ref="AN169" si="117">SUM(AH169:AM169)</f>
        <v>27835658058.419998</v>
      </c>
      <c r="AO169" s="592">
        <f t="shared" ref="AO169:AS169" si="118">AH169*1.035</f>
        <v>17590008086.200798</v>
      </c>
      <c r="AP169" s="592">
        <f t="shared" si="118"/>
        <v>0</v>
      </c>
      <c r="AQ169" s="592">
        <f t="shared" si="118"/>
        <v>8230297215.6445484</v>
      </c>
      <c r="AR169" s="592">
        <f t="shared" si="118"/>
        <v>0</v>
      </c>
      <c r="AS169" s="592">
        <f t="shared" si="118"/>
        <v>0</v>
      </c>
      <c r="AT169" s="592">
        <f>AM169*1.035</f>
        <v>2989600788.6193495</v>
      </c>
      <c r="AU169" s="592">
        <f t="shared" ref="AU169" si="119">SUM(AO169:AT169)</f>
        <v>28809906090.464695</v>
      </c>
      <c r="AV169" s="592">
        <f t="shared" ref="AV169:AZ169" si="120">AO169*1.035</f>
        <v>18205658369.217823</v>
      </c>
      <c r="AW169" s="592">
        <f t="shared" si="120"/>
        <v>0</v>
      </c>
      <c r="AX169" s="592">
        <f t="shared" si="120"/>
        <v>8518357618.1921072</v>
      </c>
      <c r="AY169" s="592">
        <f t="shared" si="120"/>
        <v>0</v>
      </c>
      <c r="AZ169" s="592">
        <f t="shared" si="120"/>
        <v>0</v>
      </c>
      <c r="BA169" s="592">
        <f>AT169*1.035</f>
        <v>3094236816.2210264</v>
      </c>
      <c r="BB169" s="592">
        <f t="shared" ref="BB169" si="121">SUM(AV169:BA169)</f>
        <v>29818252803.630959</v>
      </c>
      <c r="BC169" s="660">
        <f t="shared" ref="BC169" si="122">+BB169+AU169+AN169+AG169</f>
        <v>113358172564.51566</v>
      </c>
      <c r="BD169" s="301" t="s">
        <v>998</v>
      </c>
      <c r="BS169" s="92" t="s">
        <v>355</v>
      </c>
      <c r="BT169" s="92" t="s">
        <v>356</v>
      </c>
      <c r="BU169" s="91" t="s">
        <v>1070</v>
      </c>
      <c r="BV169" s="87" t="s">
        <v>1069</v>
      </c>
      <c r="DH169" s="7" t="s">
        <v>1079</v>
      </c>
      <c r="DI169" s="7" t="s">
        <v>384</v>
      </c>
      <c r="DJ169" s="7" t="s">
        <v>385</v>
      </c>
      <c r="DK169" s="7" t="s">
        <v>386</v>
      </c>
      <c r="DL169" s="7" t="s">
        <v>383</v>
      </c>
      <c r="DQ169" s="7" t="s">
        <v>1070</v>
      </c>
      <c r="DR169" s="7" t="s">
        <v>1069</v>
      </c>
      <c r="EL169" s="840" t="s">
        <v>1078</v>
      </c>
      <c r="EM169" s="318" t="s">
        <v>1076</v>
      </c>
      <c r="EN169" s="274" t="s">
        <v>1077</v>
      </c>
      <c r="EO169" s="274">
        <v>0.3</v>
      </c>
      <c r="EP169" s="274">
        <v>1</v>
      </c>
      <c r="EQ169" s="275">
        <v>0</v>
      </c>
      <c r="ER169" s="852">
        <v>0</v>
      </c>
      <c r="ES169" s="852">
        <v>1</v>
      </c>
      <c r="ET169" s="838">
        <v>0</v>
      </c>
    </row>
    <row r="170" spans="1:152" ht="84.75" customHeight="1" x14ac:dyDescent="0.2">
      <c r="A170" s="277" t="s">
        <v>90</v>
      </c>
      <c r="B170" s="430" t="s">
        <v>91</v>
      </c>
      <c r="C170" s="431" t="s">
        <v>992</v>
      </c>
      <c r="D170" s="431"/>
      <c r="E170" s="8" t="s">
        <v>372</v>
      </c>
      <c r="F170" s="281" t="str">
        <f t="shared" si="100"/>
        <v>E3.P_B</v>
      </c>
      <c r="G170" s="282" t="s">
        <v>259</v>
      </c>
      <c r="H170" s="282" t="s">
        <v>397</v>
      </c>
      <c r="I170" s="458"/>
      <c r="J170" s="459" t="s">
        <v>61</v>
      </c>
      <c r="K170" s="374" t="str">
        <f t="shared" si="101"/>
        <v>E3.P_B.MR1</v>
      </c>
      <c r="L170" s="410" t="s">
        <v>367</v>
      </c>
      <c r="M170" s="411" t="s">
        <v>1073</v>
      </c>
      <c r="N170" s="287" t="s">
        <v>1074</v>
      </c>
      <c r="O170" s="287" t="s">
        <v>1075</v>
      </c>
      <c r="P170" s="377" t="s">
        <v>87</v>
      </c>
      <c r="Q170" s="378" t="str">
        <f t="shared" si="102"/>
        <v>E3.P_B.MR1-MP02-1</v>
      </c>
      <c r="R170" s="422" t="s">
        <v>1080</v>
      </c>
      <c r="S170" s="314" t="s">
        <v>1081</v>
      </c>
      <c r="T170" s="293">
        <v>6</v>
      </c>
      <c r="U170" s="294">
        <v>8</v>
      </c>
      <c r="V170" s="293"/>
      <c r="W170" s="315"/>
      <c r="X170" s="330"/>
      <c r="Y170" s="315"/>
      <c r="Z170" s="316"/>
      <c r="AA170" s="298"/>
      <c r="AB170" s="299"/>
      <c r="AC170" s="299"/>
      <c r="AD170" s="299"/>
      <c r="AE170" s="299"/>
      <c r="AF170" s="299"/>
      <c r="AG170" s="299"/>
      <c r="AH170" s="299"/>
      <c r="AI170" s="299"/>
      <c r="AJ170" s="299"/>
      <c r="AK170" s="299"/>
      <c r="AL170" s="299"/>
      <c r="AM170" s="299"/>
      <c r="AN170" s="299"/>
      <c r="AO170" s="299"/>
      <c r="AP170" s="299"/>
      <c r="AQ170" s="299"/>
      <c r="AR170" s="299"/>
      <c r="AS170" s="299"/>
      <c r="AT170" s="299"/>
      <c r="AU170" s="299"/>
      <c r="AV170" s="299"/>
      <c r="AW170" s="299"/>
      <c r="AX170" s="299"/>
      <c r="AY170" s="299"/>
      <c r="AZ170" s="299"/>
      <c r="BA170" s="299"/>
      <c r="BB170" s="299"/>
      <c r="BC170" s="300"/>
      <c r="BD170" s="301" t="s">
        <v>998</v>
      </c>
      <c r="BS170" s="93" t="s">
        <v>366</v>
      </c>
      <c r="BT170" s="93" t="s">
        <v>367</v>
      </c>
      <c r="BU170" s="90" t="s">
        <v>1078</v>
      </c>
      <c r="BV170" s="93" t="s">
        <v>1076</v>
      </c>
      <c r="DH170" s="7" t="s">
        <v>1083</v>
      </c>
      <c r="DI170" s="7" t="s">
        <v>384</v>
      </c>
      <c r="DJ170" s="7" t="s">
        <v>396</v>
      </c>
      <c r="DK170" s="7" t="s">
        <v>397</v>
      </c>
      <c r="DL170" s="7" t="s">
        <v>395</v>
      </c>
      <c r="DQ170" s="7" t="s">
        <v>1078</v>
      </c>
      <c r="DR170" s="7" t="s">
        <v>1076</v>
      </c>
      <c r="EL170" s="840" t="s">
        <v>1082</v>
      </c>
      <c r="EM170" s="318" t="s">
        <v>1080</v>
      </c>
      <c r="EN170" s="274" t="s">
        <v>1081</v>
      </c>
      <c r="EO170" s="274">
        <v>6</v>
      </c>
      <c r="EP170" s="821">
        <v>8</v>
      </c>
      <c r="EQ170" s="819">
        <v>0</v>
      </c>
      <c r="ER170" s="851">
        <v>0</v>
      </c>
      <c r="ES170" s="851">
        <v>2</v>
      </c>
      <c r="ET170" s="843">
        <v>0</v>
      </c>
    </row>
    <row r="171" spans="1:152" ht="53.25" customHeight="1" x14ac:dyDescent="0.2">
      <c r="A171" s="277" t="s">
        <v>90</v>
      </c>
      <c r="B171" s="430" t="s">
        <v>91</v>
      </c>
      <c r="C171" s="431" t="s">
        <v>992</v>
      </c>
      <c r="D171" s="431"/>
      <c r="E171" s="8" t="s">
        <v>372</v>
      </c>
      <c r="F171" s="281" t="str">
        <f t="shared" si="100"/>
        <v>E3.P_B</v>
      </c>
      <c r="G171" s="282" t="s">
        <v>259</v>
      </c>
      <c r="H171" s="282" t="s">
        <v>397</v>
      </c>
      <c r="I171" s="458"/>
      <c r="J171" s="459" t="s">
        <v>61</v>
      </c>
      <c r="K171" s="374" t="str">
        <f t="shared" si="101"/>
        <v>E3.P_B.MR1</v>
      </c>
      <c r="L171" s="410" t="s">
        <v>367</v>
      </c>
      <c r="M171" s="411" t="s">
        <v>1073</v>
      </c>
      <c r="N171" s="287" t="s">
        <v>1074</v>
      </c>
      <c r="O171" s="287" t="s">
        <v>1075</v>
      </c>
      <c r="P171" s="377" t="s">
        <v>99</v>
      </c>
      <c r="Q171" s="378" t="str">
        <f t="shared" si="102"/>
        <v>E3.P_B.MR1-MP03-1</v>
      </c>
      <c r="R171" s="422" t="s">
        <v>1084</v>
      </c>
      <c r="S171" s="314" t="s">
        <v>1085</v>
      </c>
      <c r="T171" s="381">
        <v>15</v>
      </c>
      <c r="U171" s="382">
        <v>35</v>
      </c>
      <c r="V171" s="381"/>
      <c r="W171" s="315"/>
      <c r="X171" s="330"/>
      <c r="Y171" s="315"/>
      <c r="Z171" s="316"/>
      <c r="AA171" s="383"/>
      <c r="AB171" s="384"/>
      <c r="AC171" s="384"/>
      <c r="AD171" s="384"/>
      <c r="AE171" s="384"/>
      <c r="AF171" s="384"/>
      <c r="AG171" s="384"/>
      <c r="AH171" s="384"/>
      <c r="AI171" s="384"/>
      <c r="AJ171" s="384"/>
      <c r="AK171" s="384"/>
      <c r="AL171" s="384"/>
      <c r="AM171" s="384"/>
      <c r="AN171" s="384"/>
      <c r="AO171" s="384"/>
      <c r="AP171" s="384"/>
      <c r="AQ171" s="384"/>
      <c r="AR171" s="384"/>
      <c r="AS171" s="384"/>
      <c r="AT171" s="384"/>
      <c r="AU171" s="384"/>
      <c r="AV171" s="384"/>
      <c r="AW171" s="384"/>
      <c r="AX171" s="384"/>
      <c r="AY171" s="384"/>
      <c r="AZ171" s="384"/>
      <c r="BA171" s="384"/>
      <c r="BB171" s="384"/>
      <c r="BC171" s="385"/>
      <c r="BD171" s="301" t="s">
        <v>998</v>
      </c>
      <c r="BS171" s="92" t="s">
        <v>366</v>
      </c>
      <c r="BT171" s="92" t="s">
        <v>367</v>
      </c>
      <c r="BU171" s="90" t="s">
        <v>1082</v>
      </c>
      <c r="BV171" s="93" t="s">
        <v>1080</v>
      </c>
      <c r="DH171" s="7" t="s">
        <v>1087</v>
      </c>
      <c r="DI171" s="7" t="s">
        <v>384</v>
      </c>
      <c r="DJ171" s="7" t="s">
        <v>396</v>
      </c>
      <c r="DK171" s="7" t="s">
        <v>397</v>
      </c>
      <c r="DL171" s="7" t="s">
        <v>395</v>
      </c>
      <c r="DQ171" s="7" t="s">
        <v>1082</v>
      </c>
      <c r="DR171" s="7" t="s">
        <v>1080</v>
      </c>
      <c r="EL171" s="840" t="s">
        <v>1086</v>
      </c>
      <c r="EM171" s="318" t="s">
        <v>1084</v>
      </c>
      <c r="EN171" s="274" t="s">
        <v>1085</v>
      </c>
      <c r="EO171" s="386">
        <v>15</v>
      </c>
      <c r="EP171" s="849">
        <v>35</v>
      </c>
      <c r="EQ171" s="819">
        <v>0</v>
      </c>
      <c r="ER171" s="851">
        <v>14</v>
      </c>
      <c r="ES171" s="851">
        <v>14</v>
      </c>
      <c r="ET171" s="854">
        <v>7</v>
      </c>
    </row>
    <row r="172" spans="1:152" ht="57" customHeight="1" x14ac:dyDescent="0.2">
      <c r="A172" s="277" t="s">
        <v>90</v>
      </c>
      <c r="B172" s="430" t="s">
        <v>91</v>
      </c>
      <c r="C172" s="431" t="s">
        <v>992</v>
      </c>
      <c r="D172" s="431"/>
      <c r="E172" s="8" t="s">
        <v>372</v>
      </c>
      <c r="F172" s="281" t="str">
        <f t="shared" si="100"/>
        <v>E3.P_B</v>
      </c>
      <c r="G172" s="282" t="s">
        <v>259</v>
      </c>
      <c r="H172" s="282" t="s">
        <v>397</v>
      </c>
      <c r="I172" s="458"/>
      <c r="J172" s="459" t="s">
        <v>61</v>
      </c>
      <c r="K172" s="374" t="str">
        <f t="shared" si="101"/>
        <v>E3.P_B.MR1</v>
      </c>
      <c r="L172" s="410" t="s">
        <v>367</v>
      </c>
      <c r="M172" s="411" t="s">
        <v>1073</v>
      </c>
      <c r="N172" s="287" t="s">
        <v>1074</v>
      </c>
      <c r="O172" s="287" t="s">
        <v>1075</v>
      </c>
      <c r="P172" s="377" t="s">
        <v>112</v>
      </c>
      <c r="Q172" s="378" t="str">
        <f t="shared" si="102"/>
        <v>E3.P_B.MR1-MP04-1</v>
      </c>
      <c r="R172" s="422" t="s">
        <v>1088</v>
      </c>
      <c r="S172" s="314" t="s">
        <v>1089</v>
      </c>
      <c r="T172" s="381">
        <v>140</v>
      </c>
      <c r="U172" s="382">
        <v>140</v>
      </c>
      <c r="V172" s="381" t="s">
        <v>102</v>
      </c>
      <c r="W172" s="295">
        <v>20</v>
      </c>
      <c r="X172" s="296">
        <v>40</v>
      </c>
      <c r="Y172" s="295">
        <v>40</v>
      </c>
      <c r="Z172" s="297">
        <v>40</v>
      </c>
      <c r="AA172" s="383"/>
      <c r="AB172" s="384"/>
      <c r="AC172" s="384"/>
      <c r="AD172" s="384"/>
      <c r="AE172" s="384"/>
      <c r="AF172" s="384"/>
      <c r="AG172" s="384"/>
      <c r="AH172" s="384"/>
      <c r="AI172" s="384"/>
      <c r="AJ172" s="384"/>
      <c r="AK172" s="384"/>
      <c r="AL172" s="384"/>
      <c r="AM172" s="384"/>
      <c r="AN172" s="384"/>
      <c r="AO172" s="384"/>
      <c r="AP172" s="384"/>
      <c r="AQ172" s="384"/>
      <c r="AR172" s="384"/>
      <c r="AS172" s="384"/>
      <c r="AT172" s="384"/>
      <c r="AU172" s="384"/>
      <c r="AV172" s="384"/>
      <c r="AW172" s="384"/>
      <c r="AX172" s="384"/>
      <c r="AY172" s="384"/>
      <c r="AZ172" s="384"/>
      <c r="BA172" s="384"/>
      <c r="BB172" s="384"/>
      <c r="BC172" s="385"/>
      <c r="BD172" s="301" t="s">
        <v>998</v>
      </c>
      <c r="BS172" s="92" t="s">
        <v>366</v>
      </c>
      <c r="BT172" s="92" t="s">
        <v>367</v>
      </c>
      <c r="BU172" s="90" t="s">
        <v>1086</v>
      </c>
      <c r="BV172" s="93" t="s">
        <v>1084</v>
      </c>
      <c r="DH172" s="7" t="s">
        <v>1091</v>
      </c>
      <c r="DI172" s="7" t="s">
        <v>384</v>
      </c>
      <c r="DJ172" s="7" t="s">
        <v>396</v>
      </c>
      <c r="DK172" s="7" t="s">
        <v>397</v>
      </c>
      <c r="DL172" s="7" t="s">
        <v>395</v>
      </c>
      <c r="DQ172" s="7" t="s">
        <v>1086</v>
      </c>
      <c r="DR172" s="7" t="s">
        <v>1084</v>
      </c>
      <c r="EL172" s="840" t="s">
        <v>1090</v>
      </c>
      <c r="EM172" s="318" t="s">
        <v>1088</v>
      </c>
      <c r="EN172" s="274" t="s">
        <v>1089</v>
      </c>
      <c r="EO172" s="386">
        <v>140</v>
      </c>
      <c r="EP172" s="386">
        <v>140</v>
      </c>
      <c r="EQ172" s="275">
        <v>20</v>
      </c>
      <c r="ER172" s="275">
        <v>40</v>
      </c>
      <c r="ES172" s="275">
        <v>40</v>
      </c>
      <c r="ET172" s="838">
        <v>40</v>
      </c>
    </row>
    <row r="173" spans="1:152" ht="60" customHeight="1" x14ac:dyDescent="0.2">
      <c r="A173" s="277" t="s">
        <v>90</v>
      </c>
      <c r="B173" s="430" t="s">
        <v>91</v>
      </c>
      <c r="C173" s="431" t="s">
        <v>992</v>
      </c>
      <c r="D173" s="431"/>
      <c r="E173" s="8" t="s">
        <v>372</v>
      </c>
      <c r="F173" s="281" t="str">
        <f t="shared" si="100"/>
        <v>E3.P_B</v>
      </c>
      <c r="G173" s="282" t="s">
        <v>259</v>
      </c>
      <c r="H173" s="282" t="s">
        <v>397</v>
      </c>
      <c r="I173" s="458"/>
      <c r="J173" s="459" t="s">
        <v>61</v>
      </c>
      <c r="K173" s="374" t="str">
        <f t="shared" si="101"/>
        <v>E3.P_B.MR1</v>
      </c>
      <c r="L173" s="410" t="s">
        <v>367</v>
      </c>
      <c r="M173" s="411" t="s">
        <v>1073</v>
      </c>
      <c r="N173" s="287" t="s">
        <v>1074</v>
      </c>
      <c r="O173" s="287" t="s">
        <v>1075</v>
      </c>
      <c r="P173" s="377" t="s">
        <v>122</v>
      </c>
      <c r="Q173" s="378" t="str">
        <f t="shared" si="102"/>
        <v>E3.P_B.MR1-MP05-1</v>
      </c>
      <c r="R173" s="422" t="s">
        <v>1092</v>
      </c>
      <c r="S173" s="314" t="s">
        <v>1093</v>
      </c>
      <c r="T173" s="381">
        <v>12</v>
      </c>
      <c r="U173" s="382">
        <v>30</v>
      </c>
      <c r="V173" s="381" t="s">
        <v>67</v>
      </c>
      <c r="W173" s="295">
        <v>2</v>
      </c>
      <c r="X173" s="296">
        <v>6</v>
      </c>
      <c r="Y173" s="295">
        <v>5</v>
      </c>
      <c r="Z173" s="297">
        <v>5</v>
      </c>
      <c r="AA173" s="383"/>
      <c r="AB173" s="384"/>
      <c r="AC173" s="384"/>
      <c r="AD173" s="384"/>
      <c r="AE173" s="384"/>
      <c r="AF173" s="384"/>
      <c r="AG173" s="384"/>
      <c r="AH173" s="384"/>
      <c r="AI173" s="384"/>
      <c r="AJ173" s="384"/>
      <c r="AK173" s="384"/>
      <c r="AL173" s="384"/>
      <c r="AM173" s="384"/>
      <c r="AN173" s="384"/>
      <c r="AO173" s="384"/>
      <c r="AP173" s="384"/>
      <c r="AQ173" s="384"/>
      <c r="AR173" s="384"/>
      <c r="AS173" s="384"/>
      <c r="AT173" s="384"/>
      <c r="AU173" s="384"/>
      <c r="AV173" s="384"/>
      <c r="AW173" s="384"/>
      <c r="AX173" s="384"/>
      <c r="AY173" s="384"/>
      <c r="AZ173" s="384"/>
      <c r="BA173" s="384"/>
      <c r="BB173" s="384"/>
      <c r="BC173" s="385"/>
      <c r="BD173" s="301" t="s">
        <v>998</v>
      </c>
      <c r="BS173" s="92" t="s">
        <v>366</v>
      </c>
      <c r="BT173" s="92" t="s">
        <v>367</v>
      </c>
      <c r="BU173" s="90" t="s">
        <v>1090</v>
      </c>
      <c r="BV173" s="93" t="s">
        <v>1088</v>
      </c>
      <c r="DH173" s="7" t="s">
        <v>1095</v>
      </c>
      <c r="DI173" s="7" t="s">
        <v>384</v>
      </c>
      <c r="DJ173" s="7" t="s">
        <v>396</v>
      </c>
      <c r="DK173" s="7" t="s">
        <v>397</v>
      </c>
      <c r="DL173" s="7" t="s">
        <v>395</v>
      </c>
      <c r="DQ173" s="7" t="s">
        <v>1090</v>
      </c>
      <c r="DR173" s="7" t="s">
        <v>1088</v>
      </c>
      <c r="EL173" s="840" t="s">
        <v>1094</v>
      </c>
      <c r="EM173" s="318" t="s">
        <v>1092</v>
      </c>
      <c r="EN173" s="274" t="s">
        <v>1093</v>
      </c>
      <c r="EO173" s="849">
        <v>12</v>
      </c>
      <c r="EP173" s="849">
        <v>30</v>
      </c>
      <c r="EQ173" s="820">
        <v>2</v>
      </c>
      <c r="ER173" s="820">
        <v>6</v>
      </c>
      <c r="ES173" s="820">
        <v>5</v>
      </c>
      <c r="ET173" s="848">
        <v>5</v>
      </c>
    </row>
    <row r="174" spans="1:152" ht="68.25" customHeight="1" x14ac:dyDescent="0.2">
      <c r="A174" s="277" t="s">
        <v>90</v>
      </c>
      <c r="B174" s="430" t="s">
        <v>91</v>
      </c>
      <c r="C174" s="431" t="s">
        <v>992</v>
      </c>
      <c r="D174" s="431"/>
      <c r="E174" s="8" t="s">
        <v>372</v>
      </c>
      <c r="F174" s="281" t="str">
        <f t="shared" si="100"/>
        <v>E3.P_B</v>
      </c>
      <c r="G174" s="282" t="s">
        <v>259</v>
      </c>
      <c r="H174" s="282" t="s">
        <v>397</v>
      </c>
      <c r="I174" s="458"/>
      <c r="J174" s="459" t="s">
        <v>61</v>
      </c>
      <c r="K174" s="374" t="str">
        <f t="shared" si="101"/>
        <v>E3.P_B.MR1</v>
      </c>
      <c r="L174" s="410" t="s">
        <v>367</v>
      </c>
      <c r="M174" s="411" t="s">
        <v>1073</v>
      </c>
      <c r="N174" s="287" t="s">
        <v>1074</v>
      </c>
      <c r="O174" s="287" t="s">
        <v>1075</v>
      </c>
      <c r="P174" s="377" t="s">
        <v>132</v>
      </c>
      <c r="Q174" s="378" t="str">
        <f t="shared" si="102"/>
        <v>E3.P_B.MR1-MP06-1</v>
      </c>
      <c r="R174" s="422" t="s">
        <v>1096</v>
      </c>
      <c r="S174" s="314" t="s">
        <v>1097</v>
      </c>
      <c r="T174" s="381">
        <v>4</v>
      </c>
      <c r="U174" s="382">
        <v>9</v>
      </c>
      <c r="V174" s="381" t="s">
        <v>67</v>
      </c>
      <c r="W174" s="295">
        <v>1</v>
      </c>
      <c r="X174" s="296">
        <v>2</v>
      </c>
      <c r="Y174" s="295">
        <v>1</v>
      </c>
      <c r="Z174" s="297">
        <v>1</v>
      </c>
      <c r="AA174" s="383"/>
      <c r="AB174" s="384"/>
      <c r="AC174" s="384"/>
      <c r="AD174" s="384"/>
      <c r="AE174" s="384"/>
      <c r="AF174" s="384"/>
      <c r="AG174" s="384"/>
      <c r="AH174" s="384"/>
      <c r="AI174" s="384"/>
      <c r="AJ174" s="384"/>
      <c r="AK174" s="384"/>
      <c r="AL174" s="384"/>
      <c r="AM174" s="384"/>
      <c r="AN174" s="384"/>
      <c r="AO174" s="384"/>
      <c r="AP174" s="384"/>
      <c r="AQ174" s="384"/>
      <c r="AR174" s="384"/>
      <c r="AS174" s="384"/>
      <c r="AT174" s="384"/>
      <c r="AU174" s="384"/>
      <c r="AV174" s="384"/>
      <c r="AW174" s="384"/>
      <c r="AX174" s="384"/>
      <c r="AY174" s="384"/>
      <c r="AZ174" s="384"/>
      <c r="BA174" s="384"/>
      <c r="BB174" s="384"/>
      <c r="BC174" s="385"/>
      <c r="BD174" s="301" t="s">
        <v>998</v>
      </c>
      <c r="BS174" s="92" t="s">
        <v>366</v>
      </c>
      <c r="BT174" s="92" t="s">
        <v>367</v>
      </c>
      <c r="BU174" s="90" t="s">
        <v>1094</v>
      </c>
      <c r="BV174" s="93" t="s">
        <v>1092</v>
      </c>
      <c r="DH174" s="7" t="s">
        <v>1099</v>
      </c>
      <c r="DI174" s="7" t="s">
        <v>384</v>
      </c>
      <c r="DJ174" s="7" t="s">
        <v>396</v>
      </c>
      <c r="DK174" s="7" t="s">
        <v>397</v>
      </c>
      <c r="DL174" s="7" t="s">
        <v>395</v>
      </c>
      <c r="DQ174" s="7" t="s">
        <v>1094</v>
      </c>
      <c r="DR174" s="7" t="s">
        <v>1092</v>
      </c>
      <c r="EL174" s="840" t="s">
        <v>1098</v>
      </c>
      <c r="EM174" s="318" t="s">
        <v>1096</v>
      </c>
      <c r="EN174" s="274" t="s">
        <v>1097</v>
      </c>
      <c r="EO174" s="849">
        <v>4</v>
      </c>
      <c r="EP174" s="849">
        <v>9</v>
      </c>
      <c r="EQ174" s="820">
        <v>1</v>
      </c>
      <c r="ER174" s="852">
        <v>3</v>
      </c>
      <c r="ES174" s="852">
        <v>5</v>
      </c>
      <c r="ET174" s="853">
        <v>0</v>
      </c>
    </row>
    <row r="175" spans="1:152" ht="54.75" customHeight="1" x14ac:dyDescent="0.2">
      <c r="A175" s="277" t="s">
        <v>90</v>
      </c>
      <c r="B175" s="430" t="s">
        <v>91</v>
      </c>
      <c r="C175" s="431" t="s">
        <v>992</v>
      </c>
      <c r="D175" s="431"/>
      <c r="E175" s="8" t="s">
        <v>372</v>
      </c>
      <c r="F175" s="281" t="str">
        <f t="shared" si="100"/>
        <v>E3.P_B</v>
      </c>
      <c r="G175" s="282" t="s">
        <v>259</v>
      </c>
      <c r="H175" s="282" t="s">
        <v>397</v>
      </c>
      <c r="I175" s="458"/>
      <c r="J175" s="459" t="s">
        <v>61</v>
      </c>
      <c r="K175" s="374" t="str">
        <f t="shared" si="101"/>
        <v>E3.P_B.MR1</v>
      </c>
      <c r="L175" s="410" t="s">
        <v>367</v>
      </c>
      <c r="M175" s="411" t="s">
        <v>1073</v>
      </c>
      <c r="N175" s="287" t="s">
        <v>1074</v>
      </c>
      <c r="O175" s="287" t="s">
        <v>1075</v>
      </c>
      <c r="P175" s="377" t="s">
        <v>142</v>
      </c>
      <c r="Q175" s="378" t="str">
        <f t="shared" si="102"/>
        <v>E3.P_B.MR1-MP07-1</v>
      </c>
      <c r="R175" s="422" t="s">
        <v>1100</v>
      </c>
      <c r="S175" s="314" t="s">
        <v>1101</v>
      </c>
      <c r="T175" s="381">
        <v>0</v>
      </c>
      <c r="U175" s="382">
        <v>5</v>
      </c>
      <c r="V175" s="381" t="s">
        <v>67</v>
      </c>
      <c r="W175" s="295">
        <v>0</v>
      </c>
      <c r="X175" s="296">
        <v>2</v>
      </c>
      <c r="Y175" s="295">
        <v>2</v>
      </c>
      <c r="Z175" s="297">
        <v>1</v>
      </c>
      <c r="AA175" s="383"/>
      <c r="AB175" s="384"/>
      <c r="AC175" s="384"/>
      <c r="AD175" s="384"/>
      <c r="AE175" s="384"/>
      <c r="AF175" s="384"/>
      <c r="AG175" s="384"/>
      <c r="AH175" s="384"/>
      <c r="AI175" s="384"/>
      <c r="AJ175" s="384"/>
      <c r="AK175" s="384"/>
      <c r="AL175" s="384"/>
      <c r="AM175" s="384"/>
      <c r="AN175" s="384"/>
      <c r="AO175" s="384"/>
      <c r="AP175" s="384"/>
      <c r="AQ175" s="384"/>
      <c r="AR175" s="384"/>
      <c r="AS175" s="384"/>
      <c r="AT175" s="384"/>
      <c r="AU175" s="384"/>
      <c r="AV175" s="384"/>
      <c r="AW175" s="384"/>
      <c r="AX175" s="384"/>
      <c r="AY175" s="384"/>
      <c r="AZ175" s="384"/>
      <c r="BA175" s="384"/>
      <c r="BB175" s="384"/>
      <c r="BC175" s="385"/>
      <c r="BD175" s="301" t="s">
        <v>998</v>
      </c>
      <c r="BS175" s="92" t="s">
        <v>366</v>
      </c>
      <c r="BT175" s="92" t="s">
        <v>367</v>
      </c>
      <c r="BU175" s="90" t="s">
        <v>1098</v>
      </c>
      <c r="BV175" s="93" t="s">
        <v>1096</v>
      </c>
      <c r="DH175" s="7" t="s">
        <v>1103</v>
      </c>
      <c r="DI175" s="7" t="s">
        <v>384</v>
      </c>
      <c r="DJ175" s="7" t="s">
        <v>396</v>
      </c>
      <c r="DK175" s="7" t="s">
        <v>397</v>
      </c>
      <c r="DL175" s="7" t="s">
        <v>395</v>
      </c>
      <c r="DQ175" s="7" t="s">
        <v>1098</v>
      </c>
      <c r="DR175" s="7" t="s">
        <v>1096</v>
      </c>
      <c r="EL175" s="840" t="s">
        <v>1102</v>
      </c>
      <c r="EM175" s="318" t="s">
        <v>1100</v>
      </c>
      <c r="EN175" s="274" t="s">
        <v>1101</v>
      </c>
      <c r="EO175" s="386">
        <v>0</v>
      </c>
      <c r="EP175" s="386">
        <v>5</v>
      </c>
      <c r="EQ175" s="275">
        <v>0</v>
      </c>
      <c r="ER175" s="857">
        <v>5</v>
      </c>
      <c r="ES175" s="857">
        <v>0</v>
      </c>
      <c r="ET175" s="858">
        <v>0</v>
      </c>
    </row>
    <row r="176" spans="1:152" ht="72" customHeight="1" x14ac:dyDescent="0.2">
      <c r="A176" s="277" t="s">
        <v>90</v>
      </c>
      <c r="B176" s="430" t="s">
        <v>91</v>
      </c>
      <c r="C176" s="431" t="s">
        <v>992</v>
      </c>
      <c r="D176" s="431"/>
      <c r="E176" s="8" t="s">
        <v>372</v>
      </c>
      <c r="F176" s="281" t="str">
        <f t="shared" si="100"/>
        <v>E3.P_B</v>
      </c>
      <c r="G176" s="282" t="s">
        <v>259</v>
      </c>
      <c r="H176" s="282" t="s">
        <v>397</v>
      </c>
      <c r="I176" s="458"/>
      <c r="J176" s="459" t="s">
        <v>61</v>
      </c>
      <c r="K176" s="374" t="str">
        <f t="shared" si="101"/>
        <v>E3.P_B.MR1</v>
      </c>
      <c r="L176" s="410" t="s">
        <v>367</v>
      </c>
      <c r="M176" s="411" t="s">
        <v>1073</v>
      </c>
      <c r="N176" s="287" t="s">
        <v>1074</v>
      </c>
      <c r="O176" s="287" t="s">
        <v>1075</v>
      </c>
      <c r="P176" s="377" t="s">
        <v>156</v>
      </c>
      <c r="Q176" s="378" t="str">
        <f t="shared" si="102"/>
        <v>E3.P_B.MR1-MP08-1</v>
      </c>
      <c r="R176" s="422" t="s">
        <v>1104</v>
      </c>
      <c r="S176" s="314" t="s">
        <v>1105</v>
      </c>
      <c r="T176" s="381">
        <v>64</v>
      </c>
      <c r="U176" s="382">
        <v>89</v>
      </c>
      <c r="V176" s="381" t="s">
        <v>67</v>
      </c>
      <c r="W176" s="295">
        <v>7</v>
      </c>
      <c r="X176" s="296">
        <v>6</v>
      </c>
      <c r="Y176" s="295">
        <v>6</v>
      </c>
      <c r="Z176" s="297">
        <v>6</v>
      </c>
      <c r="AA176" s="383"/>
      <c r="AB176" s="384"/>
      <c r="AC176" s="384"/>
      <c r="AD176" s="384"/>
      <c r="AE176" s="384"/>
      <c r="AF176" s="384"/>
      <c r="AG176" s="384"/>
      <c r="AH176" s="384"/>
      <c r="AI176" s="384"/>
      <c r="AJ176" s="384"/>
      <c r="AK176" s="384"/>
      <c r="AL176" s="384"/>
      <c r="AM176" s="384"/>
      <c r="AN176" s="384"/>
      <c r="AO176" s="384"/>
      <c r="AP176" s="384"/>
      <c r="AQ176" s="384"/>
      <c r="AR176" s="384"/>
      <c r="AS176" s="384"/>
      <c r="AT176" s="384"/>
      <c r="AU176" s="384"/>
      <c r="AV176" s="384"/>
      <c r="AW176" s="384"/>
      <c r="AX176" s="384"/>
      <c r="AY176" s="384"/>
      <c r="AZ176" s="384"/>
      <c r="BA176" s="384"/>
      <c r="BB176" s="384"/>
      <c r="BC176" s="385"/>
      <c r="BD176" s="301" t="s">
        <v>998</v>
      </c>
      <c r="BS176" s="92" t="s">
        <v>366</v>
      </c>
      <c r="BT176" s="92" t="s">
        <v>367</v>
      </c>
      <c r="BU176" s="90" t="s">
        <v>1102</v>
      </c>
      <c r="BV176" s="93" t="s">
        <v>1100</v>
      </c>
      <c r="DH176" s="7" t="s">
        <v>1107</v>
      </c>
      <c r="DI176" s="7" t="s">
        <v>384</v>
      </c>
      <c r="DJ176" s="7" t="s">
        <v>396</v>
      </c>
      <c r="DK176" s="7" t="s">
        <v>397</v>
      </c>
      <c r="DL176" s="7" t="s">
        <v>395</v>
      </c>
      <c r="DQ176" s="7" t="s">
        <v>1102</v>
      </c>
      <c r="DR176" s="7" t="s">
        <v>1100</v>
      </c>
      <c r="EL176" s="840" t="s">
        <v>1106</v>
      </c>
      <c r="EM176" s="318" t="s">
        <v>1104</v>
      </c>
      <c r="EN176" s="274" t="s">
        <v>1105</v>
      </c>
      <c r="EO176" s="849">
        <v>64</v>
      </c>
      <c r="EP176" s="849">
        <v>89</v>
      </c>
      <c r="EQ176" s="820">
        <v>7</v>
      </c>
      <c r="ER176" s="852">
        <v>8</v>
      </c>
      <c r="ES176" s="852">
        <v>9</v>
      </c>
      <c r="ET176" s="853">
        <v>1</v>
      </c>
      <c r="EV176" s="661"/>
    </row>
    <row r="177" spans="1:150" ht="61.5" customHeight="1" x14ac:dyDescent="0.2">
      <c r="A177" s="277" t="s">
        <v>90</v>
      </c>
      <c r="B177" s="430" t="s">
        <v>91</v>
      </c>
      <c r="C177" s="431" t="s">
        <v>992</v>
      </c>
      <c r="D177" s="431"/>
      <c r="E177" s="8" t="s">
        <v>372</v>
      </c>
      <c r="F177" s="281" t="str">
        <f t="shared" si="100"/>
        <v>E3.P_B</v>
      </c>
      <c r="G177" s="282" t="s">
        <v>259</v>
      </c>
      <c r="H177" s="282" t="s">
        <v>397</v>
      </c>
      <c r="I177" s="458"/>
      <c r="J177" s="459" t="s">
        <v>61</v>
      </c>
      <c r="K177" s="374" t="str">
        <f t="shared" si="101"/>
        <v>E3.P_B.MR1</v>
      </c>
      <c r="L177" s="410" t="s">
        <v>367</v>
      </c>
      <c r="M177" s="411" t="s">
        <v>1073</v>
      </c>
      <c r="N177" s="287" t="s">
        <v>1074</v>
      </c>
      <c r="O177" s="287" t="s">
        <v>1075</v>
      </c>
      <c r="P177" s="377" t="s">
        <v>515</v>
      </c>
      <c r="Q177" s="378" t="str">
        <f t="shared" si="102"/>
        <v>E3.P_B.MR1-MP09-1</v>
      </c>
      <c r="R177" s="422" t="s">
        <v>1108</v>
      </c>
      <c r="S177" s="314" t="s">
        <v>1109</v>
      </c>
      <c r="T177" s="381">
        <v>1</v>
      </c>
      <c r="U177" s="382">
        <v>6</v>
      </c>
      <c r="V177" s="381" t="s">
        <v>67</v>
      </c>
      <c r="W177" s="315">
        <v>0.5</v>
      </c>
      <c r="X177" s="330">
        <v>1.5</v>
      </c>
      <c r="Y177" s="315">
        <v>1.5</v>
      </c>
      <c r="Z177" s="316">
        <v>1.5</v>
      </c>
      <c r="AA177" s="383"/>
      <c r="AB177" s="384"/>
      <c r="AC177" s="384"/>
      <c r="AD177" s="384"/>
      <c r="AE177" s="384"/>
      <c r="AF177" s="384"/>
      <c r="AG177" s="384"/>
      <c r="AH177" s="384"/>
      <c r="AI177" s="384"/>
      <c r="AJ177" s="384"/>
      <c r="AK177" s="384"/>
      <c r="AL177" s="384"/>
      <c r="AM177" s="384"/>
      <c r="AN177" s="384"/>
      <c r="AO177" s="384"/>
      <c r="AP177" s="384"/>
      <c r="AQ177" s="384"/>
      <c r="AR177" s="384"/>
      <c r="AS177" s="384"/>
      <c r="AT177" s="384"/>
      <c r="AU177" s="384"/>
      <c r="AV177" s="384"/>
      <c r="AW177" s="384"/>
      <c r="AX177" s="384"/>
      <c r="AY177" s="384"/>
      <c r="AZ177" s="384"/>
      <c r="BA177" s="384"/>
      <c r="BB177" s="384"/>
      <c r="BC177" s="385"/>
      <c r="BD177" s="301" t="s">
        <v>998</v>
      </c>
      <c r="BS177" s="92" t="s">
        <v>366</v>
      </c>
      <c r="BT177" s="92" t="s">
        <v>367</v>
      </c>
      <c r="BU177" s="90" t="s">
        <v>1106</v>
      </c>
      <c r="BV177" s="93" t="s">
        <v>1104</v>
      </c>
      <c r="DH177" s="7" t="s">
        <v>1111</v>
      </c>
      <c r="DI177" s="7" t="s">
        <v>384</v>
      </c>
      <c r="DJ177" s="7" t="s">
        <v>396</v>
      </c>
      <c r="DK177" s="7" t="s">
        <v>397</v>
      </c>
      <c r="DL177" s="7" t="s">
        <v>395</v>
      </c>
      <c r="DQ177" s="7" t="s">
        <v>1106</v>
      </c>
      <c r="DR177" s="7" t="s">
        <v>1104</v>
      </c>
      <c r="EL177" s="840" t="s">
        <v>1110</v>
      </c>
      <c r="EM177" s="318" t="s">
        <v>1108</v>
      </c>
      <c r="EN177" s="274" t="s">
        <v>1109</v>
      </c>
      <c r="EO177" s="849">
        <v>1</v>
      </c>
      <c r="EP177" s="849">
        <v>6</v>
      </c>
      <c r="EQ177" s="819">
        <v>0.5</v>
      </c>
      <c r="ER177" s="819">
        <v>1.5</v>
      </c>
      <c r="ES177" s="819">
        <v>1.5</v>
      </c>
      <c r="ET177" s="843">
        <v>1.5</v>
      </c>
    </row>
    <row r="178" spans="1:150" ht="57.75" customHeight="1" x14ac:dyDescent="0.2">
      <c r="A178" s="277" t="s">
        <v>90</v>
      </c>
      <c r="B178" s="430" t="s">
        <v>91</v>
      </c>
      <c r="C178" s="431" t="s">
        <v>992</v>
      </c>
      <c r="D178" s="431"/>
      <c r="E178" s="8" t="s">
        <v>372</v>
      </c>
      <c r="F178" s="281" t="str">
        <f t="shared" si="100"/>
        <v>E3.P_B</v>
      </c>
      <c r="G178" s="282" t="s">
        <v>259</v>
      </c>
      <c r="H178" s="282" t="s">
        <v>397</v>
      </c>
      <c r="I178" s="458"/>
      <c r="J178" s="459" t="s">
        <v>61</v>
      </c>
      <c r="K178" s="374" t="str">
        <f t="shared" si="101"/>
        <v>E3.P_B.MR1</v>
      </c>
      <c r="L178" s="410" t="s">
        <v>367</v>
      </c>
      <c r="M178" s="411" t="s">
        <v>1073</v>
      </c>
      <c r="N178" s="287" t="s">
        <v>1074</v>
      </c>
      <c r="O178" s="287" t="s">
        <v>1075</v>
      </c>
      <c r="P178" s="377" t="s">
        <v>522</v>
      </c>
      <c r="Q178" s="378" t="str">
        <f t="shared" si="102"/>
        <v>E3.P_B.MR1-MP10-1</v>
      </c>
      <c r="R178" s="422" t="s">
        <v>1112</v>
      </c>
      <c r="S178" s="314" t="s">
        <v>1113</v>
      </c>
      <c r="T178" s="381">
        <v>0</v>
      </c>
      <c r="U178" s="382">
        <v>1</v>
      </c>
      <c r="V178" s="381" t="s">
        <v>67</v>
      </c>
      <c r="W178" s="295">
        <v>0</v>
      </c>
      <c r="X178" s="330">
        <v>0.5</v>
      </c>
      <c r="Y178" s="315">
        <v>0.5</v>
      </c>
      <c r="Z178" s="297">
        <v>0</v>
      </c>
      <c r="AA178" s="383"/>
      <c r="AB178" s="384"/>
      <c r="AC178" s="384"/>
      <c r="AD178" s="384"/>
      <c r="AE178" s="384"/>
      <c r="AF178" s="384"/>
      <c r="AG178" s="384"/>
      <c r="AH178" s="384"/>
      <c r="AI178" s="384"/>
      <c r="AJ178" s="384"/>
      <c r="AK178" s="384"/>
      <c r="AL178" s="384"/>
      <c r="AM178" s="384"/>
      <c r="AN178" s="384"/>
      <c r="AO178" s="384"/>
      <c r="AP178" s="384"/>
      <c r="AQ178" s="384"/>
      <c r="AR178" s="384"/>
      <c r="AS178" s="384"/>
      <c r="AT178" s="384"/>
      <c r="AU178" s="384"/>
      <c r="AV178" s="384"/>
      <c r="AW178" s="384"/>
      <c r="AX178" s="384"/>
      <c r="AY178" s="384"/>
      <c r="AZ178" s="384"/>
      <c r="BA178" s="384"/>
      <c r="BB178" s="384"/>
      <c r="BC178" s="385"/>
      <c r="BD178" s="301" t="s">
        <v>998</v>
      </c>
      <c r="BS178" s="92" t="s">
        <v>366</v>
      </c>
      <c r="BT178" s="92" t="s">
        <v>367</v>
      </c>
      <c r="BU178" s="90" t="s">
        <v>1110</v>
      </c>
      <c r="BV178" s="93" t="s">
        <v>1108</v>
      </c>
      <c r="DH178" s="7" t="s">
        <v>1115</v>
      </c>
      <c r="DI178" s="7" t="s">
        <v>384</v>
      </c>
      <c r="DJ178" s="7" t="s">
        <v>396</v>
      </c>
      <c r="DK178" s="7" t="s">
        <v>397</v>
      </c>
      <c r="DL178" s="7" t="s">
        <v>395</v>
      </c>
      <c r="DQ178" s="7" t="s">
        <v>1110</v>
      </c>
      <c r="DR178" s="7" t="s">
        <v>1108</v>
      </c>
      <c r="EL178" s="840" t="s">
        <v>1114</v>
      </c>
      <c r="EM178" s="318" t="s">
        <v>1112</v>
      </c>
      <c r="EN178" s="274" t="s">
        <v>1113</v>
      </c>
      <c r="EO178" s="386">
        <v>0</v>
      </c>
      <c r="EP178" s="386">
        <v>1</v>
      </c>
      <c r="EQ178" s="275">
        <v>0</v>
      </c>
      <c r="ER178" s="276">
        <v>0.5</v>
      </c>
      <c r="ES178" s="276">
        <v>0.5</v>
      </c>
      <c r="ET178" s="838">
        <v>0</v>
      </c>
    </row>
    <row r="179" spans="1:150" ht="72" customHeight="1" x14ac:dyDescent="0.2">
      <c r="A179" s="277" t="s">
        <v>90</v>
      </c>
      <c r="B179" s="430" t="s">
        <v>91</v>
      </c>
      <c r="C179" s="431" t="s">
        <v>992</v>
      </c>
      <c r="D179" s="431"/>
      <c r="E179" s="8" t="s">
        <v>372</v>
      </c>
      <c r="F179" s="281" t="str">
        <f t="shared" si="100"/>
        <v>E3.P_B</v>
      </c>
      <c r="G179" s="282" t="s">
        <v>259</v>
      </c>
      <c r="H179" s="282" t="s">
        <v>397</v>
      </c>
      <c r="I179" s="458"/>
      <c r="J179" s="459" t="s">
        <v>61</v>
      </c>
      <c r="K179" s="374" t="str">
        <f t="shared" si="101"/>
        <v>E3.P_B.MR1</v>
      </c>
      <c r="L179" s="410" t="s">
        <v>367</v>
      </c>
      <c r="M179" s="411" t="s">
        <v>1073</v>
      </c>
      <c r="N179" s="287" t="s">
        <v>1074</v>
      </c>
      <c r="O179" s="287" t="s">
        <v>1075</v>
      </c>
      <c r="P179" s="377" t="s">
        <v>610</v>
      </c>
      <c r="Q179" s="378" t="str">
        <f t="shared" si="102"/>
        <v>E3.P_B.MR1-MP11-1</v>
      </c>
      <c r="R179" s="422" t="s">
        <v>1116</v>
      </c>
      <c r="S179" s="314" t="s">
        <v>1117</v>
      </c>
      <c r="T179" s="381">
        <v>0</v>
      </c>
      <c r="U179" s="382">
        <v>1</v>
      </c>
      <c r="V179" s="381" t="s">
        <v>67</v>
      </c>
      <c r="W179" s="295">
        <v>0</v>
      </c>
      <c r="X179" s="296">
        <v>0</v>
      </c>
      <c r="Y179" s="295">
        <v>1</v>
      </c>
      <c r="Z179" s="297">
        <v>0</v>
      </c>
      <c r="AA179" s="383"/>
      <c r="AB179" s="384"/>
      <c r="AC179" s="384"/>
      <c r="AD179" s="384"/>
      <c r="AE179" s="384"/>
      <c r="AF179" s="384"/>
      <c r="AG179" s="384"/>
      <c r="AH179" s="384"/>
      <c r="AI179" s="384"/>
      <c r="AJ179" s="384"/>
      <c r="AK179" s="384"/>
      <c r="AL179" s="384"/>
      <c r="AM179" s="384"/>
      <c r="AN179" s="384"/>
      <c r="AO179" s="384"/>
      <c r="AP179" s="384"/>
      <c r="AQ179" s="384"/>
      <c r="AR179" s="384"/>
      <c r="AS179" s="384"/>
      <c r="AT179" s="384"/>
      <c r="AU179" s="384"/>
      <c r="AV179" s="384"/>
      <c r="AW179" s="384"/>
      <c r="AX179" s="384"/>
      <c r="AY179" s="384"/>
      <c r="AZ179" s="384"/>
      <c r="BA179" s="384"/>
      <c r="BB179" s="384"/>
      <c r="BC179" s="385"/>
      <c r="BD179" s="301" t="s">
        <v>998</v>
      </c>
      <c r="BS179" s="92" t="s">
        <v>366</v>
      </c>
      <c r="BT179" s="92" t="s">
        <v>367</v>
      </c>
      <c r="BU179" s="90" t="s">
        <v>1114</v>
      </c>
      <c r="BV179" s="93" t="s">
        <v>1112</v>
      </c>
      <c r="DH179" s="7" t="s">
        <v>1119</v>
      </c>
      <c r="DI179" s="7" t="s">
        <v>384</v>
      </c>
      <c r="DJ179" s="7" t="s">
        <v>396</v>
      </c>
      <c r="DK179" s="7" t="s">
        <v>397</v>
      </c>
      <c r="DL179" s="7" t="s">
        <v>395</v>
      </c>
      <c r="DQ179" s="7" t="s">
        <v>1114</v>
      </c>
      <c r="DR179" s="7" t="s">
        <v>1112</v>
      </c>
      <c r="EL179" s="840" t="s">
        <v>1118</v>
      </c>
      <c r="EM179" s="318" t="s">
        <v>1116</v>
      </c>
      <c r="EN179" s="274" t="s">
        <v>1117</v>
      </c>
      <c r="EO179" s="386">
        <v>0</v>
      </c>
      <c r="EP179" s="386">
        <v>1</v>
      </c>
      <c r="EQ179" s="275">
        <v>0</v>
      </c>
      <c r="ER179" s="851">
        <v>0.1</v>
      </c>
      <c r="ES179" s="851">
        <v>0.9</v>
      </c>
      <c r="ET179" s="838">
        <v>0</v>
      </c>
    </row>
    <row r="180" spans="1:150" ht="67.5" customHeight="1" x14ac:dyDescent="0.2">
      <c r="A180" s="277" t="s">
        <v>90</v>
      </c>
      <c r="B180" s="430" t="s">
        <v>91</v>
      </c>
      <c r="C180" s="431" t="s">
        <v>992</v>
      </c>
      <c r="D180" s="431"/>
      <c r="E180" s="8" t="s">
        <v>372</v>
      </c>
      <c r="F180" s="281" t="str">
        <f t="shared" si="100"/>
        <v>E3.P_B</v>
      </c>
      <c r="G180" s="282" t="s">
        <v>259</v>
      </c>
      <c r="H180" s="282" t="s">
        <v>397</v>
      </c>
      <c r="I180" s="458"/>
      <c r="J180" s="459" t="s">
        <v>61</v>
      </c>
      <c r="K180" s="374" t="str">
        <f t="shared" si="101"/>
        <v>E3.P_B.MR1</v>
      </c>
      <c r="L180" s="410" t="s">
        <v>367</v>
      </c>
      <c r="M180" s="411" t="s">
        <v>1073</v>
      </c>
      <c r="N180" s="287" t="s">
        <v>1074</v>
      </c>
      <c r="O180" s="287" t="s">
        <v>1075</v>
      </c>
      <c r="P180" s="377" t="s">
        <v>615</v>
      </c>
      <c r="Q180" s="378" t="str">
        <f t="shared" si="102"/>
        <v>E3.P_B.MR1-MP12-1</v>
      </c>
      <c r="R180" s="422" t="s">
        <v>1120</v>
      </c>
      <c r="S180" s="314" t="s">
        <v>906</v>
      </c>
      <c r="T180" s="381">
        <v>0</v>
      </c>
      <c r="U180" s="382">
        <v>1</v>
      </c>
      <c r="V180" s="381" t="s">
        <v>67</v>
      </c>
      <c r="W180" s="321">
        <v>0.02</v>
      </c>
      <c r="X180" s="330">
        <v>0.2</v>
      </c>
      <c r="Y180" s="321">
        <v>0.08</v>
      </c>
      <c r="Z180" s="316">
        <v>0.7</v>
      </c>
      <c r="AA180" s="383"/>
      <c r="AB180" s="384"/>
      <c r="AC180" s="384"/>
      <c r="AD180" s="384"/>
      <c r="AE180" s="384"/>
      <c r="AF180" s="384"/>
      <c r="AG180" s="384"/>
      <c r="AH180" s="384"/>
      <c r="AI180" s="384"/>
      <c r="AJ180" s="384"/>
      <c r="AK180" s="384"/>
      <c r="AL180" s="384"/>
      <c r="AM180" s="384"/>
      <c r="AN180" s="384"/>
      <c r="AO180" s="384"/>
      <c r="AP180" s="384"/>
      <c r="AQ180" s="384"/>
      <c r="AR180" s="384"/>
      <c r="AS180" s="384"/>
      <c r="AT180" s="384"/>
      <c r="AU180" s="384"/>
      <c r="AV180" s="384"/>
      <c r="AW180" s="384"/>
      <c r="AX180" s="384"/>
      <c r="AY180" s="384"/>
      <c r="AZ180" s="384"/>
      <c r="BA180" s="384"/>
      <c r="BB180" s="384"/>
      <c r="BC180" s="385"/>
      <c r="BD180" s="301" t="s">
        <v>998</v>
      </c>
      <c r="BS180" s="92" t="s">
        <v>366</v>
      </c>
      <c r="BT180" s="92" t="s">
        <v>367</v>
      </c>
      <c r="BU180" s="90" t="s">
        <v>1118</v>
      </c>
      <c r="BV180" s="93" t="s">
        <v>1116</v>
      </c>
      <c r="DH180" s="7" t="s">
        <v>1122</v>
      </c>
      <c r="DI180" s="7" t="s">
        <v>384</v>
      </c>
      <c r="DJ180" s="7" t="s">
        <v>396</v>
      </c>
      <c r="DK180" s="7" t="s">
        <v>397</v>
      </c>
      <c r="DL180" s="7" t="s">
        <v>395</v>
      </c>
      <c r="DQ180" s="7" t="s">
        <v>1118</v>
      </c>
      <c r="DR180" s="7" t="s">
        <v>1116</v>
      </c>
      <c r="EL180" s="840" t="s">
        <v>1121</v>
      </c>
      <c r="EM180" s="318" t="s">
        <v>1120</v>
      </c>
      <c r="EN180" s="274" t="s">
        <v>906</v>
      </c>
      <c r="EO180" s="386">
        <v>0</v>
      </c>
      <c r="EP180" s="386">
        <v>1</v>
      </c>
      <c r="EQ180" s="329">
        <v>0.02</v>
      </c>
      <c r="ER180" s="851">
        <v>0</v>
      </c>
      <c r="ES180" s="329">
        <v>0.08</v>
      </c>
      <c r="ET180" s="854">
        <v>0.9</v>
      </c>
    </row>
    <row r="181" spans="1:150" ht="45" customHeight="1" thickBot="1" x14ac:dyDescent="0.25">
      <c r="A181" s="277" t="s">
        <v>90</v>
      </c>
      <c r="B181" s="430" t="s">
        <v>91</v>
      </c>
      <c r="C181" s="431" t="s">
        <v>992</v>
      </c>
      <c r="D181" s="431"/>
      <c r="E181" s="8" t="s">
        <v>372</v>
      </c>
      <c r="F181" s="281" t="str">
        <f t="shared" si="100"/>
        <v>E3.P_B</v>
      </c>
      <c r="G181" s="282" t="s">
        <v>259</v>
      </c>
      <c r="H181" s="282" t="s">
        <v>397</v>
      </c>
      <c r="I181" s="464"/>
      <c r="J181" s="465" t="s">
        <v>61</v>
      </c>
      <c r="K181" s="466" t="str">
        <f t="shared" si="101"/>
        <v>E3.P_B.MR1</v>
      </c>
      <c r="L181" s="426" t="s">
        <v>367</v>
      </c>
      <c r="M181" s="427" t="s">
        <v>1073</v>
      </c>
      <c r="N181" s="388" t="s">
        <v>1074</v>
      </c>
      <c r="O181" s="388" t="s">
        <v>1075</v>
      </c>
      <c r="P181" s="391" t="s">
        <v>620</v>
      </c>
      <c r="Q181" s="392" t="str">
        <f t="shared" si="102"/>
        <v>E3.P_B.MR1-MP13-1</v>
      </c>
      <c r="R181" s="477" t="s">
        <v>1123</v>
      </c>
      <c r="S181" s="337" t="s">
        <v>1124</v>
      </c>
      <c r="T181" s="620">
        <v>0</v>
      </c>
      <c r="U181" s="621">
        <v>1</v>
      </c>
      <c r="V181" s="393" t="s">
        <v>67</v>
      </c>
      <c r="W181" s="353">
        <v>0</v>
      </c>
      <c r="X181" s="396">
        <v>0.35</v>
      </c>
      <c r="Y181" s="395">
        <v>0.35</v>
      </c>
      <c r="Z181" s="404">
        <v>0.3</v>
      </c>
      <c r="AA181" s="383"/>
      <c r="AB181" s="384"/>
      <c r="AC181" s="384"/>
      <c r="AD181" s="384"/>
      <c r="AE181" s="384"/>
      <c r="AF181" s="384"/>
      <c r="AG181" s="384"/>
      <c r="AH181" s="384"/>
      <c r="AI181" s="384"/>
      <c r="AJ181" s="384"/>
      <c r="AK181" s="384"/>
      <c r="AL181" s="384"/>
      <c r="AM181" s="384"/>
      <c r="AN181" s="384"/>
      <c r="AO181" s="384"/>
      <c r="AP181" s="384"/>
      <c r="AQ181" s="384"/>
      <c r="AR181" s="384"/>
      <c r="AS181" s="384"/>
      <c r="AT181" s="384"/>
      <c r="AU181" s="384"/>
      <c r="AV181" s="384"/>
      <c r="AW181" s="384"/>
      <c r="AX181" s="384"/>
      <c r="AY181" s="384"/>
      <c r="AZ181" s="384"/>
      <c r="BA181" s="384"/>
      <c r="BB181" s="384"/>
      <c r="BC181" s="385"/>
      <c r="BD181" s="301" t="s">
        <v>998</v>
      </c>
      <c r="BS181" s="92" t="s">
        <v>366</v>
      </c>
      <c r="BT181" s="92" t="s">
        <v>367</v>
      </c>
      <c r="BU181" s="90" t="s">
        <v>1121</v>
      </c>
      <c r="BV181" s="93" t="s">
        <v>1120</v>
      </c>
      <c r="DH181" s="7" t="s">
        <v>1126</v>
      </c>
      <c r="DI181" s="7" t="s">
        <v>384</v>
      </c>
      <c r="DJ181" s="7" t="s">
        <v>396</v>
      </c>
      <c r="DK181" s="7" t="s">
        <v>397</v>
      </c>
      <c r="DL181" s="7" t="s">
        <v>395</v>
      </c>
      <c r="DQ181" s="7" t="s">
        <v>1121</v>
      </c>
      <c r="DR181" s="7" t="s">
        <v>1120</v>
      </c>
      <c r="EL181" s="840" t="s">
        <v>1125</v>
      </c>
      <c r="EM181" s="318" t="s">
        <v>1123</v>
      </c>
      <c r="EN181" s="274" t="s">
        <v>1124</v>
      </c>
      <c r="EO181" s="386">
        <v>0</v>
      </c>
      <c r="EP181" s="386">
        <v>1</v>
      </c>
      <c r="EQ181" s="275">
        <v>0</v>
      </c>
      <c r="ER181" s="855">
        <v>0</v>
      </c>
      <c r="ES181" s="329">
        <v>0.35</v>
      </c>
      <c r="ET181" s="856">
        <v>0.65</v>
      </c>
    </row>
    <row r="182" spans="1:150" ht="90.75" customHeight="1" x14ac:dyDescent="0.2">
      <c r="A182" s="277" t="s">
        <v>90</v>
      </c>
      <c r="B182" s="430" t="s">
        <v>91</v>
      </c>
      <c r="C182" s="431" t="s">
        <v>992</v>
      </c>
      <c r="D182" s="432" t="s">
        <v>1127</v>
      </c>
      <c r="E182" s="3" t="s">
        <v>530</v>
      </c>
      <c r="F182" s="3" t="str">
        <f t="shared" si="100"/>
        <v>E3.P_C</v>
      </c>
      <c r="G182" s="480" t="s">
        <v>273</v>
      </c>
      <c r="H182" s="362" t="s">
        <v>408</v>
      </c>
      <c r="I182" s="455" t="s">
        <v>1128</v>
      </c>
      <c r="J182" s="456" t="s">
        <v>61</v>
      </c>
      <c r="K182" s="457" t="str">
        <f t="shared" si="101"/>
        <v>E3.P_C.MR1</v>
      </c>
      <c r="L182" s="361" t="s">
        <v>381</v>
      </c>
      <c r="M182" s="362" t="s">
        <v>1129</v>
      </c>
      <c r="N182" s="363">
        <v>99</v>
      </c>
      <c r="O182" s="247">
        <v>99</v>
      </c>
      <c r="P182" s="365" t="s">
        <v>64</v>
      </c>
      <c r="Q182" s="366" t="str">
        <f t="shared" si="102"/>
        <v>E3.P_C.MR1-MP01-1</v>
      </c>
      <c r="R182" s="418" t="s">
        <v>1130</v>
      </c>
      <c r="S182" s="368" t="s">
        <v>1131</v>
      </c>
      <c r="T182" s="369">
        <v>184</v>
      </c>
      <c r="U182" s="370">
        <v>300</v>
      </c>
      <c r="V182" s="369" t="s">
        <v>67</v>
      </c>
      <c r="W182" s="255">
        <v>0</v>
      </c>
      <c r="X182" s="371">
        <v>150</v>
      </c>
      <c r="Y182" s="255">
        <v>150</v>
      </c>
      <c r="Z182" s="372">
        <v>0</v>
      </c>
      <c r="AA182" s="591">
        <f>323616000+300000000-447232000</f>
        <v>176384000</v>
      </c>
      <c r="AB182" s="592">
        <f>103032235+896967765-1000000000</f>
        <v>0</v>
      </c>
      <c r="AC182" s="592">
        <v>1000000000</v>
      </c>
      <c r="AD182" s="592">
        <v>0</v>
      </c>
      <c r="AE182" s="592">
        <v>0</v>
      </c>
      <c r="AF182" s="592">
        <v>23616000</v>
      </c>
      <c r="AG182" s="592">
        <f t="shared" ref="AG182" si="123">SUM(AA182:AF182)</f>
        <v>1200000000</v>
      </c>
      <c r="AH182" s="592">
        <f t="shared" ref="AH182:AL182" si="124">AA182*1.035</f>
        <v>182557440</v>
      </c>
      <c r="AI182" s="592">
        <f t="shared" si="124"/>
        <v>0</v>
      </c>
      <c r="AJ182" s="592">
        <f t="shared" si="124"/>
        <v>1034999999.9999999</v>
      </c>
      <c r="AK182" s="592">
        <f t="shared" si="124"/>
        <v>0</v>
      </c>
      <c r="AL182" s="592">
        <f t="shared" si="124"/>
        <v>0</v>
      </c>
      <c r="AM182" s="592">
        <f>AF182*1.035</f>
        <v>24442559.999999996</v>
      </c>
      <c r="AN182" s="592">
        <f t="shared" ref="AN182" si="125">SUM(AH182:AM182)</f>
        <v>1242000000</v>
      </c>
      <c r="AO182" s="592">
        <f t="shared" ref="AO182:AS182" si="126">AH182*1.035</f>
        <v>188946950.39999998</v>
      </c>
      <c r="AP182" s="592">
        <f t="shared" si="126"/>
        <v>0</v>
      </c>
      <c r="AQ182" s="592">
        <f t="shared" si="126"/>
        <v>1071224999.9999998</v>
      </c>
      <c r="AR182" s="592">
        <f t="shared" si="126"/>
        <v>0</v>
      </c>
      <c r="AS182" s="592">
        <f t="shared" si="126"/>
        <v>0</v>
      </c>
      <c r="AT182" s="592">
        <f>AM182*1.035</f>
        <v>25298049.599999994</v>
      </c>
      <c r="AU182" s="592">
        <f t="shared" ref="AU182" si="127">SUM(AO182:AT182)</f>
        <v>1285469999.9999995</v>
      </c>
      <c r="AV182" s="592">
        <f t="shared" ref="AV182:AZ182" si="128">AO182*1.035</f>
        <v>195560093.66399997</v>
      </c>
      <c r="AW182" s="592">
        <f t="shared" si="128"/>
        <v>0</v>
      </c>
      <c r="AX182" s="592">
        <f t="shared" si="128"/>
        <v>1108717874.9999998</v>
      </c>
      <c r="AY182" s="592">
        <f t="shared" si="128"/>
        <v>0</v>
      </c>
      <c r="AZ182" s="592">
        <f t="shared" si="128"/>
        <v>0</v>
      </c>
      <c r="BA182" s="592">
        <f>AT182*1.035</f>
        <v>26183481.335999992</v>
      </c>
      <c r="BB182" s="592">
        <f t="shared" ref="BB182" si="129">SUM(AV182:BA182)</f>
        <v>1330461449.9999998</v>
      </c>
      <c r="BC182" s="660">
        <f t="shared" ref="BC182" si="130">+BB182+AU182+AN182+AG182</f>
        <v>5057931449.999999</v>
      </c>
      <c r="BD182" s="301" t="s">
        <v>998</v>
      </c>
      <c r="BS182" s="92" t="s">
        <v>366</v>
      </c>
      <c r="BT182" s="92" t="s">
        <v>367</v>
      </c>
      <c r="BU182" s="90" t="s">
        <v>1125</v>
      </c>
      <c r="BV182" s="93" t="s">
        <v>1123</v>
      </c>
      <c r="DH182" s="7" t="s">
        <v>1133</v>
      </c>
      <c r="DI182" s="7" t="s">
        <v>384</v>
      </c>
      <c r="DJ182" s="7" t="s">
        <v>396</v>
      </c>
      <c r="DK182" s="7" t="s">
        <v>397</v>
      </c>
      <c r="DL182" s="7" t="s">
        <v>395</v>
      </c>
      <c r="DQ182" s="7" t="s">
        <v>1125</v>
      </c>
      <c r="DR182" s="7" t="s">
        <v>1123</v>
      </c>
      <c r="EL182" s="840" t="s">
        <v>1132</v>
      </c>
      <c r="EM182" s="318" t="s">
        <v>1130</v>
      </c>
      <c r="EN182" s="274" t="s">
        <v>1131</v>
      </c>
      <c r="EO182" s="274">
        <v>184</v>
      </c>
      <c r="EP182" s="274">
        <v>300</v>
      </c>
      <c r="EQ182" s="275">
        <v>0</v>
      </c>
      <c r="ER182" s="852">
        <v>58</v>
      </c>
      <c r="ES182" s="852">
        <v>58</v>
      </c>
      <c r="ET182" s="838">
        <v>0</v>
      </c>
    </row>
    <row r="183" spans="1:150" ht="62.25" customHeight="1" x14ac:dyDescent="0.2">
      <c r="A183" s="277" t="s">
        <v>90</v>
      </c>
      <c r="B183" s="430" t="s">
        <v>91</v>
      </c>
      <c r="C183" s="431" t="s">
        <v>992</v>
      </c>
      <c r="D183" s="431"/>
      <c r="E183" s="8" t="s">
        <v>530</v>
      </c>
      <c r="F183" s="8" t="str">
        <f t="shared" si="100"/>
        <v>E3.P_C</v>
      </c>
      <c r="G183" s="411" t="s">
        <v>273</v>
      </c>
      <c r="H183" s="411" t="s">
        <v>408</v>
      </c>
      <c r="I183" s="458"/>
      <c r="J183" s="459" t="s">
        <v>61</v>
      </c>
      <c r="K183" s="374" t="str">
        <f t="shared" si="101"/>
        <v>E3.P_C.MR1</v>
      </c>
      <c r="L183" s="410" t="s">
        <v>381</v>
      </c>
      <c r="M183" s="411" t="s">
        <v>1129</v>
      </c>
      <c r="N183" s="375">
        <v>99</v>
      </c>
      <c r="O183" s="288">
        <v>99</v>
      </c>
      <c r="P183" s="377" t="s">
        <v>87</v>
      </c>
      <c r="Q183" s="378" t="str">
        <f t="shared" si="102"/>
        <v>E3.P_C.MR1-MP02-1</v>
      </c>
      <c r="R183" s="422" t="s">
        <v>1134</v>
      </c>
      <c r="S183" s="314" t="s">
        <v>1135</v>
      </c>
      <c r="T183" s="293">
        <v>1</v>
      </c>
      <c r="U183" s="294">
        <v>1</v>
      </c>
      <c r="V183" s="293" t="s">
        <v>102</v>
      </c>
      <c r="W183" s="321">
        <v>0.25</v>
      </c>
      <c r="X183" s="322">
        <v>0.25</v>
      </c>
      <c r="Y183" s="321">
        <v>0.25</v>
      </c>
      <c r="Z183" s="323">
        <v>0.25</v>
      </c>
      <c r="AA183" s="298"/>
      <c r="AB183" s="299"/>
      <c r="AC183" s="299"/>
      <c r="AD183" s="299"/>
      <c r="AE183" s="299"/>
      <c r="AF183" s="299"/>
      <c r="AG183" s="299"/>
      <c r="AH183" s="299"/>
      <c r="AI183" s="299"/>
      <c r="AJ183" s="299"/>
      <c r="AK183" s="299"/>
      <c r="AL183" s="299"/>
      <c r="AM183" s="299"/>
      <c r="AN183" s="299"/>
      <c r="AO183" s="299"/>
      <c r="AP183" s="299"/>
      <c r="AQ183" s="299"/>
      <c r="AR183" s="299"/>
      <c r="AS183" s="299"/>
      <c r="AT183" s="299"/>
      <c r="AU183" s="299"/>
      <c r="AV183" s="299"/>
      <c r="AW183" s="299"/>
      <c r="AX183" s="299"/>
      <c r="AY183" s="299"/>
      <c r="AZ183" s="299"/>
      <c r="BA183" s="299"/>
      <c r="BB183" s="299"/>
      <c r="BC183" s="300"/>
      <c r="BD183" s="301" t="s">
        <v>998</v>
      </c>
      <c r="BS183" s="87" t="s">
        <v>380</v>
      </c>
      <c r="BT183" s="87" t="s">
        <v>381</v>
      </c>
      <c r="BU183" s="90" t="s">
        <v>1132</v>
      </c>
      <c r="BV183" s="87" t="s">
        <v>1130</v>
      </c>
      <c r="DH183" s="7" t="s">
        <v>1137</v>
      </c>
      <c r="DI183" s="7" t="s">
        <v>384</v>
      </c>
      <c r="DJ183" s="7" t="s">
        <v>407</v>
      </c>
      <c r="DK183" s="7" t="s">
        <v>408</v>
      </c>
      <c r="DL183" s="7" t="s">
        <v>406</v>
      </c>
      <c r="DQ183" s="7" t="s">
        <v>1132</v>
      </c>
      <c r="DR183" s="7" t="s">
        <v>1130</v>
      </c>
      <c r="EL183" s="840" t="s">
        <v>1136</v>
      </c>
      <c r="EM183" s="318" t="s">
        <v>1134</v>
      </c>
      <c r="EN183" s="274" t="s">
        <v>1135</v>
      </c>
      <c r="EO183" s="274">
        <v>1</v>
      </c>
      <c r="EP183" s="274">
        <v>1</v>
      </c>
      <c r="EQ183" s="329">
        <v>0.25</v>
      </c>
      <c r="ER183" s="329">
        <v>0.25</v>
      </c>
      <c r="ES183" s="329">
        <v>0.25</v>
      </c>
      <c r="ET183" s="837">
        <v>0.25</v>
      </c>
    </row>
    <row r="184" spans="1:150" ht="69" customHeight="1" thickBot="1" x14ac:dyDescent="0.25">
      <c r="A184" s="277" t="s">
        <v>90</v>
      </c>
      <c r="B184" s="430" t="s">
        <v>91</v>
      </c>
      <c r="C184" s="431" t="s">
        <v>992</v>
      </c>
      <c r="D184" s="431"/>
      <c r="E184" s="8" t="s">
        <v>530</v>
      </c>
      <c r="F184" s="8" t="str">
        <f t="shared" si="100"/>
        <v>E3.P_C</v>
      </c>
      <c r="G184" s="411" t="s">
        <v>273</v>
      </c>
      <c r="H184" s="411" t="s">
        <v>408</v>
      </c>
      <c r="I184" s="464"/>
      <c r="J184" s="465" t="s">
        <v>61</v>
      </c>
      <c r="K184" s="466" t="str">
        <f t="shared" si="101"/>
        <v>E3.P_C.MR1</v>
      </c>
      <c r="L184" s="426" t="s">
        <v>381</v>
      </c>
      <c r="M184" s="427" t="s">
        <v>1129</v>
      </c>
      <c r="N184" s="389">
        <v>99</v>
      </c>
      <c r="O184" s="428">
        <v>99</v>
      </c>
      <c r="P184" s="391" t="s">
        <v>99</v>
      </c>
      <c r="Q184" s="392" t="str">
        <f t="shared" si="102"/>
        <v>E3.P_C.MR1-MP03-1</v>
      </c>
      <c r="R184" s="477" t="s">
        <v>1138</v>
      </c>
      <c r="S184" s="337" t="s">
        <v>1139</v>
      </c>
      <c r="T184" s="351">
        <v>3610</v>
      </c>
      <c r="U184" s="352">
        <v>3610</v>
      </c>
      <c r="V184" s="351" t="s">
        <v>102</v>
      </c>
      <c r="W184" s="353">
        <v>610</v>
      </c>
      <c r="X184" s="354">
        <v>1000</v>
      </c>
      <c r="Y184" s="353">
        <v>1000</v>
      </c>
      <c r="Z184" s="355">
        <v>1000</v>
      </c>
      <c r="AA184" s="298"/>
      <c r="AB184" s="299"/>
      <c r="AC184" s="299"/>
      <c r="AD184" s="299"/>
      <c r="AE184" s="299"/>
      <c r="AF184" s="299"/>
      <c r="AG184" s="299"/>
      <c r="AH184" s="299"/>
      <c r="AI184" s="299"/>
      <c r="AJ184" s="299"/>
      <c r="AK184" s="299"/>
      <c r="AL184" s="299"/>
      <c r="AM184" s="299"/>
      <c r="AN184" s="299"/>
      <c r="AO184" s="299"/>
      <c r="AP184" s="299"/>
      <c r="AQ184" s="299"/>
      <c r="AR184" s="299"/>
      <c r="AS184" s="299"/>
      <c r="AT184" s="299"/>
      <c r="AU184" s="299"/>
      <c r="AV184" s="299"/>
      <c r="AW184" s="299"/>
      <c r="AX184" s="299"/>
      <c r="AY184" s="299"/>
      <c r="AZ184" s="299"/>
      <c r="BA184" s="299"/>
      <c r="BB184" s="299"/>
      <c r="BC184" s="300"/>
      <c r="BD184" s="301" t="s">
        <v>998</v>
      </c>
      <c r="BS184" s="89" t="s">
        <v>380</v>
      </c>
      <c r="BT184" s="89" t="s">
        <v>381</v>
      </c>
      <c r="BU184" s="90" t="s">
        <v>1136</v>
      </c>
      <c r="BV184" s="87" t="s">
        <v>1134</v>
      </c>
      <c r="DH184" s="7" t="s">
        <v>1141</v>
      </c>
      <c r="DI184" s="7" t="s">
        <v>384</v>
      </c>
      <c r="DJ184" s="7" t="s">
        <v>407</v>
      </c>
      <c r="DK184" s="7" t="s">
        <v>408</v>
      </c>
      <c r="DL184" s="7" t="s">
        <v>406</v>
      </c>
      <c r="DQ184" s="7" t="s">
        <v>1136</v>
      </c>
      <c r="DR184" s="7" t="s">
        <v>1134</v>
      </c>
      <c r="EL184" s="840" t="s">
        <v>1140</v>
      </c>
      <c r="EM184" s="318" t="s">
        <v>1138</v>
      </c>
      <c r="EN184" s="274" t="s">
        <v>1139</v>
      </c>
      <c r="EO184" s="648">
        <v>3610</v>
      </c>
      <c r="EP184" s="821">
        <v>3610</v>
      </c>
      <c r="EQ184" s="820">
        <v>3610</v>
      </c>
      <c r="ER184" s="820">
        <v>3610</v>
      </c>
      <c r="ES184" s="820">
        <v>3610</v>
      </c>
      <c r="ET184" s="848">
        <v>3610</v>
      </c>
    </row>
    <row r="185" spans="1:150" ht="153.75" customHeight="1" thickBot="1" x14ac:dyDescent="0.25">
      <c r="A185" s="277" t="s">
        <v>90</v>
      </c>
      <c r="B185" s="430" t="s">
        <v>91</v>
      </c>
      <c r="C185" s="431" t="s">
        <v>992</v>
      </c>
      <c r="D185" s="431"/>
      <c r="E185" s="8" t="s">
        <v>530</v>
      </c>
      <c r="F185" s="8" t="str">
        <f t="shared" si="100"/>
        <v>E3.P_C</v>
      </c>
      <c r="G185" s="427" t="s">
        <v>273</v>
      </c>
      <c r="H185" s="427" t="s">
        <v>408</v>
      </c>
      <c r="I185" s="662" t="s">
        <v>1142</v>
      </c>
      <c r="J185" s="663" t="s">
        <v>167</v>
      </c>
      <c r="K185" s="664" t="str">
        <f t="shared" si="101"/>
        <v>E3.P_C.MR2</v>
      </c>
      <c r="L185" s="577" t="s">
        <v>393</v>
      </c>
      <c r="M185" s="578" t="s">
        <v>1143</v>
      </c>
      <c r="N185" s="586">
        <v>2</v>
      </c>
      <c r="O185" s="665">
        <v>5</v>
      </c>
      <c r="P185" s="243" t="s">
        <v>64</v>
      </c>
      <c r="Q185" s="25" t="str">
        <f t="shared" si="102"/>
        <v>E3.P_C.MR2-MP01-1</v>
      </c>
      <c r="R185" s="578" t="s">
        <v>1144</v>
      </c>
      <c r="S185" s="666" t="s">
        <v>305</v>
      </c>
      <c r="T185" s="252">
        <v>0</v>
      </c>
      <c r="U185" s="579">
        <v>1</v>
      </c>
      <c r="V185" s="252" t="s">
        <v>67</v>
      </c>
      <c r="W185" s="667">
        <v>0.25</v>
      </c>
      <c r="X185" s="668">
        <v>0.25</v>
      </c>
      <c r="Y185" s="667">
        <v>0.25</v>
      </c>
      <c r="Z185" s="669">
        <v>0.25</v>
      </c>
      <c r="AA185" s="298"/>
      <c r="AB185" s="299"/>
      <c r="AC185" s="299"/>
      <c r="AD185" s="299"/>
      <c r="AE185" s="299"/>
      <c r="AF185" s="299"/>
      <c r="AG185" s="299"/>
      <c r="AH185" s="299"/>
      <c r="AI185" s="299"/>
      <c r="AJ185" s="299"/>
      <c r="AK185" s="299"/>
      <c r="AL185" s="299"/>
      <c r="AM185" s="299"/>
      <c r="AN185" s="299"/>
      <c r="AO185" s="299"/>
      <c r="AP185" s="299"/>
      <c r="AQ185" s="299"/>
      <c r="AR185" s="299"/>
      <c r="AS185" s="299"/>
      <c r="AT185" s="299"/>
      <c r="AU185" s="299"/>
      <c r="AV185" s="299"/>
      <c r="AW185" s="299"/>
      <c r="AX185" s="299"/>
      <c r="AY185" s="299"/>
      <c r="AZ185" s="299"/>
      <c r="BA185" s="299"/>
      <c r="BB185" s="299"/>
      <c r="BC185" s="300"/>
      <c r="BD185" s="301" t="s">
        <v>998</v>
      </c>
      <c r="BS185" s="89" t="s">
        <v>380</v>
      </c>
      <c r="BT185" s="89" t="s">
        <v>381</v>
      </c>
      <c r="BU185" s="90" t="s">
        <v>1140</v>
      </c>
      <c r="BV185" s="87" t="s">
        <v>1138</v>
      </c>
      <c r="DH185" s="7" t="s">
        <v>1146</v>
      </c>
      <c r="DI185" s="7" t="s">
        <v>384</v>
      </c>
      <c r="DJ185" s="7" t="s">
        <v>407</v>
      </c>
      <c r="DK185" s="7" t="s">
        <v>408</v>
      </c>
      <c r="DL185" s="7" t="s">
        <v>406</v>
      </c>
      <c r="DQ185" s="7" t="s">
        <v>1140</v>
      </c>
      <c r="DR185" s="7" t="s">
        <v>1138</v>
      </c>
      <c r="EL185" s="840" t="s">
        <v>1145</v>
      </c>
      <c r="EM185" s="318" t="s">
        <v>1144</v>
      </c>
      <c r="EN185" s="274" t="s">
        <v>305</v>
      </c>
      <c r="EO185" s="274">
        <v>0</v>
      </c>
      <c r="EP185" s="274">
        <v>1</v>
      </c>
      <c r="EQ185" s="329">
        <v>0.25</v>
      </c>
      <c r="ER185" s="855">
        <v>0</v>
      </c>
      <c r="ES185" s="855">
        <v>0</v>
      </c>
      <c r="ET185" s="856">
        <v>0.75</v>
      </c>
    </row>
    <row r="186" spans="1:150" ht="118.5" customHeight="1" x14ac:dyDescent="0.2">
      <c r="A186" s="277" t="s">
        <v>90</v>
      </c>
      <c r="B186" s="430" t="s">
        <v>91</v>
      </c>
      <c r="C186" s="431" t="s">
        <v>992</v>
      </c>
      <c r="D186" s="432" t="s">
        <v>827</v>
      </c>
      <c r="E186" s="3" t="s">
        <v>641</v>
      </c>
      <c r="F186" s="433" t="str">
        <f t="shared" si="100"/>
        <v>E3.P_D</v>
      </c>
      <c r="G186" s="434" t="s">
        <v>284</v>
      </c>
      <c r="H186" s="479" t="s">
        <v>430</v>
      </c>
      <c r="I186" s="455" t="s">
        <v>1147</v>
      </c>
      <c r="J186" s="456" t="s">
        <v>61</v>
      </c>
      <c r="K186" s="457" t="str">
        <f t="shared" si="101"/>
        <v>E3.P_D.MR1</v>
      </c>
      <c r="L186" s="516" t="s">
        <v>404</v>
      </c>
      <c r="M186" s="517" t="s">
        <v>1148</v>
      </c>
      <c r="N186" s="481">
        <v>0</v>
      </c>
      <c r="O186" s="481">
        <v>6</v>
      </c>
      <c r="P186" s="644" t="s">
        <v>64</v>
      </c>
      <c r="Q186" s="483" t="str">
        <f t="shared" si="102"/>
        <v>E3.P_D.MR1-MP01-1</v>
      </c>
      <c r="R186" s="623" t="s">
        <v>1149</v>
      </c>
      <c r="S186" s="521" t="s">
        <v>1150</v>
      </c>
      <c r="T186" s="522">
        <v>0</v>
      </c>
      <c r="U186" s="523">
        <v>1</v>
      </c>
      <c r="V186" s="522" t="s">
        <v>67</v>
      </c>
      <c r="W186" s="626">
        <v>0.5</v>
      </c>
      <c r="X186" s="627">
        <v>0.5</v>
      </c>
      <c r="Y186" s="524">
        <v>0</v>
      </c>
      <c r="Z186" s="670">
        <v>0</v>
      </c>
      <c r="AA186" s="591">
        <f>99000000+100000000+110000000-163150612</f>
        <v>145849388</v>
      </c>
      <c r="AB186" s="592">
        <v>0</v>
      </c>
      <c r="AC186" s="592">
        <v>0</v>
      </c>
      <c r="AD186" s="592">
        <f>49000000+5150612</f>
        <v>54150612</v>
      </c>
      <c r="AE186" s="592">
        <v>0</v>
      </c>
      <c r="AF186" s="592"/>
      <c r="AG186" s="592">
        <f t="shared" ref="AG186" si="131">SUM(AA186:AF186)</f>
        <v>200000000</v>
      </c>
      <c r="AH186" s="592">
        <f>AA186*1.035</f>
        <v>150954116.57999998</v>
      </c>
      <c r="AI186" s="592">
        <f>AB186*1.035</f>
        <v>0</v>
      </c>
      <c r="AJ186" s="592">
        <v>293000000</v>
      </c>
      <c r="AK186" s="592">
        <f>AD186*1.035</f>
        <v>56045883.419999994</v>
      </c>
      <c r="AL186" s="592">
        <f t="shared" ref="AL186" si="132">AE186*1.035</f>
        <v>0</v>
      </c>
      <c r="AM186" s="592">
        <f>AF186*1.035</f>
        <v>0</v>
      </c>
      <c r="AN186" s="592">
        <f t="shared" ref="AN186" si="133">SUM(AH186:AM186)</f>
        <v>500000000</v>
      </c>
      <c r="AO186" s="592">
        <f t="shared" ref="AO186:AT186" si="134">+AH186</f>
        <v>150954116.57999998</v>
      </c>
      <c r="AP186" s="592">
        <f t="shared" si="134"/>
        <v>0</v>
      </c>
      <c r="AQ186" s="592">
        <f t="shared" si="134"/>
        <v>293000000</v>
      </c>
      <c r="AR186" s="592">
        <f t="shared" si="134"/>
        <v>56045883.419999994</v>
      </c>
      <c r="AS186" s="592">
        <f t="shared" si="134"/>
        <v>0</v>
      </c>
      <c r="AT186" s="592">
        <f t="shared" si="134"/>
        <v>0</v>
      </c>
      <c r="AU186" s="592">
        <f t="shared" ref="AU186" si="135">SUM(AO186:AT186)</f>
        <v>500000000</v>
      </c>
      <c r="AV186" s="592">
        <f t="shared" ref="AV186:BA186" si="136">+AA186</f>
        <v>145849388</v>
      </c>
      <c r="AW186" s="592">
        <f t="shared" si="136"/>
        <v>0</v>
      </c>
      <c r="AX186" s="592">
        <f t="shared" si="136"/>
        <v>0</v>
      </c>
      <c r="AY186" s="592">
        <f t="shared" si="136"/>
        <v>54150612</v>
      </c>
      <c r="AZ186" s="592">
        <f t="shared" si="136"/>
        <v>0</v>
      </c>
      <c r="BA186" s="592">
        <f t="shared" si="136"/>
        <v>0</v>
      </c>
      <c r="BB186" s="592">
        <f t="shared" ref="BB186" si="137">SUM(AV186:BA186)</f>
        <v>200000000</v>
      </c>
      <c r="BC186" s="660">
        <f t="shared" ref="BC186" si="138">+BB186+AU186+AN186+AG186</f>
        <v>1400000000</v>
      </c>
      <c r="BD186" s="301" t="s">
        <v>1151</v>
      </c>
      <c r="BS186" s="87" t="s">
        <v>392</v>
      </c>
      <c r="BT186" s="87" t="s">
        <v>393</v>
      </c>
      <c r="BU186" s="90" t="s">
        <v>1145</v>
      </c>
      <c r="BV186" s="87" t="s">
        <v>1144</v>
      </c>
      <c r="DH186" s="7" t="s">
        <v>1153</v>
      </c>
      <c r="DI186" s="7" t="s">
        <v>384</v>
      </c>
      <c r="DJ186" s="7" t="s">
        <v>407</v>
      </c>
      <c r="DK186" s="7" t="s">
        <v>408</v>
      </c>
      <c r="DL186" s="7" t="s">
        <v>417</v>
      </c>
      <c r="DQ186" s="7" t="s">
        <v>1145</v>
      </c>
      <c r="DR186" s="7" t="s">
        <v>1144</v>
      </c>
      <c r="EL186" s="846" t="s">
        <v>1152</v>
      </c>
      <c r="EM186" s="318" t="s">
        <v>1149</v>
      </c>
      <c r="EN186" s="274" t="s">
        <v>1150</v>
      </c>
      <c r="EO186" s="274">
        <v>0</v>
      </c>
      <c r="EP186" s="274">
        <v>1</v>
      </c>
      <c r="EQ186" s="276">
        <v>0.5</v>
      </c>
      <c r="ER186" s="827">
        <v>0.3</v>
      </c>
      <c r="ES186" s="827">
        <v>0.2</v>
      </c>
      <c r="ET186" s="838">
        <v>0</v>
      </c>
    </row>
    <row r="187" spans="1:150" ht="39.75" customHeight="1" x14ac:dyDescent="0.2">
      <c r="A187" s="277" t="s">
        <v>90</v>
      </c>
      <c r="B187" s="430" t="s">
        <v>91</v>
      </c>
      <c r="C187" s="431" t="s">
        <v>992</v>
      </c>
      <c r="D187" s="431"/>
      <c r="E187" s="8" t="s">
        <v>641</v>
      </c>
      <c r="F187" s="281" t="str">
        <f t="shared" si="100"/>
        <v>E3.P_D</v>
      </c>
      <c r="G187" s="454" t="s">
        <v>284</v>
      </c>
      <c r="H187" s="454" t="s">
        <v>430</v>
      </c>
      <c r="I187" s="458"/>
      <c r="J187" s="459" t="s">
        <v>61</v>
      </c>
      <c r="K187" s="374" t="str">
        <f t="shared" si="101"/>
        <v>E3.P_D.MR1</v>
      </c>
      <c r="L187" s="410" t="s">
        <v>404</v>
      </c>
      <c r="M187" s="411" t="s">
        <v>1148</v>
      </c>
      <c r="N187" s="493">
        <v>0</v>
      </c>
      <c r="O187" s="493">
        <v>6</v>
      </c>
      <c r="P187" s="482" t="s">
        <v>87</v>
      </c>
      <c r="Q187" s="494" t="str">
        <f t="shared" si="102"/>
        <v>E3.P_D.MR1-MP02-1</v>
      </c>
      <c r="R187" s="629" t="s">
        <v>1154</v>
      </c>
      <c r="S187" s="530" t="s">
        <v>1155</v>
      </c>
      <c r="T187" s="531">
        <v>0</v>
      </c>
      <c r="U187" s="541">
        <v>1</v>
      </c>
      <c r="V187" s="540" t="s">
        <v>67</v>
      </c>
      <c r="W187" s="533">
        <v>0.1</v>
      </c>
      <c r="X187" s="534">
        <v>0.3</v>
      </c>
      <c r="Y187" s="533">
        <v>0.3</v>
      </c>
      <c r="Z187" s="542">
        <v>0.3</v>
      </c>
      <c r="AA187" s="543"/>
      <c r="AB187" s="544"/>
      <c r="AC187" s="544"/>
      <c r="AD187" s="544"/>
      <c r="AE187" s="544"/>
      <c r="AF187" s="544"/>
      <c r="AG187" s="544"/>
      <c r="AH187" s="544"/>
      <c r="AI187" s="544"/>
      <c r="AJ187" s="544"/>
      <c r="AK187" s="544"/>
      <c r="AL187" s="544"/>
      <c r="AM187" s="544"/>
      <c r="AN187" s="544"/>
      <c r="AO187" s="544"/>
      <c r="AP187" s="544"/>
      <c r="AQ187" s="544"/>
      <c r="AR187" s="544"/>
      <c r="AS187" s="544"/>
      <c r="AT187" s="544"/>
      <c r="AU187" s="544"/>
      <c r="AV187" s="544"/>
      <c r="AW187" s="544"/>
      <c r="AX187" s="544"/>
      <c r="AY187" s="544"/>
      <c r="AZ187" s="544"/>
      <c r="BA187" s="544"/>
      <c r="BB187" s="544"/>
      <c r="BC187" s="545"/>
      <c r="BD187" s="301" t="s">
        <v>1151</v>
      </c>
      <c r="BS187" s="87" t="s">
        <v>403</v>
      </c>
      <c r="BT187" s="87" t="s">
        <v>404</v>
      </c>
      <c r="BU187" s="90" t="s">
        <v>1152</v>
      </c>
      <c r="BV187" s="87" t="s">
        <v>1149</v>
      </c>
      <c r="DH187" s="7" t="s">
        <v>1157</v>
      </c>
      <c r="DI187" s="7" t="s">
        <v>384</v>
      </c>
      <c r="DJ187" s="7" t="s">
        <v>429</v>
      </c>
      <c r="DK187" s="7" t="s">
        <v>430</v>
      </c>
      <c r="DL187" s="7" t="s">
        <v>428</v>
      </c>
      <c r="DQ187" s="7" t="s">
        <v>1152</v>
      </c>
      <c r="DR187" s="7" t="s">
        <v>1149</v>
      </c>
      <c r="EL187" s="846" t="s">
        <v>1156</v>
      </c>
      <c r="EM187" s="318" t="s">
        <v>1154</v>
      </c>
      <c r="EN187" s="274" t="s">
        <v>1155</v>
      </c>
      <c r="EO187" s="274">
        <v>0</v>
      </c>
      <c r="EP187" s="276">
        <v>100</v>
      </c>
      <c r="EQ187" s="276">
        <v>10</v>
      </c>
      <c r="ER187" s="276">
        <v>30</v>
      </c>
      <c r="ES187" s="276">
        <v>30</v>
      </c>
      <c r="ET187" s="841">
        <v>30</v>
      </c>
    </row>
    <row r="188" spans="1:150" ht="40.5" customHeight="1" x14ac:dyDescent="0.2">
      <c r="A188" s="277" t="s">
        <v>90</v>
      </c>
      <c r="B188" s="430" t="s">
        <v>91</v>
      </c>
      <c r="C188" s="431" t="s">
        <v>992</v>
      </c>
      <c r="D188" s="431"/>
      <c r="E188" s="8" t="s">
        <v>641</v>
      </c>
      <c r="F188" s="281" t="str">
        <f t="shared" si="100"/>
        <v>E3.P_D</v>
      </c>
      <c r="G188" s="454" t="s">
        <v>284</v>
      </c>
      <c r="H188" s="454" t="s">
        <v>430</v>
      </c>
      <c r="I188" s="458"/>
      <c r="J188" s="459" t="s">
        <v>61</v>
      </c>
      <c r="K188" s="374" t="str">
        <f t="shared" si="101"/>
        <v>E3.P_D.MR1</v>
      </c>
      <c r="L188" s="410" t="s">
        <v>404</v>
      </c>
      <c r="M188" s="411" t="s">
        <v>1148</v>
      </c>
      <c r="N188" s="493">
        <v>0</v>
      </c>
      <c r="O188" s="493">
        <v>6</v>
      </c>
      <c r="P188" s="482" t="s">
        <v>99</v>
      </c>
      <c r="Q188" s="494" t="str">
        <f t="shared" si="102"/>
        <v>E3.P_D.MR1-MP03-1</v>
      </c>
      <c r="R188" s="629" t="s">
        <v>1158</v>
      </c>
      <c r="S188" s="530" t="s">
        <v>1159</v>
      </c>
      <c r="T188" s="671">
        <v>0</v>
      </c>
      <c r="U188" s="672">
        <v>1</v>
      </c>
      <c r="V188" s="671" t="s">
        <v>67</v>
      </c>
      <c r="W188" s="535">
        <v>0</v>
      </c>
      <c r="X188" s="534">
        <v>0.5</v>
      </c>
      <c r="Y188" s="533">
        <v>0.5</v>
      </c>
      <c r="Z188" s="536">
        <v>0</v>
      </c>
      <c r="AA188" s="673"/>
      <c r="AB188" s="674"/>
      <c r="AC188" s="674"/>
      <c r="AD188" s="674"/>
      <c r="AE188" s="674"/>
      <c r="AF188" s="674"/>
      <c r="AG188" s="674"/>
      <c r="AH188" s="674"/>
      <c r="AI188" s="674"/>
      <c r="AJ188" s="674"/>
      <c r="AK188" s="674"/>
      <c r="AL188" s="674"/>
      <c r="AM188" s="674"/>
      <c r="AN188" s="674"/>
      <c r="AO188" s="674"/>
      <c r="AP188" s="674"/>
      <c r="AQ188" s="674"/>
      <c r="AR188" s="674"/>
      <c r="AS188" s="674"/>
      <c r="AT188" s="674"/>
      <c r="AU188" s="674"/>
      <c r="AV188" s="674"/>
      <c r="AW188" s="674"/>
      <c r="AX188" s="674"/>
      <c r="AY188" s="674"/>
      <c r="AZ188" s="674"/>
      <c r="BA188" s="674"/>
      <c r="BB188" s="674"/>
      <c r="BC188" s="675"/>
      <c r="BD188" s="301" t="s">
        <v>1151</v>
      </c>
      <c r="BS188" s="89" t="s">
        <v>403</v>
      </c>
      <c r="BT188" s="89" t="s">
        <v>404</v>
      </c>
      <c r="BU188" s="90" t="s">
        <v>1156</v>
      </c>
      <c r="BV188" s="87" t="s">
        <v>1154</v>
      </c>
      <c r="DH188" s="7" t="s">
        <v>1161</v>
      </c>
      <c r="DI188" s="7" t="s">
        <v>384</v>
      </c>
      <c r="DJ188" s="7" t="s">
        <v>429</v>
      </c>
      <c r="DK188" s="7" t="s">
        <v>430</v>
      </c>
      <c r="DL188" s="7" t="s">
        <v>428</v>
      </c>
      <c r="DQ188" s="7" t="s">
        <v>1156</v>
      </c>
      <c r="DR188" s="7" t="s">
        <v>1154</v>
      </c>
      <c r="EL188" s="846" t="s">
        <v>1160</v>
      </c>
      <c r="EM188" s="318" t="s">
        <v>1158</v>
      </c>
      <c r="EN188" s="274" t="s">
        <v>1159</v>
      </c>
      <c r="EO188" s="386">
        <v>0</v>
      </c>
      <c r="EP188" s="386">
        <v>1</v>
      </c>
      <c r="EQ188" s="275">
        <v>0</v>
      </c>
      <c r="ER188" s="827">
        <v>0.3</v>
      </c>
      <c r="ES188" s="827">
        <v>0.4</v>
      </c>
      <c r="ET188" s="836">
        <v>0.3</v>
      </c>
    </row>
    <row r="189" spans="1:150" ht="36" customHeight="1" x14ac:dyDescent="0.2">
      <c r="A189" s="277" t="s">
        <v>90</v>
      </c>
      <c r="B189" s="430" t="s">
        <v>91</v>
      </c>
      <c r="C189" s="431" t="s">
        <v>992</v>
      </c>
      <c r="D189" s="431"/>
      <c r="E189" s="8" t="s">
        <v>641</v>
      </c>
      <c r="F189" s="281" t="str">
        <f t="shared" si="100"/>
        <v>E3.P_D</v>
      </c>
      <c r="G189" s="454" t="s">
        <v>284</v>
      </c>
      <c r="H189" s="454" t="s">
        <v>430</v>
      </c>
      <c r="I189" s="458"/>
      <c r="J189" s="459" t="s">
        <v>61</v>
      </c>
      <c r="K189" s="374" t="str">
        <f t="shared" si="101"/>
        <v>E3.P_D.MR1</v>
      </c>
      <c r="L189" s="410" t="s">
        <v>404</v>
      </c>
      <c r="M189" s="411" t="s">
        <v>1148</v>
      </c>
      <c r="N189" s="493">
        <v>0</v>
      </c>
      <c r="O189" s="493">
        <v>6</v>
      </c>
      <c r="P189" s="482" t="s">
        <v>112</v>
      </c>
      <c r="Q189" s="494" t="str">
        <f t="shared" si="102"/>
        <v>E3.P_D.MR1-MP04-1</v>
      </c>
      <c r="R189" s="629" t="s">
        <v>1162</v>
      </c>
      <c r="S189" s="530" t="s">
        <v>1163</v>
      </c>
      <c r="T189" s="671">
        <v>0</v>
      </c>
      <c r="U189" s="672">
        <v>2</v>
      </c>
      <c r="V189" s="671" t="s">
        <v>67</v>
      </c>
      <c r="W189" s="533">
        <v>0.5</v>
      </c>
      <c r="X189" s="676">
        <v>1</v>
      </c>
      <c r="Y189" s="533">
        <v>0.5</v>
      </c>
      <c r="Z189" s="536">
        <v>0</v>
      </c>
      <c r="AA189" s="673"/>
      <c r="AB189" s="674"/>
      <c r="AC189" s="674"/>
      <c r="AD189" s="674"/>
      <c r="AE189" s="674"/>
      <c r="AF189" s="674"/>
      <c r="AG189" s="674"/>
      <c r="AH189" s="674"/>
      <c r="AI189" s="674"/>
      <c r="AJ189" s="674"/>
      <c r="AK189" s="674"/>
      <c r="AL189" s="674"/>
      <c r="AM189" s="674"/>
      <c r="AN189" s="674"/>
      <c r="AO189" s="674"/>
      <c r="AP189" s="674"/>
      <c r="AQ189" s="674"/>
      <c r="AR189" s="674"/>
      <c r="AS189" s="674"/>
      <c r="AT189" s="674"/>
      <c r="AU189" s="674"/>
      <c r="AV189" s="674"/>
      <c r="AW189" s="674"/>
      <c r="AX189" s="674"/>
      <c r="AY189" s="674"/>
      <c r="AZ189" s="674"/>
      <c r="BA189" s="674"/>
      <c r="BB189" s="674"/>
      <c r="BC189" s="675"/>
      <c r="BD189" s="301" t="s">
        <v>1151</v>
      </c>
      <c r="BS189" s="89" t="s">
        <v>403</v>
      </c>
      <c r="BT189" s="89" t="s">
        <v>404</v>
      </c>
      <c r="BU189" s="90" t="s">
        <v>1160</v>
      </c>
      <c r="BV189" s="87" t="s">
        <v>1158</v>
      </c>
      <c r="DH189" s="7" t="s">
        <v>1165</v>
      </c>
      <c r="DI189" s="7" t="s">
        <v>384</v>
      </c>
      <c r="DJ189" s="7" t="s">
        <v>429</v>
      </c>
      <c r="DK189" s="7" t="s">
        <v>430</v>
      </c>
      <c r="DL189" s="7" t="s">
        <v>428</v>
      </c>
      <c r="DQ189" s="7" t="s">
        <v>1160</v>
      </c>
      <c r="DR189" s="7" t="s">
        <v>1158</v>
      </c>
      <c r="EL189" s="846" t="s">
        <v>1164</v>
      </c>
      <c r="EM189" s="318" t="s">
        <v>1162</v>
      </c>
      <c r="EN189" s="274" t="s">
        <v>1163</v>
      </c>
      <c r="EO189" s="386">
        <v>0</v>
      </c>
      <c r="EP189" s="386">
        <v>2</v>
      </c>
      <c r="EQ189" s="276">
        <v>0</v>
      </c>
      <c r="ER189" s="827">
        <v>0.5</v>
      </c>
      <c r="ES189" s="276">
        <v>1</v>
      </c>
      <c r="ET189" s="836">
        <v>0.5</v>
      </c>
    </row>
    <row r="190" spans="1:150" ht="50.25" customHeight="1" thickBot="1" x14ac:dyDescent="0.25">
      <c r="A190" s="277" t="s">
        <v>90</v>
      </c>
      <c r="B190" s="430" t="s">
        <v>91</v>
      </c>
      <c r="C190" s="431" t="s">
        <v>992</v>
      </c>
      <c r="D190" s="431"/>
      <c r="E190" s="8" t="s">
        <v>641</v>
      </c>
      <c r="F190" s="281" t="str">
        <f t="shared" si="100"/>
        <v>E3.P_D</v>
      </c>
      <c r="G190" s="454" t="s">
        <v>284</v>
      </c>
      <c r="H190" s="454" t="s">
        <v>430</v>
      </c>
      <c r="I190" s="458"/>
      <c r="J190" s="459" t="s">
        <v>61</v>
      </c>
      <c r="K190" s="374" t="str">
        <f t="shared" si="101"/>
        <v>E3.P_D.MR1</v>
      </c>
      <c r="L190" s="410" t="s">
        <v>404</v>
      </c>
      <c r="M190" s="411" t="s">
        <v>1148</v>
      </c>
      <c r="N190" s="493">
        <v>0</v>
      </c>
      <c r="O190" s="493">
        <v>6</v>
      </c>
      <c r="P190" s="655" t="s">
        <v>122</v>
      </c>
      <c r="Q190" s="494" t="str">
        <f t="shared" si="102"/>
        <v>E3.P_D.MR1-MP05-1</v>
      </c>
      <c r="R190" s="629" t="s">
        <v>1166</v>
      </c>
      <c r="S190" s="530" t="s">
        <v>1167</v>
      </c>
      <c r="T190" s="671">
        <v>0</v>
      </c>
      <c r="U190" s="672">
        <v>1</v>
      </c>
      <c r="V190" s="671" t="s">
        <v>67</v>
      </c>
      <c r="W190" s="546">
        <v>0.25</v>
      </c>
      <c r="X190" s="547">
        <v>0.25</v>
      </c>
      <c r="Y190" s="546">
        <v>0.25</v>
      </c>
      <c r="Z190" s="548">
        <v>0.25</v>
      </c>
      <c r="AA190" s="673"/>
      <c r="AB190" s="674"/>
      <c r="AC190" s="674"/>
      <c r="AD190" s="674"/>
      <c r="AE190" s="674"/>
      <c r="AF190" s="674"/>
      <c r="AG190" s="674"/>
      <c r="AH190" s="674"/>
      <c r="AI190" s="674"/>
      <c r="AJ190" s="674"/>
      <c r="AK190" s="674"/>
      <c r="AL190" s="674"/>
      <c r="AM190" s="674"/>
      <c r="AN190" s="674"/>
      <c r="AO190" s="674"/>
      <c r="AP190" s="674"/>
      <c r="AQ190" s="674"/>
      <c r="AR190" s="674"/>
      <c r="AS190" s="674"/>
      <c r="AT190" s="674"/>
      <c r="AU190" s="674"/>
      <c r="AV190" s="674"/>
      <c r="AW190" s="674"/>
      <c r="AX190" s="674"/>
      <c r="AY190" s="674"/>
      <c r="AZ190" s="674"/>
      <c r="BA190" s="674"/>
      <c r="BB190" s="674"/>
      <c r="BC190" s="675"/>
      <c r="BD190" s="301" t="s">
        <v>1151</v>
      </c>
      <c r="BS190" s="89" t="s">
        <v>403</v>
      </c>
      <c r="BT190" s="89" t="s">
        <v>404</v>
      </c>
      <c r="BU190" s="90" t="s">
        <v>1164</v>
      </c>
      <c r="BV190" s="87" t="s">
        <v>1162</v>
      </c>
      <c r="DH190" s="7" t="s">
        <v>1169</v>
      </c>
      <c r="DI190" s="7" t="s">
        <v>384</v>
      </c>
      <c r="DJ190" s="7" t="s">
        <v>429</v>
      </c>
      <c r="DK190" s="7" t="s">
        <v>430</v>
      </c>
      <c r="DL190" s="7" t="s">
        <v>428</v>
      </c>
      <c r="DQ190" s="7" t="s">
        <v>1164</v>
      </c>
      <c r="DR190" s="7" t="s">
        <v>1162</v>
      </c>
      <c r="EL190" s="846" t="s">
        <v>1168</v>
      </c>
      <c r="EM190" s="318" t="s">
        <v>1166</v>
      </c>
      <c r="EN190" s="274" t="s">
        <v>1167</v>
      </c>
      <c r="EO190" s="386">
        <v>0</v>
      </c>
      <c r="EP190" s="386">
        <v>1</v>
      </c>
      <c r="EQ190" s="329">
        <v>0.25</v>
      </c>
      <c r="ER190" s="329">
        <v>0.25</v>
      </c>
      <c r="ES190" s="329">
        <v>0.25</v>
      </c>
      <c r="ET190" s="837">
        <v>0.25</v>
      </c>
    </row>
    <row r="191" spans="1:150" ht="34.5" customHeight="1" thickBot="1" x14ac:dyDescent="0.25">
      <c r="A191" s="277" t="s">
        <v>90</v>
      </c>
      <c r="B191" s="430" t="s">
        <v>91</v>
      </c>
      <c r="C191" s="431" t="s">
        <v>992</v>
      </c>
      <c r="D191" s="431"/>
      <c r="E191" s="8" t="s">
        <v>641</v>
      </c>
      <c r="F191" s="281" t="str">
        <f t="shared" si="100"/>
        <v>E3.P_D</v>
      </c>
      <c r="G191" s="571" t="s">
        <v>284</v>
      </c>
      <c r="H191" s="571" t="s">
        <v>430</v>
      </c>
      <c r="I191" s="464"/>
      <c r="J191" s="465" t="s">
        <v>61</v>
      </c>
      <c r="K191" s="466" t="str">
        <f t="shared" si="101"/>
        <v>E3.P_D.MR1</v>
      </c>
      <c r="L191" s="426" t="s">
        <v>404</v>
      </c>
      <c r="M191" s="427" t="s">
        <v>1148</v>
      </c>
      <c r="N191" s="499">
        <v>0</v>
      </c>
      <c r="O191" s="499">
        <v>6</v>
      </c>
      <c r="P191" s="677" t="s">
        <v>132</v>
      </c>
      <c r="Q191" s="500" t="str">
        <f t="shared" si="102"/>
        <v>E3.P_D.MR1-MP06-1</v>
      </c>
      <c r="R191" s="630" t="s">
        <v>1170</v>
      </c>
      <c r="S191" s="553" t="s">
        <v>1171</v>
      </c>
      <c r="T191" s="678">
        <v>435</v>
      </c>
      <c r="U191" s="679">
        <v>450</v>
      </c>
      <c r="V191" s="678" t="s">
        <v>67</v>
      </c>
      <c r="W191" s="556">
        <v>3</v>
      </c>
      <c r="X191" s="557">
        <v>7</v>
      </c>
      <c r="Y191" s="556">
        <v>3</v>
      </c>
      <c r="Z191" s="558">
        <v>2</v>
      </c>
      <c r="AA191" s="673"/>
      <c r="AB191" s="674"/>
      <c r="AC191" s="674"/>
      <c r="AD191" s="674"/>
      <c r="AE191" s="674"/>
      <c r="AF191" s="674"/>
      <c r="AG191" s="674"/>
      <c r="AH191" s="674"/>
      <c r="AI191" s="674"/>
      <c r="AJ191" s="674"/>
      <c r="AK191" s="674"/>
      <c r="AL191" s="674"/>
      <c r="AM191" s="674"/>
      <c r="AN191" s="674"/>
      <c r="AO191" s="674"/>
      <c r="AP191" s="674"/>
      <c r="AQ191" s="674"/>
      <c r="AR191" s="674"/>
      <c r="AS191" s="674"/>
      <c r="AT191" s="674"/>
      <c r="AU191" s="674"/>
      <c r="AV191" s="674"/>
      <c r="AW191" s="674"/>
      <c r="AX191" s="674"/>
      <c r="AY191" s="674"/>
      <c r="AZ191" s="674"/>
      <c r="BA191" s="674"/>
      <c r="BB191" s="674"/>
      <c r="BC191" s="675"/>
      <c r="BD191" s="301" t="s">
        <v>1151</v>
      </c>
      <c r="BS191" s="89" t="s">
        <v>403</v>
      </c>
      <c r="BT191" s="89" t="s">
        <v>404</v>
      </c>
      <c r="BU191" s="90" t="s">
        <v>1168</v>
      </c>
      <c r="BV191" s="87" t="s">
        <v>1166</v>
      </c>
      <c r="DH191" s="7" t="s">
        <v>1173</v>
      </c>
      <c r="DI191" s="7" t="s">
        <v>384</v>
      </c>
      <c r="DJ191" s="7" t="s">
        <v>429</v>
      </c>
      <c r="DK191" s="7" t="s">
        <v>430</v>
      </c>
      <c r="DL191" s="7" t="s">
        <v>428</v>
      </c>
      <c r="DQ191" s="7" t="s">
        <v>1168</v>
      </c>
      <c r="DR191" s="7" t="s">
        <v>1166</v>
      </c>
      <c r="EL191" s="846" t="s">
        <v>1172</v>
      </c>
      <c r="EM191" s="318" t="s">
        <v>1170</v>
      </c>
      <c r="EN191" s="274" t="s">
        <v>1171</v>
      </c>
      <c r="EO191" s="849">
        <v>435</v>
      </c>
      <c r="EP191" s="849">
        <v>450</v>
      </c>
      <c r="EQ191" s="820">
        <v>1</v>
      </c>
      <c r="ER191" s="826">
        <v>3</v>
      </c>
      <c r="ES191" s="826">
        <v>9</v>
      </c>
      <c r="ET191" s="848">
        <v>2</v>
      </c>
    </row>
    <row r="192" spans="1:150" ht="117.75" customHeight="1" x14ac:dyDescent="0.2">
      <c r="A192" s="277" t="s">
        <v>90</v>
      </c>
      <c r="B192" s="430" t="s">
        <v>91</v>
      </c>
      <c r="C192" s="431" t="s">
        <v>992</v>
      </c>
      <c r="D192" s="432" t="s">
        <v>1174</v>
      </c>
      <c r="E192" s="8" t="s">
        <v>641</v>
      </c>
      <c r="F192" s="281" t="str">
        <f t="shared" si="100"/>
        <v>E3.P_D</v>
      </c>
      <c r="G192" s="454" t="s">
        <v>284</v>
      </c>
      <c r="H192" s="454" t="s">
        <v>430</v>
      </c>
      <c r="I192" s="455" t="s">
        <v>1175</v>
      </c>
      <c r="J192" s="456" t="s">
        <v>167</v>
      </c>
      <c r="K192" s="457" t="str">
        <f t="shared" si="101"/>
        <v>E3.P_D.MR2</v>
      </c>
      <c r="L192" s="680" t="s">
        <v>415</v>
      </c>
      <c r="M192" s="681" t="s">
        <v>1148</v>
      </c>
      <c r="N192" s="247">
        <v>0</v>
      </c>
      <c r="O192" s="247">
        <v>4</v>
      </c>
      <c r="P192" s="365" t="s">
        <v>64</v>
      </c>
      <c r="Q192" s="366" t="str">
        <f t="shared" si="102"/>
        <v>E3.P_D.MR2-MP01-1</v>
      </c>
      <c r="R192" s="418" t="s">
        <v>1176</v>
      </c>
      <c r="S192" s="368" t="s">
        <v>1177</v>
      </c>
      <c r="T192" s="369">
        <v>0</v>
      </c>
      <c r="U192" s="370">
        <v>1</v>
      </c>
      <c r="V192" s="369" t="s">
        <v>67</v>
      </c>
      <c r="W192" s="255">
        <v>1</v>
      </c>
      <c r="X192" s="371">
        <v>1</v>
      </c>
      <c r="Y192" s="255">
        <v>1</v>
      </c>
      <c r="Z192" s="372">
        <v>1</v>
      </c>
      <c r="AA192" s="298"/>
      <c r="AB192" s="299"/>
      <c r="AC192" s="299"/>
      <c r="AD192" s="299"/>
      <c r="AE192" s="299"/>
      <c r="AF192" s="299"/>
      <c r="AG192" s="299"/>
      <c r="AH192" s="299"/>
      <c r="AI192" s="299"/>
      <c r="AJ192" s="299"/>
      <c r="AK192" s="299"/>
      <c r="AL192" s="299"/>
      <c r="AM192" s="299"/>
      <c r="AN192" s="299"/>
      <c r="AO192" s="299"/>
      <c r="AP192" s="299"/>
      <c r="AQ192" s="299"/>
      <c r="AR192" s="299"/>
      <c r="AS192" s="299"/>
      <c r="AT192" s="299"/>
      <c r="AU192" s="299"/>
      <c r="AV192" s="299"/>
      <c r="AW192" s="299"/>
      <c r="AX192" s="299"/>
      <c r="AY192" s="299"/>
      <c r="AZ192" s="299"/>
      <c r="BA192" s="299"/>
      <c r="BB192" s="299"/>
      <c r="BC192" s="300"/>
      <c r="BD192" s="301" t="s">
        <v>1151</v>
      </c>
      <c r="BS192" s="89" t="s">
        <v>403</v>
      </c>
      <c r="BT192" s="89" t="s">
        <v>404</v>
      </c>
      <c r="BU192" s="90" t="s">
        <v>1172</v>
      </c>
      <c r="BV192" s="87" t="s">
        <v>1170</v>
      </c>
      <c r="DH192" s="7" t="s">
        <v>1179</v>
      </c>
      <c r="DI192" s="7" t="s">
        <v>384</v>
      </c>
      <c r="DJ192" s="7" t="s">
        <v>429</v>
      </c>
      <c r="DK192" s="7" t="s">
        <v>430</v>
      </c>
      <c r="DL192" s="7" t="s">
        <v>428</v>
      </c>
      <c r="DQ192" s="7" t="s">
        <v>1172</v>
      </c>
      <c r="DR192" s="7" t="s">
        <v>1170</v>
      </c>
      <c r="EL192" s="840" t="s">
        <v>1178</v>
      </c>
      <c r="EM192" s="318" t="s">
        <v>1176</v>
      </c>
      <c r="EN192" s="274" t="s">
        <v>1177</v>
      </c>
      <c r="EO192" s="274">
        <v>0</v>
      </c>
      <c r="EP192" s="274">
        <v>1</v>
      </c>
      <c r="EQ192" s="275">
        <v>1</v>
      </c>
      <c r="ER192" s="275">
        <v>1</v>
      </c>
      <c r="ES192" s="275">
        <v>1</v>
      </c>
      <c r="ET192" s="838">
        <v>1</v>
      </c>
    </row>
    <row r="193" spans="1:150" ht="47.25" customHeight="1" x14ac:dyDescent="0.2">
      <c r="A193" s="277" t="s">
        <v>90</v>
      </c>
      <c r="B193" s="430" t="s">
        <v>91</v>
      </c>
      <c r="C193" s="431" t="s">
        <v>992</v>
      </c>
      <c r="D193" s="431"/>
      <c r="E193" s="8" t="s">
        <v>641</v>
      </c>
      <c r="F193" s="281" t="str">
        <f t="shared" si="100"/>
        <v>E3.P_D</v>
      </c>
      <c r="G193" s="454" t="s">
        <v>284</v>
      </c>
      <c r="H193" s="454" t="s">
        <v>430</v>
      </c>
      <c r="I193" s="458"/>
      <c r="J193" s="459" t="s">
        <v>167</v>
      </c>
      <c r="K193" s="374" t="str">
        <f t="shared" si="101"/>
        <v>E3.P_D.MR2</v>
      </c>
      <c r="L193" s="682" t="s">
        <v>415</v>
      </c>
      <c r="M193" s="683" t="s">
        <v>1148</v>
      </c>
      <c r="N193" s="288">
        <v>0</v>
      </c>
      <c r="O193" s="288">
        <v>4</v>
      </c>
      <c r="P193" s="377" t="s">
        <v>87</v>
      </c>
      <c r="Q193" s="378" t="str">
        <f t="shared" si="102"/>
        <v>E3.P_D.MR2-MP02-1</v>
      </c>
      <c r="R193" s="422" t="s">
        <v>1180</v>
      </c>
      <c r="S193" s="314" t="s">
        <v>1181</v>
      </c>
      <c r="T193" s="293">
        <v>0</v>
      </c>
      <c r="U193" s="294">
        <v>1</v>
      </c>
      <c r="V193" s="293" t="s">
        <v>67</v>
      </c>
      <c r="W193" s="295">
        <v>1</v>
      </c>
      <c r="X193" s="296">
        <v>1</v>
      </c>
      <c r="Y193" s="295">
        <v>1</v>
      </c>
      <c r="Z193" s="297">
        <v>1</v>
      </c>
      <c r="AA193" s="298"/>
      <c r="AB193" s="299"/>
      <c r="AC193" s="299"/>
      <c r="AD193" s="299"/>
      <c r="AE193" s="299"/>
      <c r="AF193" s="299"/>
      <c r="AG193" s="299"/>
      <c r="AH193" s="299"/>
      <c r="AI193" s="299"/>
      <c r="AJ193" s="299"/>
      <c r="AK193" s="299"/>
      <c r="AL193" s="299"/>
      <c r="AM193" s="299"/>
      <c r="AN193" s="299"/>
      <c r="AO193" s="299"/>
      <c r="AP193" s="299"/>
      <c r="AQ193" s="299"/>
      <c r="AR193" s="299"/>
      <c r="AS193" s="299"/>
      <c r="AT193" s="299"/>
      <c r="AU193" s="299"/>
      <c r="AV193" s="299"/>
      <c r="AW193" s="299"/>
      <c r="AX193" s="299"/>
      <c r="AY193" s="299"/>
      <c r="AZ193" s="299"/>
      <c r="BA193" s="299"/>
      <c r="BB193" s="299"/>
      <c r="BC193" s="300"/>
      <c r="BD193" s="301" t="s">
        <v>1151</v>
      </c>
      <c r="BS193" s="87" t="s">
        <v>414</v>
      </c>
      <c r="BT193" s="87" t="s">
        <v>415</v>
      </c>
      <c r="BU193" s="94" t="s">
        <v>1178</v>
      </c>
      <c r="BV193" s="87" t="s">
        <v>1176</v>
      </c>
      <c r="DH193" s="7" t="s">
        <v>1183</v>
      </c>
      <c r="DI193" s="7" t="s">
        <v>384</v>
      </c>
      <c r="DJ193" s="7" t="s">
        <v>429</v>
      </c>
      <c r="DK193" s="7" t="s">
        <v>430</v>
      </c>
      <c r="DL193" s="7" t="s">
        <v>439</v>
      </c>
      <c r="DQ193" s="7" t="s">
        <v>1178</v>
      </c>
      <c r="DR193" s="7" t="s">
        <v>1176</v>
      </c>
      <c r="EL193" s="840" t="s">
        <v>1182</v>
      </c>
      <c r="EM193" s="318" t="s">
        <v>1180</v>
      </c>
      <c r="EN193" s="274" t="s">
        <v>1181</v>
      </c>
      <c r="EO193" s="274">
        <v>0</v>
      </c>
      <c r="EP193" s="274">
        <v>1</v>
      </c>
      <c r="EQ193" s="275">
        <v>1</v>
      </c>
      <c r="ER193" s="275">
        <v>1</v>
      </c>
      <c r="ES193" s="275">
        <v>1</v>
      </c>
      <c r="ET193" s="838">
        <v>1</v>
      </c>
    </row>
    <row r="194" spans="1:150" ht="66.75" customHeight="1" thickBot="1" x14ac:dyDescent="0.25">
      <c r="A194" s="277" t="s">
        <v>90</v>
      </c>
      <c r="B194" s="430" t="s">
        <v>91</v>
      </c>
      <c r="C194" s="431" t="s">
        <v>992</v>
      </c>
      <c r="D194" s="431"/>
      <c r="E194" s="8" t="s">
        <v>641</v>
      </c>
      <c r="F194" s="281" t="str">
        <f t="shared" si="100"/>
        <v>E3.P_D</v>
      </c>
      <c r="G194" s="454" t="s">
        <v>284</v>
      </c>
      <c r="H194" s="454" t="s">
        <v>430</v>
      </c>
      <c r="I194" s="464"/>
      <c r="J194" s="465" t="s">
        <v>167</v>
      </c>
      <c r="K194" s="466" t="str">
        <f t="shared" si="101"/>
        <v>E3.P_D.MR2</v>
      </c>
      <c r="L194" s="684" t="s">
        <v>415</v>
      </c>
      <c r="M194" s="685" t="s">
        <v>1148</v>
      </c>
      <c r="N194" s="428">
        <v>0</v>
      </c>
      <c r="O194" s="428">
        <v>4</v>
      </c>
      <c r="P194" s="391" t="s">
        <v>99</v>
      </c>
      <c r="Q194" s="392" t="str">
        <f t="shared" si="102"/>
        <v>E3.P_D.MR2-MP03-1</v>
      </c>
      <c r="R194" s="429" t="s">
        <v>1184</v>
      </c>
      <c r="S194" s="350" t="s">
        <v>1185</v>
      </c>
      <c r="T194" s="393">
        <v>2</v>
      </c>
      <c r="U194" s="394">
        <v>2</v>
      </c>
      <c r="V194" s="393" t="s">
        <v>102</v>
      </c>
      <c r="W194" s="353">
        <v>0</v>
      </c>
      <c r="X194" s="354">
        <v>1</v>
      </c>
      <c r="Y194" s="353">
        <v>1</v>
      </c>
      <c r="Z194" s="355">
        <v>1</v>
      </c>
      <c r="AA194" s="383"/>
      <c r="AB194" s="384"/>
      <c r="AC194" s="384"/>
      <c r="AD194" s="384"/>
      <c r="AE194" s="384"/>
      <c r="AF194" s="384"/>
      <c r="AG194" s="384"/>
      <c r="AH194" s="384"/>
      <c r="AI194" s="384"/>
      <c r="AJ194" s="384"/>
      <c r="AK194" s="384"/>
      <c r="AL194" s="384"/>
      <c r="AM194" s="384"/>
      <c r="AN194" s="384"/>
      <c r="AO194" s="384"/>
      <c r="AP194" s="384"/>
      <c r="AQ194" s="384"/>
      <c r="AR194" s="384"/>
      <c r="AS194" s="384"/>
      <c r="AT194" s="384"/>
      <c r="AU194" s="384"/>
      <c r="AV194" s="384"/>
      <c r="AW194" s="384"/>
      <c r="AX194" s="384"/>
      <c r="AY194" s="384"/>
      <c r="AZ194" s="384"/>
      <c r="BA194" s="384"/>
      <c r="BB194" s="384"/>
      <c r="BC194" s="385"/>
      <c r="BD194" s="301" t="s">
        <v>1151</v>
      </c>
      <c r="BS194" s="89" t="s">
        <v>414</v>
      </c>
      <c r="BT194" s="89" t="s">
        <v>415</v>
      </c>
      <c r="BU194" s="94" t="s">
        <v>1182</v>
      </c>
      <c r="BV194" s="87" t="s">
        <v>1180</v>
      </c>
      <c r="DH194" s="7" t="s">
        <v>1187</v>
      </c>
      <c r="DI194" s="7" t="s">
        <v>384</v>
      </c>
      <c r="DJ194" s="7" t="s">
        <v>429</v>
      </c>
      <c r="DK194" s="7" t="s">
        <v>430</v>
      </c>
      <c r="DL194" s="7" t="s">
        <v>439</v>
      </c>
      <c r="DQ194" s="7" t="s">
        <v>1182</v>
      </c>
      <c r="DR194" s="7" t="s">
        <v>1180</v>
      </c>
      <c r="EL194" s="840" t="s">
        <v>1186</v>
      </c>
      <c r="EM194" s="318" t="s">
        <v>1184</v>
      </c>
      <c r="EN194" s="274" t="s">
        <v>1185</v>
      </c>
      <c r="EO194" s="386">
        <v>2</v>
      </c>
      <c r="EP194" s="386">
        <v>2</v>
      </c>
      <c r="EQ194" s="820">
        <v>0</v>
      </c>
      <c r="ER194" s="826">
        <v>0</v>
      </c>
      <c r="ES194" s="820">
        <v>1</v>
      </c>
      <c r="ET194" s="842">
        <v>1</v>
      </c>
    </row>
    <row r="195" spans="1:150" ht="141.75" customHeight="1" x14ac:dyDescent="0.2">
      <c r="A195" s="277" t="s">
        <v>90</v>
      </c>
      <c r="B195" s="430" t="s">
        <v>91</v>
      </c>
      <c r="C195" s="431" t="s">
        <v>992</v>
      </c>
      <c r="D195" s="432" t="s">
        <v>1188</v>
      </c>
      <c r="E195" s="3" t="s">
        <v>695</v>
      </c>
      <c r="F195" s="433" t="str">
        <f t="shared" si="100"/>
        <v>E3.P_E</v>
      </c>
      <c r="G195" s="434" t="s">
        <v>295</v>
      </c>
      <c r="H195" s="479" t="s">
        <v>448</v>
      </c>
      <c r="I195" s="455" t="s">
        <v>1189</v>
      </c>
      <c r="J195" s="456" t="s">
        <v>61</v>
      </c>
      <c r="K195" s="457" t="str">
        <f t="shared" si="101"/>
        <v>E3.P_E.MR1</v>
      </c>
      <c r="L195" s="361" t="s">
        <v>426</v>
      </c>
      <c r="M195" s="362" t="s">
        <v>1190</v>
      </c>
      <c r="N195" s="363">
        <v>0</v>
      </c>
      <c r="O195" s="247">
        <v>4</v>
      </c>
      <c r="P195" s="365" t="s">
        <v>64</v>
      </c>
      <c r="Q195" s="366" t="str">
        <f t="shared" si="102"/>
        <v>E3.P_E.MR1-MP01-1</v>
      </c>
      <c r="R195" s="418" t="s">
        <v>1191</v>
      </c>
      <c r="S195" s="368" t="s">
        <v>1192</v>
      </c>
      <c r="T195" s="618">
        <v>800</v>
      </c>
      <c r="U195" s="619">
        <v>2800</v>
      </c>
      <c r="V195" s="618" t="s">
        <v>67</v>
      </c>
      <c r="W195" s="486">
        <v>85</v>
      </c>
      <c r="X195" s="487">
        <v>866</v>
      </c>
      <c r="Y195" s="486">
        <v>910</v>
      </c>
      <c r="Z195" s="488">
        <v>939</v>
      </c>
      <c r="AA195" s="591">
        <f>182600000+225000000+120000000+31000000+89684972+3351660001</f>
        <v>3999944973</v>
      </c>
      <c r="AB195" s="592">
        <v>0</v>
      </c>
      <c r="AC195" s="592">
        <v>0</v>
      </c>
      <c r="AD195" s="592">
        <v>0</v>
      </c>
      <c r="AE195" s="592">
        <v>0</v>
      </c>
      <c r="AF195" s="592">
        <v>55027</v>
      </c>
      <c r="AG195" s="592">
        <f t="shared" ref="AG195" si="139">SUM(AA195:AF195)</f>
        <v>4000000000</v>
      </c>
      <c r="AH195" s="592">
        <f>AA195*1.035</f>
        <v>4139943047.0549998</v>
      </c>
      <c r="AI195" s="592">
        <f>AB195*1.035</f>
        <v>0</v>
      </c>
      <c r="AJ195" s="592">
        <f>AC195*1.035</f>
        <v>0</v>
      </c>
      <c r="AK195" s="592">
        <f>AD195*1.035</f>
        <v>0</v>
      </c>
      <c r="AL195" s="592">
        <f t="shared" ref="AL195" si="140">AE195*1.035</f>
        <v>0</v>
      </c>
      <c r="AM195" s="592">
        <f>AF195*1.035</f>
        <v>56952.944999999992</v>
      </c>
      <c r="AN195" s="592">
        <f t="shared" ref="AN195" si="141">SUM(AH195:AM195)</f>
        <v>4140000000</v>
      </c>
      <c r="AO195" s="592">
        <f t="shared" ref="AO195:AT195" si="142">AH195*1.035</f>
        <v>4284841053.7019243</v>
      </c>
      <c r="AP195" s="592">
        <f t="shared" si="142"/>
        <v>0</v>
      </c>
      <c r="AQ195" s="592">
        <f t="shared" si="142"/>
        <v>0</v>
      </c>
      <c r="AR195" s="592">
        <f t="shared" si="142"/>
        <v>0</v>
      </c>
      <c r="AS195" s="592">
        <f t="shared" si="142"/>
        <v>0</v>
      </c>
      <c r="AT195" s="592">
        <f t="shared" si="142"/>
        <v>58946.298074999984</v>
      </c>
      <c r="AU195" s="592">
        <f t="shared" ref="AU195" si="143">SUM(AO195:AT195)</f>
        <v>4284899999.9999995</v>
      </c>
      <c r="AV195" s="592">
        <f t="shared" ref="AV195:BA195" si="144">AO195*1.035</f>
        <v>4434810490.5814915</v>
      </c>
      <c r="AW195" s="592">
        <f t="shared" si="144"/>
        <v>0</v>
      </c>
      <c r="AX195" s="592">
        <f t="shared" si="144"/>
        <v>0</v>
      </c>
      <c r="AY195" s="592">
        <f t="shared" si="144"/>
        <v>0</v>
      </c>
      <c r="AZ195" s="592">
        <f t="shared" si="144"/>
        <v>0</v>
      </c>
      <c r="BA195" s="592">
        <f t="shared" si="144"/>
        <v>61009.418507624978</v>
      </c>
      <c r="BB195" s="592">
        <f t="shared" ref="BB195" si="145">SUM(AV195:BA195)</f>
        <v>4434871499.999999</v>
      </c>
      <c r="BC195" s="660">
        <f t="shared" ref="BC195" si="146">+BB195+AU195+AN195+AG195</f>
        <v>16859771499.999998</v>
      </c>
      <c r="BD195" s="301" t="s">
        <v>1151</v>
      </c>
      <c r="BS195" s="89" t="s">
        <v>414</v>
      </c>
      <c r="BT195" s="89" t="s">
        <v>415</v>
      </c>
      <c r="BU195" s="94" t="s">
        <v>1186</v>
      </c>
      <c r="BV195" s="87" t="s">
        <v>1184</v>
      </c>
      <c r="DH195" s="7" t="s">
        <v>1194</v>
      </c>
      <c r="DI195" s="7" t="s">
        <v>384</v>
      </c>
      <c r="DJ195" s="7" t="s">
        <v>429</v>
      </c>
      <c r="DK195" s="7" t="s">
        <v>430</v>
      </c>
      <c r="DL195" s="7" t="s">
        <v>439</v>
      </c>
      <c r="DQ195" s="7" t="s">
        <v>1186</v>
      </c>
      <c r="DR195" s="7" t="s">
        <v>1184</v>
      </c>
      <c r="EL195" s="840" t="s">
        <v>1193</v>
      </c>
      <c r="EM195" s="318" t="s">
        <v>1191</v>
      </c>
      <c r="EN195" s="274" t="s">
        <v>1192</v>
      </c>
      <c r="EO195" s="274">
        <v>800</v>
      </c>
      <c r="EP195" s="821">
        <v>2800</v>
      </c>
      <c r="EQ195" s="820">
        <v>100</v>
      </c>
      <c r="ER195" s="827">
        <v>1</v>
      </c>
      <c r="ES195" s="826">
        <v>50</v>
      </c>
      <c r="ET195" s="842">
        <v>1849</v>
      </c>
    </row>
    <row r="196" spans="1:150" ht="36" customHeight="1" x14ac:dyDescent="0.2">
      <c r="A196" s="277" t="s">
        <v>90</v>
      </c>
      <c r="B196" s="430" t="s">
        <v>91</v>
      </c>
      <c r="C196" s="431" t="s">
        <v>992</v>
      </c>
      <c r="D196" s="431"/>
      <c r="E196" s="8" t="s">
        <v>695</v>
      </c>
      <c r="F196" s="281" t="str">
        <f t="shared" si="100"/>
        <v>E3.P_E</v>
      </c>
      <c r="G196" s="454" t="s">
        <v>295</v>
      </c>
      <c r="H196" s="454" t="s">
        <v>448</v>
      </c>
      <c r="I196" s="458"/>
      <c r="J196" s="459" t="s">
        <v>61</v>
      </c>
      <c r="K196" s="374" t="str">
        <f t="shared" si="101"/>
        <v>E3.P_E.MR1</v>
      </c>
      <c r="L196" s="410" t="s">
        <v>1195</v>
      </c>
      <c r="M196" s="411" t="s">
        <v>1190</v>
      </c>
      <c r="N196" s="375">
        <v>0</v>
      </c>
      <c r="O196" s="288">
        <v>4</v>
      </c>
      <c r="P196" s="377" t="s">
        <v>87</v>
      </c>
      <c r="Q196" s="378" t="str">
        <f t="shared" si="102"/>
        <v>E3.P_E.MR1-MP02-1</v>
      </c>
      <c r="R196" s="422" t="s">
        <v>1196</v>
      </c>
      <c r="S196" s="314" t="s">
        <v>1197</v>
      </c>
      <c r="T196" s="293">
        <v>0</v>
      </c>
      <c r="U196" s="294">
        <v>400</v>
      </c>
      <c r="V196" s="293" t="s">
        <v>67</v>
      </c>
      <c r="W196" s="295">
        <v>100</v>
      </c>
      <c r="X196" s="296">
        <v>100</v>
      </c>
      <c r="Y196" s="295">
        <v>100</v>
      </c>
      <c r="Z196" s="297">
        <v>100</v>
      </c>
      <c r="AA196" s="298"/>
      <c r="AB196" s="299"/>
      <c r="AC196" s="299"/>
      <c r="AD196" s="299"/>
      <c r="AE196" s="299"/>
      <c r="AF196" s="299"/>
      <c r="AG196" s="299"/>
      <c r="AH196" s="299"/>
      <c r="AI196" s="299"/>
      <c r="AJ196" s="299"/>
      <c r="AK196" s="299"/>
      <c r="AL196" s="299"/>
      <c r="AM196" s="299"/>
      <c r="AN196" s="299"/>
      <c r="AO196" s="299"/>
      <c r="AP196" s="299"/>
      <c r="AQ196" s="299"/>
      <c r="AR196" s="299"/>
      <c r="AS196" s="299"/>
      <c r="AT196" s="299"/>
      <c r="AU196" s="299"/>
      <c r="AV196" s="299"/>
      <c r="AW196" s="299"/>
      <c r="AX196" s="299"/>
      <c r="AY196" s="299"/>
      <c r="AZ196" s="299"/>
      <c r="BA196" s="299"/>
      <c r="BB196" s="299"/>
      <c r="BC196" s="300"/>
      <c r="BD196" s="301" t="s">
        <v>1151</v>
      </c>
      <c r="BS196" s="87" t="s">
        <v>425</v>
      </c>
      <c r="BT196" s="87" t="s">
        <v>426</v>
      </c>
      <c r="BU196" s="90" t="s">
        <v>1193</v>
      </c>
      <c r="BV196" s="87" t="s">
        <v>1191</v>
      </c>
      <c r="DH196" s="7" t="s">
        <v>1199</v>
      </c>
      <c r="DI196" s="7" t="s">
        <v>384</v>
      </c>
      <c r="DJ196" s="7" t="s">
        <v>447</v>
      </c>
      <c r="DK196" s="7" t="s">
        <v>448</v>
      </c>
      <c r="DL196" s="7" t="s">
        <v>446</v>
      </c>
      <c r="DQ196" s="7" t="s">
        <v>1193</v>
      </c>
      <c r="DR196" s="7" t="s">
        <v>1191</v>
      </c>
      <c r="EL196" s="840" t="s">
        <v>1198</v>
      </c>
      <c r="EM196" s="318" t="s">
        <v>1196</v>
      </c>
      <c r="EN196" s="274" t="s">
        <v>1197</v>
      </c>
      <c r="EO196" s="274">
        <v>0</v>
      </c>
      <c r="EP196" s="274">
        <v>400</v>
      </c>
      <c r="EQ196" s="275">
        <v>0</v>
      </c>
      <c r="ER196" s="826">
        <v>0</v>
      </c>
      <c r="ES196" s="826">
        <v>100</v>
      </c>
      <c r="ET196" s="842">
        <v>300</v>
      </c>
    </row>
    <row r="197" spans="1:150" ht="39" customHeight="1" x14ac:dyDescent="0.2">
      <c r="A197" s="277" t="s">
        <v>90</v>
      </c>
      <c r="B197" s="430" t="s">
        <v>91</v>
      </c>
      <c r="C197" s="431" t="s">
        <v>992</v>
      </c>
      <c r="D197" s="431"/>
      <c r="E197" s="8" t="s">
        <v>695</v>
      </c>
      <c r="F197" s="281" t="str">
        <f t="shared" si="100"/>
        <v>E3.P_E</v>
      </c>
      <c r="G197" s="454" t="s">
        <v>295</v>
      </c>
      <c r="H197" s="454" t="s">
        <v>448</v>
      </c>
      <c r="I197" s="458"/>
      <c r="J197" s="459" t="s">
        <v>61</v>
      </c>
      <c r="K197" s="374" t="str">
        <f t="shared" si="101"/>
        <v>E3.P_E.MR1</v>
      </c>
      <c r="L197" s="410" t="s">
        <v>1195</v>
      </c>
      <c r="M197" s="411" t="s">
        <v>1190</v>
      </c>
      <c r="N197" s="375">
        <v>0</v>
      </c>
      <c r="O197" s="288">
        <v>4</v>
      </c>
      <c r="P197" s="377" t="s">
        <v>99</v>
      </c>
      <c r="Q197" s="378" t="str">
        <f t="shared" si="102"/>
        <v>E3.P_E.MR1-MP03-1</v>
      </c>
      <c r="R197" s="422" t="s">
        <v>1200</v>
      </c>
      <c r="S197" s="314" t="s">
        <v>1201</v>
      </c>
      <c r="T197" s="293">
        <v>0</v>
      </c>
      <c r="U197" s="294">
        <v>100</v>
      </c>
      <c r="V197" s="293" t="s">
        <v>67</v>
      </c>
      <c r="W197" s="295">
        <v>52</v>
      </c>
      <c r="X197" s="296">
        <v>16</v>
      </c>
      <c r="Y197" s="295">
        <v>16</v>
      </c>
      <c r="Z197" s="297">
        <v>16</v>
      </c>
      <c r="AA197" s="298"/>
      <c r="AB197" s="299"/>
      <c r="AC197" s="299"/>
      <c r="AD197" s="299"/>
      <c r="AE197" s="299"/>
      <c r="AF197" s="299"/>
      <c r="AG197" s="299"/>
      <c r="AH197" s="299"/>
      <c r="AI197" s="299"/>
      <c r="AJ197" s="299"/>
      <c r="AK197" s="299"/>
      <c r="AL197" s="299"/>
      <c r="AM197" s="299"/>
      <c r="AN197" s="299"/>
      <c r="AO197" s="299"/>
      <c r="AP197" s="299"/>
      <c r="AQ197" s="299"/>
      <c r="AR197" s="299"/>
      <c r="AS197" s="299"/>
      <c r="AT197" s="299"/>
      <c r="AU197" s="299"/>
      <c r="AV197" s="299"/>
      <c r="AW197" s="299"/>
      <c r="AX197" s="299"/>
      <c r="AY197" s="299"/>
      <c r="AZ197" s="299"/>
      <c r="BA197" s="299"/>
      <c r="BB197" s="299"/>
      <c r="BC197" s="300"/>
      <c r="BD197" s="301" t="s">
        <v>1151</v>
      </c>
      <c r="BS197" s="89" t="s">
        <v>425</v>
      </c>
      <c r="BT197" s="89" t="s">
        <v>1195</v>
      </c>
      <c r="BU197" s="90" t="s">
        <v>1198</v>
      </c>
      <c r="BV197" s="87" t="s">
        <v>1196</v>
      </c>
      <c r="DH197" s="7" t="s">
        <v>1203</v>
      </c>
      <c r="DI197" s="7" t="s">
        <v>384</v>
      </c>
      <c r="DJ197" s="7" t="s">
        <v>447</v>
      </c>
      <c r="DK197" s="7" t="s">
        <v>448</v>
      </c>
      <c r="DL197" s="7" t="s">
        <v>1204</v>
      </c>
      <c r="DQ197" s="7" t="s">
        <v>1198</v>
      </c>
      <c r="DR197" s="7" t="s">
        <v>1196</v>
      </c>
      <c r="EL197" s="840" t="s">
        <v>1202</v>
      </c>
      <c r="EM197" s="318" t="s">
        <v>1200</v>
      </c>
      <c r="EN197" s="274" t="s">
        <v>1201</v>
      </c>
      <c r="EO197" s="274">
        <v>0</v>
      </c>
      <c r="EP197" s="274">
        <v>100</v>
      </c>
      <c r="EQ197" s="275">
        <v>0</v>
      </c>
      <c r="ER197" s="826">
        <v>0</v>
      </c>
      <c r="ES197" s="826">
        <v>30</v>
      </c>
      <c r="ET197" s="842">
        <v>70</v>
      </c>
    </row>
    <row r="198" spans="1:150" ht="33" customHeight="1" x14ac:dyDescent="0.2">
      <c r="A198" s="277" t="s">
        <v>90</v>
      </c>
      <c r="B198" s="430" t="s">
        <v>91</v>
      </c>
      <c r="C198" s="431" t="s">
        <v>992</v>
      </c>
      <c r="D198" s="431"/>
      <c r="E198" s="8" t="s">
        <v>695</v>
      </c>
      <c r="F198" s="281" t="str">
        <f t="shared" si="100"/>
        <v>E3.P_E</v>
      </c>
      <c r="G198" s="454" t="s">
        <v>295</v>
      </c>
      <c r="H198" s="454" t="s">
        <v>448</v>
      </c>
      <c r="I198" s="458"/>
      <c r="J198" s="459" t="s">
        <v>61</v>
      </c>
      <c r="K198" s="374" t="str">
        <f t="shared" si="101"/>
        <v>E3.P_E.MR1</v>
      </c>
      <c r="L198" s="410" t="s">
        <v>1195</v>
      </c>
      <c r="M198" s="411" t="s">
        <v>1190</v>
      </c>
      <c r="N198" s="375">
        <v>0</v>
      </c>
      <c r="O198" s="288">
        <v>4</v>
      </c>
      <c r="P198" s="377" t="s">
        <v>112</v>
      </c>
      <c r="Q198" s="378" t="str">
        <f t="shared" si="102"/>
        <v>E3.P_E.MR1-MP04-1</v>
      </c>
      <c r="R198" s="422" t="s">
        <v>1205</v>
      </c>
      <c r="S198" s="314" t="s">
        <v>1206</v>
      </c>
      <c r="T198" s="293">
        <v>0</v>
      </c>
      <c r="U198" s="294">
        <v>1</v>
      </c>
      <c r="V198" s="293" t="s">
        <v>67</v>
      </c>
      <c r="W198" s="321">
        <v>0.51</v>
      </c>
      <c r="X198" s="322">
        <v>0.16</v>
      </c>
      <c r="Y198" s="321">
        <v>0.16</v>
      </c>
      <c r="Z198" s="323">
        <v>0.17</v>
      </c>
      <c r="AA198" s="298"/>
      <c r="AB198" s="299"/>
      <c r="AC198" s="299"/>
      <c r="AD198" s="299"/>
      <c r="AE198" s="299"/>
      <c r="AF198" s="299"/>
      <c r="AG198" s="299"/>
      <c r="AH198" s="299"/>
      <c r="AI198" s="299"/>
      <c r="AJ198" s="299"/>
      <c r="AK198" s="299"/>
      <c r="AL198" s="299"/>
      <c r="AM198" s="299"/>
      <c r="AN198" s="299"/>
      <c r="AO198" s="299"/>
      <c r="AP198" s="299"/>
      <c r="AQ198" s="299"/>
      <c r="AR198" s="299"/>
      <c r="AS198" s="299"/>
      <c r="AT198" s="299"/>
      <c r="AU198" s="299"/>
      <c r="AV198" s="299"/>
      <c r="AW198" s="299"/>
      <c r="AX198" s="299"/>
      <c r="AY198" s="299"/>
      <c r="AZ198" s="299"/>
      <c r="BA198" s="299"/>
      <c r="BB198" s="299"/>
      <c r="BC198" s="300"/>
      <c r="BD198" s="301" t="s">
        <v>1151</v>
      </c>
      <c r="BS198" s="89" t="s">
        <v>425</v>
      </c>
      <c r="BT198" s="89" t="s">
        <v>1195</v>
      </c>
      <c r="BU198" s="90" t="s">
        <v>1202</v>
      </c>
      <c r="BV198" s="87" t="s">
        <v>1200</v>
      </c>
      <c r="DH198" s="7" t="s">
        <v>1208</v>
      </c>
      <c r="DI198" s="7" t="s">
        <v>384</v>
      </c>
      <c r="DJ198" s="7" t="s">
        <v>447</v>
      </c>
      <c r="DK198" s="7" t="s">
        <v>448</v>
      </c>
      <c r="DL198" s="7" t="s">
        <v>1204</v>
      </c>
      <c r="DQ198" s="7" t="s">
        <v>1202</v>
      </c>
      <c r="DR198" s="7" t="s">
        <v>1200</v>
      </c>
      <c r="EL198" s="840" t="s">
        <v>1207</v>
      </c>
      <c r="EM198" s="318" t="s">
        <v>1205</v>
      </c>
      <c r="EN198" s="274" t="s">
        <v>1206</v>
      </c>
      <c r="EO198" s="274">
        <v>0</v>
      </c>
      <c r="EP198" s="274">
        <v>1</v>
      </c>
      <c r="EQ198" s="329">
        <v>0</v>
      </c>
      <c r="ER198" s="828">
        <v>0</v>
      </c>
      <c r="ES198" s="329">
        <v>0.5</v>
      </c>
      <c r="ET198" s="839">
        <v>0.5</v>
      </c>
    </row>
    <row r="199" spans="1:150" ht="42" customHeight="1" x14ac:dyDescent="0.2">
      <c r="A199" s="277" t="s">
        <v>90</v>
      </c>
      <c r="B199" s="430" t="s">
        <v>91</v>
      </c>
      <c r="C199" s="431" t="s">
        <v>992</v>
      </c>
      <c r="D199" s="431"/>
      <c r="E199" s="8" t="s">
        <v>695</v>
      </c>
      <c r="F199" s="281" t="str">
        <f t="shared" si="100"/>
        <v>E3.P_E</v>
      </c>
      <c r="G199" s="454" t="s">
        <v>295</v>
      </c>
      <c r="H199" s="454" t="s">
        <v>448</v>
      </c>
      <c r="I199" s="458"/>
      <c r="J199" s="459" t="s">
        <v>61</v>
      </c>
      <c r="K199" s="374" t="str">
        <f t="shared" si="101"/>
        <v>E3.P_E.MR1</v>
      </c>
      <c r="L199" s="410" t="s">
        <v>1195</v>
      </c>
      <c r="M199" s="411" t="s">
        <v>1190</v>
      </c>
      <c r="N199" s="375">
        <v>0</v>
      </c>
      <c r="O199" s="288">
        <v>4</v>
      </c>
      <c r="P199" s="377" t="s">
        <v>122</v>
      </c>
      <c r="Q199" s="378" t="str">
        <f t="shared" si="102"/>
        <v>E3.P_E.MR1-MP05-1</v>
      </c>
      <c r="R199" s="422" t="s">
        <v>1209</v>
      </c>
      <c r="S199" s="314" t="s">
        <v>1210</v>
      </c>
      <c r="T199" s="319">
        <v>0.3</v>
      </c>
      <c r="U199" s="320">
        <v>1</v>
      </c>
      <c r="V199" s="319" t="s">
        <v>67</v>
      </c>
      <c r="W199" s="315">
        <v>0</v>
      </c>
      <c r="X199" s="322">
        <v>32.83</v>
      </c>
      <c r="Y199" s="295">
        <v>33</v>
      </c>
      <c r="Z199" s="323">
        <v>34.17</v>
      </c>
      <c r="AA199" s="324"/>
      <c r="AB199" s="325"/>
      <c r="AC199" s="325"/>
      <c r="AD199" s="325"/>
      <c r="AE199" s="325"/>
      <c r="AF199" s="325"/>
      <c r="AG199" s="325"/>
      <c r="AH199" s="325"/>
      <c r="AI199" s="325"/>
      <c r="AJ199" s="325"/>
      <c r="AK199" s="325"/>
      <c r="AL199" s="325"/>
      <c r="AM199" s="325"/>
      <c r="AN199" s="325"/>
      <c r="AO199" s="325"/>
      <c r="AP199" s="325"/>
      <c r="AQ199" s="325"/>
      <c r="AR199" s="325"/>
      <c r="AS199" s="325"/>
      <c r="AT199" s="325"/>
      <c r="AU199" s="325"/>
      <c r="AV199" s="325"/>
      <c r="AW199" s="325"/>
      <c r="AX199" s="325"/>
      <c r="AY199" s="325"/>
      <c r="AZ199" s="325"/>
      <c r="BA199" s="325"/>
      <c r="BB199" s="325"/>
      <c r="BC199" s="326"/>
      <c r="BD199" s="301" t="s">
        <v>1151</v>
      </c>
      <c r="BS199" s="89" t="s">
        <v>425</v>
      </c>
      <c r="BT199" s="89" t="s">
        <v>1195</v>
      </c>
      <c r="BU199" s="90" t="s">
        <v>1207</v>
      </c>
      <c r="BV199" s="87" t="s">
        <v>1205</v>
      </c>
      <c r="DH199" s="7" t="s">
        <v>1212</v>
      </c>
      <c r="DI199" s="7" t="s">
        <v>384</v>
      </c>
      <c r="DJ199" s="7" t="s">
        <v>447</v>
      </c>
      <c r="DK199" s="7" t="s">
        <v>448</v>
      </c>
      <c r="DL199" s="7" t="s">
        <v>1204</v>
      </c>
      <c r="DQ199" s="7" t="s">
        <v>1207</v>
      </c>
      <c r="DR199" s="7" t="s">
        <v>1205</v>
      </c>
      <c r="EL199" s="840" t="s">
        <v>1211</v>
      </c>
      <c r="EM199" s="318" t="s">
        <v>1209</v>
      </c>
      <c r="EN199" s="274" t="s">
        <v>1905</v>
      </c>
      <c r="EO199" s="276">
        <v>30</v>
      </c>
      <c r="EP199" s="819">
        <v>100</v>
      </c>
      <c r="EQ199" s="819">
        <v>0</v>
      </c>
      <c r="ER199" s="828">
        <v>80</v>
      </c>
      <c r="ES199" s="826">
        <v>20</v>
      </c>
      <c r="ET199" s="839">
        <v>0</v>
      </c>
    </row>
    <row r="200" spans="1:150" ht="54" customHeight="1" thickBot="1" x14ac:dyDescent="0.25">
      <c r="A200" s="277" t="s">
        <v>90</v>
      </c>
      <c r="B200" s="430" t="s">
        <v>91</v>
      </c>
      <c r="C200" s="431" t="s">
        <v>992</v>
      </c>
      <c r="D200" s="431"/>
      <c r="E200" s="8" t="s">
        <v>695</v>
      </c>
      <c r="F200" s="281" t="str">
        <f t="shared" si="100"/>
        <v>E3.P_E</v>
      </c>
      <c r="G200" s="566" t="s">
        <v>295</v>
      </c>
      <c r="H200" s="566" t="s">
        <v>448</v>
      </c>
      <c r="I200" s="464"/>
      <c r="J200" s="465" t="s">
        <v>61</v>
      </c>
      <c r="K200" s="466" t="str">
        <f t="shared" si="101"/>
        <v>E3.P_E.MR1</v>
      </c>
      <c r="L200" s="426" t="s">
        <v>1195</v>
      </c>
      <c r="M200" s="427" t="s">
        <v>1190</v>
      </c>
      <c r="N200" s="389">
        <v>0</v>
      </c>
      <c r="O200" s="428">
        <v>4</v>
      </c>
      <c r="P200" s="391" t="s">
        <v>132</v>
      </c>
      <c r="Q200" s="392" t="str">
        <f t="shared" si="102"/>
        <v>E3.P_E.MR1-MP06-1</v>
      </c>
      <c r="R200" s="477" t="s">
        <v>1213</v>
      </c>
      <c r="S200" s="337" t="s">
        <v>1214</v>
      </c>
      <c r="T200" s="338">
        <v>0</v>
      </c>
      <c r="U200" s="339">
        <v>1</v>
      </c>
      <c r="V200" s="293" t="s">
        <v>67</v>
      </c>
      <c r="W200" s="321">
        <v>0.51</v>
      </c>
      <c r="X200" s="322">
        <v>0.16</v>
      </c>
      <c r="Y200" s="321">
        <v>0.16</v>
      </c>
      <c r="Z200" s="323">
        <v>0.17</v>
      </c>
      <c r="AA200" s="298"/>
      <c r="AB200" s="299"/>
      <c r="AC200" s="299"/>
      <c r="AD200" s="299"/>
      <c r="AE200" s="299"/>
      <c r="AF200" s="299"/>
      <c r="AG200" s="299"/>
      <c r="AH200" s="299"/>
      <c r="AI200" s="299"/>
      <c r="AJ200" s="299"/>
      <c r="AK200" s="299"/>
      <c r="AL200" s="299"/>
      <c r="AM200" s="299"/>
      <c r="AN200" s="299"/>
      <c r="AO200" s="299"/>
      <c r="AP200" s="299"/>
      <c r="AQ200" s="299"/>
      <c r="AR200" s="299"/>
      <c r="AS200" s="299"/>
      <c r="AT200" s="299"/>
      <c r="AU200" s="299"/>
      <c r="AV200" s="299"/>
      <c r="AW200" s="299"/>
      <c r="AX200" s="299"/>
      <c r="AY200" s="299"/>
      <c r="AZ200" s="299"/>
      <c r="BA200" s="299"/>
      <c r="BB200" s="299"/>
      <c r="BC200" s="300"/>
      <c r="BD200" s="301" t="s">
        <v>1151</v>
      </c>
      <c r="BS200" s="89" t="s">
        <v>425</v>
      </c>
      <c r="BT200" s="89" t="s">
        <v>1195</v>
      </c>
      <c r="BU200" s="90" t="s">
        <v>1211</v>
      </c>
      <c r="BV200" s="87" t="s">
        <v>1209</v>
      </c>
      <c r="DH200" s="7" t="s">
        <v>1216</v>
      </c>
      <c r="DI200" s="7" t="s">
        <v>384</v>
      </c>
      <c r="DJ200" s="7" t="s">
        <v>447</v>
      </c>
      <c r="DK200" s="7" t="s">
        <v>448</v>
      </c>
      <c r="DL200" s="7" t="s">
        <v>1204</v>
      </c>
      <c r="DQ200" s="7" t="s">
        <v>1211</v>
      </c>
      <c r="DR200" s="7" t="s">
        <v>1209</v>
      </c>
      <c r="EL200" s="840" t="s">
        <v>1215</v>
      </c>
      <c r="EM200" s="318" t="s">
        <v>1213</v>
      </c>
      <c r="EN200" s="274" t="s">
        <v>1214</v>
      </c>
      <c r="EO200" s="274">
        <v>0</v>
      </c>
      <c r="EP200" s="274">
        <v>1</v>
      </c>
      <c r="EQ200" s="329">
        <v>0.51</v>
      </c>
      <c r="ER200" s="329">
        <v>0.16</v>
      </c>
      <c r="ES200" s="329">
        <v>0.16</v>
      </c>
      <c r="ET200" s="837">
        <v>0.17</v>
      </c>
    </row>
    <row r="201" spans="1:150" ht="119.25" customHeight="1" x14ac:dyDescent="0.2">
      <c r="A201" s="277" t="s">
        <v>90</v>
      </c>
      <c r="B201" s="430" t="s">
        <v>91</v>
      </c>
      <c r="C201" s="431" t="s">
        <v>992</v>
      </c>
      <c r="D201" s="432" t="s">
        <v>1217</v>
      </c>
      <c r="E201" s="3" t="s">
        <v>718</v>
      </c>
      <c r="F201" s="433" t="str">
        <f t="shared" si="100"/>
        <v>E3.P_F</v>
      </c>
      <c r="G201" s="434" t="s">
        <v>307</v>
      </c>
      <c r="H201" s="479" t="s">
        <v>459</v>
      </c>
      <c r="I201" s="455" t="s">
        <v>1218</v>
      </c>
      <c r="J201" s="456" t="s">
        <v>61</v>
      </c>
      <c r="K201" s="457" t="str">
        <f t="shared" si="101"/>
        <v>E3.P_F.MR1</v>
      </c>
      <c r="L201" s="361" t="s">
        <v>437</v>
      </c>
      <c r="M201" s="362" t="s">
        <v>1219</v>
      </c>
      <c r="N201" s="481">
        <v>0</v>
      </c>
      <c r="O201" s="407">
        <v>0.2</v>
      </c>
      <c r="P201" s="686" t="s">
        <v>64</v>
      </c>
      <c r="Q201" s="249" t="str">
        <f t="shared" si="102"/>
        <v>E3.P_F.MR1-MP01-1</v>
      </c>
      <c r="R201" s="418" t="s">
        <v>1220</v>
      </c>
      <c r="S201" s="368" t="s">
        <v>282</v>
      </c>
      <c r="T201" s="369">
        <v>0</v>
      </c>
      <c r="U201" s="370">
        <v>1</v>
      </c>
      <c r="V201" s="293" t="s">
        <v>67</v>
      </c>
      <c r="W201" s="321">
        <v>0.25</v>
      </c>
      <c r="X201" s="322">
        <v>0.25</v>
      </c>
      <c r="Y201" s="321">
        <v>0.25</v>
      </c>
      <c r="Z201" s="323">
        <v>0.25</v>
      </c>
      <c r="AA201" s="591">
        <v>0</v>
      </c>
      <c r="AB201" s="592">
        <v>0</v>
      </c>
      <c r="AC201" s="592">
        <v>0</v>
      </c>
      <c r="AD201" s="592">
        <v>0</v>
      </c>
      <c r="AE201" s="592">
        <v>0</v>
      </c>
      <c r="AF201" s="592">
        <v>50000000</v>
      </c>
      <c r="AG201" s="592">
        <f t="shared" ref="AG201" si="147">SUM(AA201:AF201)</f>
        <v>50000000</v>
      </c>
      <c r="AH201" s="592"/>
      <c r="AI201" s="592">
        <f>AB201*1.035</f>
        <v>0</v>
      </c>
      <c r="AJ201" s="592"/>
      <c r="AK201" s="592">
        <f>AD201*1.035</f>
        <v>0</v>
      </c>
      <c r="AL201" s="592">
        <f t="shared" ref="AL201" si="148">AE201*1.035</f>
        <v>0</v>
      </c>
      <c r="AM201" s="592">
        <v>120000000</v>
      </c>
      <c r="AN201" s="592">
        <f t="shared" ref="AN201" si="149">SUM(AH201:AM201)</f>
        <v>120000000</v>
      </c>
      <c r="AO201" s="592"/>
      <c r="AP201" s="592">
        <f>AI201*1.035</f>
        <v>0</v>
      </c>
      <c r="AQ201" s="592"/>
      <c r="AR201" s="592">
        <f>AK201*1.035</f>
        <v>0</v>
      </c>
      <c r="AS201" s="592">
        <f>AL201*1.035</f>
        <v>0</v>
      </c>
      <c r="AT201" s="592">
        <v>171367000</v>
      </c>
      <c r="AU201" s="592">
        <f t="shared" ref="AU201" si="150">SUM(AO201:AT201)</f>
        <v>171367000</v>
      </c>
      <c r="AV201" s="592"/>
      <c r="AW201" s="592">
        <f>AP201*1.035</f>
        <v>0</v>
      </c>
      <c r="AX201" s="592"/>
      <c r="AY201" s="592">
        <f>AR201*1.035</f>
        <v>0</v>
      </c>
      <c r="AZ201" s="592">
        <f>AS201*1.035</f>
        <v>0</v>
      </c>
      <c r="BA201" s="592">
        <v>148000000</v>
      </c>
      <c r="BB201" s="592">
        <f t="shared" ref="BB201" si="151">SUM(AV201:BA201)</f>
        <v>148000000</v>
      </c>
      <c r="BC201" s="660">
        <f t="shared" ref="BC201" si="152">+BB201+AU201+AN201+AG201</f>
        <v>489367000</v>
      </c>
      <c r="BD201" s="301" t="s">
        <v>1221</v>
      </c>
      <c r="BS201" s="89" t="s">
        <v>425</v>
      </c>
      <c r="BT201" s="89" t="s">
        <v>1195</v>
      </c>
      <c r="BU201" s="90" t="s">
        <v>1215</v>
      </c>
      <c r="BV201" s="87" t="s">
        <v>1213</v>
      </c>
      <c r="DH201" s="7" t="s">
        <v>1223</v>
      </c>
      <c r="DI201" s="7" t="s">
        <v>384</v>
      </c>
      <c r="DJ201" s="7" t="s">
        <v>447</v>
      </c>
      <c r="DK201" s="7" t="s">
        <v>448</v>
      </c>
      <c r="DL201" s="7" t="s">
        <v>1204</v>
      </c>
      <c r="DQ201" s="7" t="s">
        <v>1215</v>
      </c>
      <c r="DR201" s="7" t="s">
        <v>1213</v>
      </c>
      <c r="EL201" s="834" t="s">
        <v>1222</v>
      </c>
      <c r="EM201" s="318" t="s">
        <v>1220</v>
      </c>
      <c r="EN201" s="274" t="s">
        <v>282</v>
      </c>
      <c r="EO201" s="274">
        <v>0</v>
      </c>
      <c r="EP201" s="274">
        <v>1</v>
      </c>
      <c r="EQ201" s="329">
        <v>0.25</v>
      </c>
      <c r="ER201" s="828">
        <v>0.13</v>
      </c>
      <c r="ES201" s="828">
        <v>0.37</v>
      </c>
      <c r="ET201" s="837">
        <v>0.25</v>
      </c>
    </row>
    <row r="202" spans="1:150" ht="57.75" customHeight="1" x14ac:dyDescent="0.2">
      <c r="A202" s="277" t="s">
        <v>90</v>
      </c>
      <c r="B202" s="430" t="s">
        <v>91</v>
      </c>
      <c r="C202" s="431" t="s">
        <v>992</v>
      </c>
      <c r="D202" s="431"/>
      <c r="E202" s="8" t="s">
        <v>718</v>
      </c>
      <c r="F202" s="281" t="str">
        <f t="shared" ref="F202:F265" si="153">+CONCATENATE(A202,E202)</f>
        <v>E3.P_F</v>
      </c>
      <c r="G202" s="454" t="s">
        <v>307</v>
      </c>
      <c r="H202" s="454" t="s">
        <v>459</v>
      </c>
      <c r="I202" s="458"/>
      <c r="J202" s="459" t="s">
        <v>61</v>
      </c>
      <c r="K202" s="374" t="str">
        <f t="shared" ref="K202:K265" si="154">+CONCATENATE(F202,".",J202)</f>
        <v>E3.P_F.MR1</v>
      </c>
      <c r="L202" s="410" t="s">
        <v>437</v>
      </c>
      <c r="M202" s="411" t="s">
        <v>1219</v>
      </c>
      <c r="N202" s="493">
        <v>0</v>
      </c>
      <c r="O202" s="413">
        <v>0.2</v>
      </c>
      <c r="P202" s="312" t="s">
        <v>87</v>
      </c>
      <c r="Q202" s="290" t="str">
        <f t="shared" ref="Q202:Q265" si="155">+CONCATENATE(K202,"-",P202)</f>
        <v>E3.P_F.MR1-MP02-1</v>
      </c>
      <c r="R202" s="422" t="s">
        <v>1224</v>
      </c>
      <c r="S202" s="314" t="s">
        <v>1225</v>
      </c>
      <c r="T202" s="293">
        <v>2</v>
      </c>
      <c r="U202" s="294">
        <v>2</v>
      </c>
      <c r="V202" s="293" t="s">
        <v>102</v>
      </c>
      <c r="W202" s="315">
        <v>0.5</v>
      </c>
      <c r="X202" s="330">
        <v>0.5</v>
      </c>
      <c r="Y202" s="315">
        <v>0.5</v>
      </c>
      <c r="Z202" s="316">
        <v>0.5</v>
      </c>
      <c r="AA202" s="298"/>
      <c r="AB202" s="299"/>
      <c r="AC202" s="299"/>
      <c r="AD202" s="299"/>
      <c r="AE202" s="299"/>
      <c r="AF202" s="299"/>
      <c r="AG202" s="299"/>
      <c r="AH202" s="299"/>
      <c r="AI202" s="299"/>
      <c r="AJ202" s="299"/>
      <c r="AK202" s="299"/>
      <c r="AL202" s="299"/>
      <c r="AM202" s="299"/>
      <c r="AN202" s="299"/>
      <c r="AO202" s="299"/>
      <c r="AP202" s="299"/>
      <c r="AQ202" s="299"/>
      <c r="AR202" s="299"/>
      <c r="AS202" s="299"/>
      <c r="AT202" s="299"/>
      <c r="AU202" s="299"/>
      <c r="AV202" s="299"/>
      <c r="AW202" s="299"/>
      <c r="AX202" s="299"/>
      <c r="AY202" s="299"/>
      <c r="AZ202" s="299"/>
      <c r="BA202" s="299"/>
      <c r="BB202" s="299"/>
      <c r="BC202" s="300"/>
      <c r="BD202" s="301" t="s">
        <v>1221</v>
      </c>
      <c r="BS202" s="87" t="s">
        <v>436</v>
      </c>
      <c r="BT202" s="87" t="s">
        <v>437</v>
      </c>
      <c r="BU202" s="90" t="s">
        <v>1222</v>
      </c>
      <c r="BV202" s="87" t="s">
        <v>1220</v>
      </c>
      <c r="DH202" s="7" t="s">
        <v>1227</v>
      </c>
      <c r="DI202" s="7" t="s">
        <v>384</v>
      </c>
      <c r="DJ202" s="7" t="s">
        <v>458</v>
      </c>
      <c r="DK202" s="7" t="s">
        <v>459</v>
      </c>
      <c r="DL202" s="7" t="s">
        <v>457</v>
      </c>
      <c r="DQ202" s="7" t="s">
        <v>1222</v>
      </c>
      <c r="DR202" s="7" t="s">
        <v>1220</v>
      </c>
      <c r="EL202" s="834" t="s">
        <v>1226</v>
      </c>
      <c r="EM202" s="318" t="s">
        <v>1224</v>
      </c>
      <c r="EN202" s="274" t="s">
        <v>1225</v>
      </c>
      <c r="EO202" s="274">
        <v>2</v>
      </c>
      <c r="EP202" s="274">
        <v>2</v>
      </c>
      <c r="EQ202" s="276">
        <v>0</v>
      </c>
      <c r="ER202" s="329">
        <v>0.75</v>
      </c>
      <c r="ES202" s="329">
        <v>0.75</v>
      </c>
      <c r="ET202" s="841">
        <v>0.5</v>
      </c>
    </row>
    <row r="203" spans="1:150" ht="42" customHeight="1" x14ac:dyDescent="0.2">
      <c r="A203" s="277" t="s">
        <v>90</v>
      </c>
      <c r="B203" s="430" t="s">
        <v>91</v>
      </c>
      <c r="C203" s="431" t="s">
        <v>992</v>
      </c>
      <c r="D203" s="431"/>
      <c r="E203" s="8" t="s">
        <v>718</v>
      </c>
      <c r="F203" s="281" t="str">
        <f t="shared" si="153"/>
        <v>E3.P_F</v>
      </c>
      <c r="G203" s="454" t="s">
        <v>307</v>
      </c>
      <c r="H203" s="454" t="s">
        <v>459</v>
      </c>
      <c r="I203" s="458"/>
      <c r="J203" s="459" t="s">
        <v>61</v>
      </c>
      <c r="K203" s="374" t="str">
        <f t="shared" si="154"/>
        <v>E3.P_F.MR1</v>
      </c>
      <c r="L203" s="410" t="s">
        <v>437</v>
      </c>
      <c r="M203" s="411" t="s">
        <v>1219</v>
      </c>
      <c r="N203" s="493">
        <v>0</v>
      </c>
      <c r="O203" s="413">
        <v>0.2</v>
      </c>
      <c r="P203" s="312" t="s">
        <v>99</v>
      </c>
      <c r="Q203" s="290" t="str">
        <f t="shared" si="155"/>
        <v>E3.P_F.MR1-MP03-1</v>
      </c>
      <c r="R203" s="422" t="s">
        <v>1228</v>
      </c>
      <c r="S203" s="314" t="s">
        <v>1229</v>
      </c>
      <c r="T203" s="687">
        <v>0.25</v>
      </c>
      <c r="U203" s="382">
        <v>1</v>
      </c>
      <c r="V203" s="381" t="s">
        <v>67</v>
      </c>
      <c r="W203" s="295">
        <v>0</v>
      </c>
      <c r="X203" s="322">
        <v>0.25</v>
      </c>
      <c r="Y203" s="315">
        <v>0.5</v>
      </c>
      <c r="Z203" s="323">
        <v>0.25</v>
      </c>
      <c r="AA203" s="383"/>
      <c r="AB203" s="384"/>
      <c r="AC203" s="384"/>
      <c r="AD203" s="384"/>
      <c r="AE203" s="384"/>
      <c r="AF203" s="384"/>
      <c r="AG203" s="384"/>
      <c r="AH203" s="384"/>
      <c r="AI203" s="384"/>
      <c r="AJ203" s="384"/>
      <c r="AK203" s="384"/>
      <c r="AL203" s="384"/>
      <c r="AM203" s="384"/>
      <c r="AN203" s="384"/>
      <c r="AO203" s="384"/>
      <c r="AP203" s="384"/>
      <c r="AQ203" s="384"/>
      <c r="AR203" s="384"/>
      <c r="AS203" s="384"/>
      <c r="AT203" s="384"/>
      <c r="AU203" s="384"/>
      <c r="AV203" s="384"/>
      <c r="AW203" s="384"/>
      <c r="AX203" s="384"/>
      <c r="AY203" s="384"/>
      <c r="AZ203" s="384"/>
      <c r="BA203" s="384"/>
      <c r="BB203" s="384"/>
      <c r="BC203" s="385"/>
      <c r="BD203" s="301" t="s">
        <v>1221</v>
      </c>
      <c r="BS203" s="89" t="s">
        <v>436</v>
      </c>
      <c r="BT203" s="89" t="s">
        <v>437</v>
      </c>
      <c r="BU203" s="90" t="s">
        <v>1226</v>
      </c>
      <c r="BV203" s="87" t="s">
        <v>1224</v>
      </c>
      <c r="DH203" s="7" t="s">
        <v>1231</v>
      </c>
      <c r="DI203" s="7" t="s">
        <v>384</v>
      </c>
      <c r="DJ203" s="7" t="s">
        <v>458</v>
      </c>
      <c r="DK203" s="7" t="s">
        <v>459</v>
      </c>
      <c r="DL203" s="7" t="s">
        <v>457</v>
      </c>
      <c r="DQ203" s="7" t="s">
        <v>1226</v>
      </c>
      <c r="DR203" s="7" t="s">
        <v>1224</v>
      </c>
      <c r="EL203" s="834" t="s">
        <v>1230</v>
      </c>
      <c r="EM203" s="318" t="s">
        <v>1228</v>
      </c>
      <c r="EN203" s="274" t="s">
        <v>1229</v>
      </c>
      <c r="EO203" s="688">
        <v>0.25</v>
      </c>
      <c r="EP203" s="386">
        <v>1</v>
      </c>
      <c r="EQ203" s="275">
        <v>0</v>
      </c>
      <c r="ER203" s="828">
        <v>0</v>
      </c>
      <c r="ES203" s="276">
        <v>0.5</v>
      </c>
      <c r="ET203" s="839">
        <v>0.5</v>
      </c>
    </row>
    <row r="204" spans="1:150" ht="61.5" customHeight="1" x14ac:dyDescent="0.2">
      <c r="A204" s="277" t="s">
        <v>90</v>
      </c>
      <c r="B204" s="430" t="s">
        <v>91</v>
      </c>
      <c r="C204" s="431" t="s">
        <v>992</v>
      </c>
      <c r="D204" s="431"/>
      <c r="E204" s="8" t="s">
        <v>718</v>
      </c>
      <c r="F204" s="281" t="str">
        <f t="shared" si="153"/>
        <v>E3.P_F</v>
      </c>
      <c r="G204" s="454" t="s">
        <v>307</v>
      </c>
      <c r="H204" s="454" t="s">
        <v>459</v>
      </c>
      <c r="I204" s="458"/>
      <c r="J204" s="459" t="s">
        <v>61</v>
      </c>
      <c r="K204" s="374" t="str">
        <f t="shared" si="154"/>
        <v>E3.P_F.MR1</v>
      </c>
      <c r="L204" s="410" t="s">
        <v>437</v>
      </c>
      <c r="M204" s="411" t="s">
        <v>1219</v>
      </c>
      <c r="N204" s="493">
        <v>0</v>
      </c>
      <c r="O204" s="413">
        <v>0.2</v>
      </c>
      <c r="P204" s="312" t="s">
        <v>112</v>
      </c>
      <c r="Q204" s="290" t="str">
        <f t="shared" si="155"/>
        <v>E3.P_F.MR1-MP04-1</v>
      </c>
      <c r="R204" s="422" t="s">
        <v>1232</v>
      </c>
      <c r="S204" s="314" t="s">
        <v>1233</v>
      </c>
      <c r="T204" s="381">
        <v>20</v>
      </c>
      <c r="U204" s="382">
        <v>20</v>
      </c>
      <c r="V204" s="381" t="s">
        <v>102</v>
      </c>
      <c r="W204" s="295">
        <v>4</v>
      </c>
      <c r="X204" s="296">
        <v>6</v>
      </c>
      <c r="Y204" s="295">
        <v>8</v>
      </c>
      <c r="Z204" s="297">
        <v>2</v>
      </c>
      <c r="AA204" s="383"/>
      <c r="AB204" s="384"/>
      <c r="AC204" s="384"/>
      <c r="AD204" s="384"/>
      <c r="AE204" s="384"/>
      <c r="AF204" s="384"/>
      <c r="AG204" s="384"/>
      <c r="AH204" s="384"/>
      <c r="AI204" s="384"/>
      <c r="AJ204" s="384"/>
      <c r="AK204" s="384"/>
      <c r="AL204" s="384"/>
      <c r="AM204" s="384"/>
      <c r="AN204" s="384"/>
      <c r="AO204" s="384"/>
      <c r="AP204" s="384"/>
      <c r="AQ204" s="384"/>
      <c r="AR204" s="384"/>
      <c r="AS204" s="384"/>
      <c r="AT204" s="384"/>
      <c r="AU204" s="384"/>
      <c r="AV204" s="384"/>
      <c r="AW204" s="384"/>
      <c r="AX204" s="384"/>
      <c r="AY204" s="384"/>
      <c r="AZ204" s="384"/>
      <c r="BA204" s="384"/>
      <c r="BB204" s="384"/>
      <c r="BC204" s="385"/>
      <c r="BD204" s="301" t="s">
        <v>1221</v>
      </c>
      <c r="BS204" s="89" t="s">
        <v>436</v>
      </c>
      <c r="BT204" s="89" t="s">
        <v>437</v>
      </c>
      <c r="BU204" s="90" t="s">
        <v>1230</v>
      </c>
      <c r="BV204" s="87" t="s">
        <v>1228</v>
      </c>
      <c r="DH204" s="7" t="s">
        <v>1235</v>
      </c>
      <c r="DI204" s="7" t="s">
        <v>384</v>
      </c>
      <c r="DJ204" s="7" t="s">
        <v>458</v>
      </c>
      <c r="DK204" s="7" t="s">
        <v>459</v>
      </c>
      <c r="DL204" s="7" t="s">
        <v>457</v>
      </c>
      <c r="DQ204" s="7" t="s">
        <v>1230</v>
      </c>
      <c r="DR204" s="7" t="s">
        <v>1228</v>
      </c>
      <c r="EL204" s="834" t="s">
        <v>1234</v>
      </c>
      <c r="EM204" s="318" t="s">
        <v>1232</v>
      </c>
      <c r="EN204" s="274" t="s">
        <v>1233</v>
      </c>
      <c r="EO204" s="386">
        <v>20</v>
      </c>
      <c r="EP204" s="386">
        <v>20</v>
      </c>
      <c r="EQ204" s="275">
        <v>4</v>
      </c>
      <c r="ER204" s="275">
        <v>6</v>
      </c>
      <c r="ES204" s="826">
        <v>6</v>
      </c>
      <c r="ET204" s="842">
        <v>4</v>
      </c>
    </row>
    <row r="205" spans="1:150" ht="58.5" customHeight="1" thickBot="1" x14ac:dyDescent="0.25">
      <c r="A205" s="277" t="s">
        <v>90</v>
      </c>
      <c r="B205" s="430" t="s">
        <v>91</v>
      </c>
      <c r="C205" s="431" t="s">
        <v>992</v>
      </c>
      <c r="D205" s="431"/>
      <c r="E205" s="8" t="s">
        <v>718</v>
      </c>
      <c r="F205" s="281" t="str">
        <f t="shared" si="153"/>
        <v>E3.P_F</v>
      </c>
      <c r="G205" s="454" t="s">
        <v>307</v>
      </c>
      <c r="H205" s="454" t="s">
        <v>459</v>
      </c>
      <c r="I205" s="464"/>
      <c r="J205" s="465" t="s">
        <v>61</v>
      </c>
      <c r="K205" s="466" t="str">
        <f t="shared" si="154"/>
        <v>E3.P_F.MR1</v>
      </c>
      <c r="L205" s="426" t="s">
        <v>437</v>
      </c>
      <c r="M205" s="427" t="s">
        <v>1219</v>
      </c>
      <c r="N205" s="499">
        <v>0</v>
      </c>
      <c r="O205" s="416">
        <v>0.2</v>
      </c>
      <c r="P205" s="347" t="s">
        <v>122</v>
      </c>
      <c r="Q205" s="348" t="str">
        <f t="shared" si="155"/>
        <v>E3.P_F.MR1-MP05-1</v>
      </c>
      <c r="R205" s="477" t="s">
        <v>1236</v>
      </c>
      <c r="S205" s="337" t="s">
        <v>1237</v>
      </c>
      <c r="T205" s="620">
        <v>1</v>
      </c>
      <c r="U205" s="621">
        <v>1</v>
      </c>
      <c r="V205" s="620" t="s">
        <v>102</v>
      </c>
      <c r="W205" s="503">
        <v>0</v>
      </c>
      <c r="X205" s="504">
        <v>0.33</v>
      </c>
      <c r="Y205" s="505">
        <v>0.33</v>
      </c>
      <c r="Z205" s="637">
        <v>0.34</v>
      </c>
      <c r="AA205" s="383"/>
      <c r="AB205" s="384"/>
      <c r="AC205" s="384"/>
      <c r="AD205" s="384"/>
      <c r="AE205" s="384"/>
      <c r="AF205" s="384"/>
      <c r="AG205" s="384"/>
      <c r="AH205" s="384"/>
      <c r="AI205" s="384"/>
      <c r="AJ205" s="384"/>
      <c r="AK205" s="384"/>
      <c r="AL205" s="384"/>
      <c r="AM205" s="384"/>
      <c r="AN205" s="384"/>
      <c r="AO205" s="384"/>
      <c r="AP205" s="384"/>
      <c r="AQ205" s="384"/>
      <c r="AR205" s="384"/>
      <c r="AS205" s="384"/>
      <c r="AT205" s="384"/>
      <c r="AU205" s="384"/>
      <c r="AV205" s="384"/>
      <c r="AW205" s="384"/>
      <c r="AX205" s="384"/>
      <c r="AY205" s="384"/>
      <c r="AZ205" s="384"/>
      <c r="BA205" s="384"/>
      <c r="BB205" s="384"/>
      <c r="BC205" s="385"/>
      <c r="BD205" s="301" t="s">
        <v>1221</v>
      </c>
      <c r="BS205" s="89" t="s">
        <v>436</v>
      </c>
      <c r="BT205" s="89" t="s">
        <v>437</v>
      </c>
      <c r="BU205" s="90" t="s">
        <v>1234</v>
      </c>
      <c r="BV205" s="87" t="s">
        <v>1232</v>
      </c>
      <c r="DH205" s="7" t="s">
        <v>1239</v>
      </c>
      <c r="DI205" s="7" t="s">
        <v>384</v>
      </c>
      <c r="DJ205" s="7" t="s">
        <v>458</v>
      </c>
      <c r="DK205" s="7" t="s">
        <v>459</v>
      </c>
      <c r="DL205" s="7" t="s">
        <v>457</v>
      </c>
      <c r="DQ205" s="7" t="s">
        <v>1234</v>
      </c>
      <c r="DR205" s="7" t="s">
        <v>1232</v>
      </c>
      <c r="EL205" s="834" t="s">
        <v>1238</v>
      </c>
      <c r="EM205" s="318" t="s">
        <v>1236</v>
      </c>
      <c r="EN205" s="274" t="s">
        <v>1237</v>
      </c>
      <c r="EO205" s="386">
        <v>1</v>
      </c>
      <c r="EP205" s="386">
        <v>1</v>
      </c>
      <c r="EQ205" s="275">
        <v>0</v>
      </c>
      <c r="ER205" s="828">
        <v>0.25</v>
      </c>
      <c r="ES205" s="828">
        <v>0.38</v>
      </c>
      <c r="ET205" s="839">
        <v>0.37</v>
      </c>
    </row>
    <row r="206" spans="1:150" ht="105.75" customHeight="1" x14ac:dyDescent="0.2">
      <c r="A206" s="277" t="s">
        <v>90</v>
      </c>
      <c r="B206" s="430" t="s">
        <v>91</v>
      </c>
      <c r="C206" s="431" t="s">
        <v>992</v>
      </c>
      <c r="D206" s="432" t="s">
        <v>1217</v>
      </c>
      <c r="E206" s="3" t="s">
        <v>752</v>
      </c>
      <c r="F206" s="433" t="str">
        <f t="shared" si="153"/>
        <v>E3.P_G</v>
      </c>
      <c r="G206" s="689" t="s">
        <v>318</v>
      </c>
      <c r="H206" s="690" t="s">
        <v>467</v>
      </c>
      <c r="I206" s="455" t="s">
        <v>1240</v>
      </c>
      <c r="J206" s="456" t="s">
        <v>61</v>
      </c>
      <c r="K206" s="457" t="str">
        <f t="shared" si="154"/>
        <v>E3.P_G.MR1</v>
      </c>
      <c r="L206" s="361" t="s">
        <v>444</v>
      </c>
      <c r="M206" s="362" t="s">
        <v>1241</v>
      </c>
      <c r="N206" s="247">
        <v>5</v>
      </c>
      <c r="O206" s="247">
        <v>5</v>
      </c>
      <c r="P206" s="365" t="s">
        <v>64</v>
      </c>
      <c r="Q206" s="366" t="str">
        <f t="shared" si="155"/>
        <v>E3.P_G.MR1-MP01-1</v>
      </c>
      <c r="R206" s="418" t="s">
        <v>1242</v>
      </c>
      <c r="S206" s="368" t="s">
        <v>1243</v>
      </c>
      <c r="T206" s="369">
        <v>0</v>
      </c>
      <c r="U206" s="370">
        <v>1</v>
      </c>
      <c r="V206" s="369" t="s">
        <v>67</v>
      </c>
      <c r="W206" s="255">
        <v>0</v>
      </c>
      <c r="X206" s="256">
        <v>0.4</v>
      </c>
      <c r="Y206" s="257">
        <v>0.3</v>
      </c>
      <c r="Z206" s="258">
        <v>0.3</v>
      </c>
      <c r="AA206" s="591">
        <v>0</v>
      </c>
      <c r="AB206" s="592">
        <v>0</v>
      </c>
      <c r="AC206" s="592">
        <v>0</v>
      </c>
      <c r="AD206" s="592">
        <v>0</v>
      </c>
      <c r="AE206" s="592">
        <v>0</v>
      </c>
      <c r="AF206" s="592">
        <v>674581000</v>
      </c>
      <c r="AG206" s="592">
        <f t="shared" ref="AG206" si="156">SUM(AA206:AF206)</f>
        <v>674581000</v>
      </c>
      <c r="AH206" s="592"/>
      <c r="AI206" s="592">
        <f>AB206*1.035</f>
        <v>0</v>
      </c>
      <c r="AJ206" s="592"/>
      <c r="AK206" s="592">
        <f>AD206*1.035</f>
        <v>0</v>
      </c>
      <c r="AL206" s="592">
        <f t="shared" ref="AL206" si="157">AE206*1.035</f>
        <v>0</v>
      </c>
      <c r="AM206" s="592">
        <v>713610000</v>
      </c>
      <c r="AN206" s="592">
        <f t="shared" ref="AN206" si="158">SUM(AH206:AM206)</f>
        <v>713610000</v>
      </c>
      <c r="AO206" s="592"/>
      <c r="AP206" s="592">
        <f t="shared" ref="AP206" si="159">AI206*1.035</f>
        <v>0</v>
      </c>
      <c r="AQ206" s="592"/>
      <c r="AR206" s="592">
        <f t="shared" ref="AR206:AS206" si="160">AK206*1.035</f>
        <v>0</v>
      </c>
      <c r="AS206" s="592">
        <f t="shared" si="160"/>
        <v>0</v>
      </c>
      <c r="AT206" s="592">
        <v>749291000</v>
      </c>
      <c r="AU206" s="592">
        <f t="shared" ref="AU206" si="161">SUM(AO206:AT206)</f>
        <v>749291000</v>
      </c>
      <c r="AV206" s="592"/>
      <c r="AW206" s="592">
        <f t="shared" ref="AW206" si="162">AP206*1.035</f>
        <v>0</v>
      </c>
      <c r="AX206" s="592"/>
      <c r="AY206" s="592">
        <f t="shared" ref="AY206:AZ206" si="163">AR206*1.035</f>
        <v>0</v>
      </c>
      <c r="AZ206" s="592">
        <f t="shared" si="163"/>
        <v>0</v>
      </c>
      <c r="BA206" s="592">
        <v>754803000</v>
      </c>
      <c r="BB206" s="592">
        <f t="shared" ref="BB206" si="164">SUM(AV206:BA206)</f>
        <v>754803000</v>
      </c>
      <c r="BC206" s="660">
        <f t="shared" ref="BC206" si="165">+BB206+AU206+AN206+AG206</f>
        <v>2892285000</v>
      </c>
      <c r="BD206" s="301" t="s">
        <v>1221</v>
      </c>
      <c r="BS206" s="89" t="s">
        <v>436</v>
      </c>
      <c r="BT206" s="89" t="s">
        <v>437</v>
      </c>
      <c r="BU206" s="90" t="s">
        <v>1238</v>
      </c>
      <c r="BV206" s="87" t="s">
        <v>1236</v>
      </c>
      <c r="DH206" s="7" t="s">
        <v>1245</v>
      </c>
      <c r="DI206" s="7" t="s">
        <v>384</v>
      </c>
      <c r="DJ206" s="7" t="s">
        <v>458</v>
      </c>
      <c r="DK206" s="7" t="s">
        <v>459</v>
      </c>
      <c r="DL206" s="7" t="s">
        <v>457</v>
      </c>
      <c r="DQ206" s="7" t="s">
        <v>1238</v>
      </c>
      <c r="DR206" s="7" t="s">
        <v>1236</v>
      </c>
      <c r="EL206" s="840" t="s">
        <v>1244</v>
      </c>
      <c r="EM206" s="318" t="s">
        <v>1242</v>
      </c>
      <c r="EN206" s="274" t="s">
        <v>1243</v>
      </c>
      <c r="EO206" s="274">
        <v>0</v>
      </c>
      <c r="EP206" s="274">
        <v>1</v>
      </c>
      <c r="EQ206" s="275">
        <v>0</v>
      </c>
      <c r="ER206" s="827">
        <v>0</v>
      </c>
      <c r="ES206" s="827">
        <v>0.5</v>
      </c>
      <c r="ET206" s="836">
        <v>0.5</v>
      </c>
    </row>
    <row r="207" spans="1:150" ht="54.75" customHeight="1" x14ac:dyDescent="0.2">
      <c r="A207" s="277" t="s">
        <v>90</v>
      </c>
      <c r="B207" s="430" t="s">
        <v>91</v>
      </c>
      <c r="C207" s="431" t="s">
        <v>992</v>
      </c>
      <c r="D207" s="431"/>
      <c r="E207" s="8" t="s">
        <v>752</v>
      </c>
      <c r="F207" s="281" t="str">
        <f t="shared" si="153"/>
        <v>E3.P_G</v>
      </c>
      <c r="G207" s="691" t="s">
        <v>318</v>
      </c>
      <c r="H207" s="691" t="s">
        <v>467</v>
      </c>
      <c r="I207" s="458"/>
      <c r="J207" s="459" t="s">
        <v>61</v>
      </c>
      <c r="K207" s="374" t="str">
        <f t="shared" si="154"/>
        <v>E3.P_G.MR1</v>
      </c>
      <c r="L207" s="410" t="s">
        <v>444</v>
      </c>
      <c r="M207" s="411" t="s">
        <v>1241</v>
      </c>
      <c r="N207" s="288">
        <v>5</v>
      </c>
      <c r="O207" s="288">
        <v>5</v>
      </c>
      <c r="P207" s="377" t="s">
        <v>87</v>
      </c>
      <c r="Q207" s="378" t="str">
        <f t="shared" si="155"/>
        <v>E3.P_G.MR1-MP02-1</v>
      </c>
      <c r="R207" s="422" t="s">
        <v>1246</v>
      </c>
      <c r="S207" s="314" t="s">
        <v>874</v>
      </c>
      <c r="T207" s="293">
        <v>1</v>
      </c>
      <c r="U207" s="294">
        <v>1</v>
      </c>
      <c r="V207" s="293" t="s">
        <v>102</v>
      </c>
      <c r="W207" s="315">
        <v>0.2</v>
      </c>
      <c r="X207" s="330">
        <v>0.3</v>
      </c>
      <c r="Y207" s="315">
        <v>0.3</v>
      </c>
      <c r="Z207" s="316">
        <v>0.2</v>
      </c>
      <c r="AA207" s="298"/>
      <c r="AB207" s="299"/>
      <c r="AC207" s="299"/>
      <c r="AD207" s="299"/>
      <c r="AE207" s="299"/>
      <c r="AF207" s="299"/>
      <c r="AG207" s="299"/>
      <c r="AH207" s="299"/>
      <c r="AI207" s="299"/>
      <c r="AJ207" s="299"/>
      <c r="AK207" s="299"/>
      <c r="AL207" s="299"/>
      <c r="AM207" s="299"/>
      <c r="AN207" s="299"/>
      <c r="AO207" s="299"/>
      <c r="AP207" s="299"/>
      <c r="AQ207" s="299"/>
      <c r="AR207" s="299"/>
      <c r="AS207" s="299"/>
      <c r="AT207" s="299"/>
      <c r="AU207" s="299"/>
      <c r="AV207" s="299"/>
      <c r="AW207" s="299"/>
      <c r="AX207" s="299"/>
      <c r="AY207" s="299"/>
      <c r="AZ207" s="299"/>
      <c r="BA207" s="299"/>
      <c r="BB207" s="299"/>
      <c r="BC207" s="300"/>
      <c r="BD207" s="301" t="s">
        <v>1221</v>
      </c>
      <c r="BS207" s="87" t="s">
        <v>443</v>
      </c>
      <c r="BT207" s="87" t="s">
        <v>444</v>
      </c>
      <c r="BU207" s="95" t="s">
        <v>1244</v>
      </c>
      <c r="BV207" s="87" t="s">
        <v>1242</v>
      </c>
      <c r="DH207" s="7" t="s">
        <v>1248</v>
      </c>
      <c r="DI207" s="7" t="s">
        <v>384</v>
      </c>
      <c r="DJ207" s="7" t="s">
        <v>466</v>
      </c>
      <c r="DK207" s="7" t="s">
        <v>467</v>
      </c>
      <c r="DL207" s="7" t="s">
        <v>465</v>
      </c>
      <c r="DQ207" s="7" t="s">
        <v>1244</v>
      </c>
      <c r="DR207" s="7" t="s">
        <v>1242</v>
      </c>
      <c r="EL207" s="840" t="s">
        <v>1247</v>
      </c>
      <c r="EM207" s="318" t="s">
        <v>1246</v>
      </c>
      <c r="EN207" s="274" t="s">
        <v>874</v>
      </c>
      <c r="EO207" s="274">
        <v>1</v>
      </c>
      <c r="EP207" s="274">
        <v>1</v>
      </c>
      <c r="EQ207" s="276">
        <v>0.2</v>
      </c>
      <c r="ER207" s="276">
        <v>0.3</v>
      </c>
      <c r="ES207" s="276">
        <v>0.3</v>
      </c>
      <c r="ET207" s="841">
        <v>0.2</v>
      </c>
    </row>
    <row r="208" spans="1:150" ht="53.25" customHeight="1" x14ac:dyDescent="0.2">
      <c r="A208" s="277" t="s">
        <v>90</v>
      </c>
      <c r="B208" s="430" t="s">
        <v>91</v>
      </c>
      <c r="C208" s="431" t="s">
        <v>992</v>
      </c>
      <c r="D208" s="431"/>
      <c r="E208" s="8" t="s">
        <v>752</v>
      </c>
      <c r="F208" s="281" t="str">
        <f t="shared" si="153"/>
        <v>E3.P_G</v>
      </c>
      <c r="G208" s="691" t="s">
        <v>318</v>
      </c>
      <c r="H208" s="691" t="s">
        <v>467</v>
      </c>
      <c r="I208" s="458"/>
      <c r="J208" s="459" t="s">
        <v>61</v>
      </c>
      <c r="K208" s="374" t="str">
        <f t="shared" si="154"/>
        <v>E3.P_G.MR1</v>
      </c>
      <c r="L208" s="410" t="s">
        <v>444</v>
      </c>
      <c r="M208" s="411" t="s">
        <v>1241</v>
      </c>
      <c r="N208" s="288">
        <v>5</v>
      </c>
      <c r="O208" s="288">
        <v>5</v>
      </c>
      <c r="P208" s="377" t="s">
        <v>99</v>
      </c>
      <c r="Q208" s="378" t="str">
        <f t="shared" si="155"/>
        <v>E3.P_G.MR1-MP03-1</v>
      </c>
      <c r="R208" s="422" t="s">
        <v>1249</v>
      </c>
      <c r="S208" s="314" t="s">
        <v>1250</v>
      </c>
      <c r="T208" s="381">
        <v>24</v>
      </c>
      <c r="U208" s="382">
        <v>80</v>
      </c>
      <c r="V208" s="381" t="s">
        <v>67</v>
      </c>
      <c r="W208" s="295">
        <v>0</v>
      </c>
      <c r="X208" s="296">
        <v>30</v>
      </c>
      <c r="Y208" s="295">
        <v>30</v>
      </c>
      <c r="Z208" s="297">
        <v>20</v>
      </c>
      <c r="AA208" s="383"/>
      <c r="AB208" s="384"/>
      <c r="AC208" s="384"/>
      <c r="AD208" s="384"/>
      <c r="AE208" s="384"/>
      <c r="AF208" s="384"/>
      <c r="AG208" s="384"/>
      <c r="AH208" s="384"/>
      <c r="AI208" s="384"/>
      <c r="AJ208" s="384"/>
      <c r="AK208" s="384"/>
      <c r="AL208" s="384"/>
      <c r="AM208" s="384"/>
      <c r="AN208" s="384"/>
      <c r="AO208" s="384"/>
      <c r="AP208" s="384"/>
      <c r="AQ208" s="384"/>
      <c r="AR208" s="384"/>
      <c r="AS208" s="384"/>
      <c r="AT208" s="384"/>
      <c r="AU208" s="384"/>
      <c r="AV208" s="384"/>
      <c r="AW208" s="384"/>
      <c r="AX208" s="384"/>
      <c r="AY208" s="384"/>
      <c r="AZ208" s="384"/>
      <c r="BA208" s="384"/>
      <c r="BB208" s="384"/>
      <c r="BC208" s="385"/>
      <c r="BD208" s="301" t="s">
        <v>1221</v>
      </c>
      <c r="BS208" s="89" t="s">
        <v>443</v>
      </c>
      <c r="BT208" s="89" t="s">
        <v>444</v>
      </c>
      <c r="BU208" s="95" t="s">
        <v>1247</v>
      </c>
      <c r="BV208" s="87" t="s">
        <v>1246</v>
      </c>
      <c r="DH208" s="7" t="s">
        <v>1252</v>
      </c>
      <c r="DI208" s="7" t="s">
        <v>384</v>
      </c>
      <c r="DJ208" s="7" t="s">
        <v>466</v>
      </c>
      <c r="DK208" s="7" t="s">
        <v>467</v>
      </c>
      <c r="DL208" s="7" t="s">
        <v>465</v>
      </c>
      <c r="DQ208" s="7" t="s">
        <v>1247</v>
      </c>
      <c r="DR208" s="7" t="s">
        <v>1246</v>
      </c>
      <c r="EL208" s="840" t="s">
        <v>1251</v>
      </c>
      <c r="EM208" s="318" t="s">
        <v>1249</v>
      </c>
      <c r="EN208" s="274" t="s">
        <v>1250</v>
      </c>
      <c r="EO208" s="386">
        <v>24</v>
      </c>
      <c r="EP208" s="386">
        <v>80</v>
      </c>
      <c r="EQ208" s="275">
        <v>0</v>
      </c>
      <c r="ER208" s="826">
        <v>4</v>
      </c>
      <c r="ES208" s="826">
        <v>26</v>
      </c>
      <c r="ET208" s="842">
        <v>26</v>
      </c>
    </row>
    <row r="209" spans="1:152" ht="50.25" customHeight="1" x14ac:dyDescent="0.2">
      <c r="A209" s="277" t="s">
        <v>90</v>
      </c>
      <c r="B209" s="430" t="s">
        <v>91</v>
      </c>
      <c r="C209" s="431" t="s">
        <v>992</v>
      </c>
      <c r="D209" s="431"/>
      <c r="E209" s="8" t="s">
        <v>752</v>
      </c>
      <c r="F209" s="281" t="str">
        <f t="shared" si="153"/>
        <v>E3.P_G</v>
      </c>
      <c r="G209" s="691" t="s">
        <v>318</v>
      </c>
      <c r="H209" s="691" t="s">
        <v>467</v>
      </c>
      <c r="I209" s="458"/>
      <c r="J209" s="459" t="s">
        <v>61</v>
      </c>
      <c r="K209" s="374" t="str">
        <f t="shared" si="154"/>
        <v>E3.P_G.MR1</v>
      </c>
      <c r="L209" s="410" t="s">
        <v>444</v>
      </c>
      <c r="M209" s="411" t="s">
        <v>1241</v>
      </c>
      <c r="N209" s="288">
        <v>5</v>
      </c>
      <c r="O209" s="288">
        <v>5</v>
      </c>
      <c r="P209" s="377" t="s">
        <v>112</v>
      </c>
      <c r="Q209" s="378" t="str">
        <f t="shared" si="155"/>
        <v>E3.P_G.MR1-MP04-1</v>
      </c>
      <c r="R209" s="422" t="s">
        <v>1253</v>
      </c>
      <c r="S209" s="314" t="s">
        <v>1254</v>
      </c>
      <c r="T209" s="381">
        <v>51</v>
      </c>
      <c r="U209" s="382">
        <v>65</v>
      </c>
      <c r="V209" s="381" t="s">
        <v>67</v>
      </c>
      <c r="W209" s="295">
        <v>0</v>
      </c>
      <c r="X209" s="296">
        <v>5</v>
      </c>
      <c r="Y209" s="295">
        <v>6</v>
      </c>
      <c r="Z209" s="297">
        <v>3</v>
      </c>
      <c r="AA209" s="383"/>
      <c r="AB209" s="384"/>
      <c r="AC209" s="384"/>
      <c r="AD209" s="384"/>
      <c r="AE209" s="384"/>
      <c r="AF209" s="384"/>
      <c r="AG209" s="384"/>
      <c r="AH209" s="384"/>
      <c r="AI209" s="384"/>
      <c r="AJ209" s="384"/>
      <c r="AK209" s="384"/>
      <c r="AL209" s="384"/>
      <c r="AM209" s="384"/>
      <c r="AN209" s="384"/>
      <c r="AO209" s="384"/>
      <c r="AP209" s="384"/>
      <c r="AQ209" s="384"/>
      <c r="AR209" s="384"/>
      <c r="AS209" s="384"/>
      <c r="AT209" s="384"/>
      <c r="AU209" s="384"/>
      <c r="AV209" s="384"/>
      <c r="AW209" s="384"/>
      <c r="AX209" s="384"/>
      <c r="AY209" s="384"/>
      <c r="AZ209" s="384"/>
      <c r="BA209" s="384"/>
      <c r="BB209" s="384"/>
      <c r="BC209" s="385"/>
      <c r="BD209" s="301" t="s">
        <v>1221</v>
      </c>
      <c r="BS209" s="89" t="s">
        <v>443</v>
      </c>
      <c r="BT209" s="89" t="s">
        <v>444</v>
      </c>
      <c r="BU209" s="95" t="s">
        <v>1251</v>
      </c>
      <c r="BV209" s="87" t="s">
        <v>1249</v>
      </c>
      <c r="DH209" s="7" t="s">
        <v>1256</v>
      </c>
      <c r="DI209" s="7" t="s">
        <v>384</v>
      </c>
      <c r="DJ209" s="7" t="s">
        <v>466</v>
      </c>
      <c r="DK209" s="7" t="s">
        <v>467</v>
      </c>
      <c r="DL209" s="7" t="s">
        <v>465</v>
      </c>
      <c r="DQ209" s="7" t="s">
        <v>1251</v>
      </c>
      <c r="DR209" s="7" t="s">
        <v>1249</v>
      </c>
      <c r="EL209" s="840" t="s">
        <v>1255</v>
      </c>
      <c r="EM209" s="318" t="s">
        <v>1253</v>
      </c>
      <c r="EN209" s="274" t="s">
        <v>1254</v>
      </c>
      <c r="EO209" s="849">
        <v>51</v>
      </c>
      <c r="EP209" s="849">
        <v>65</v>
      </c>
      <c r="EQ209" s="820">
        <v>0</v>
      </c>
      <c r="ER209" s="826">
        <v>3</v>
      </c>
      <c r="ES209" s="820">
        <v>6</v>
      </c>
      <c r="ET209" s="842">
        <v>5</v>
      </c>
      <c r="EV209" s="661"/>
    </row>
    <row r="210" spans="1:152" ht="40.5" customHeight="1" thickBot="1" x14ac:dyDescent="0.25">
      <c r="A210" s="277" t="s">
        <v>90</v>
      </c>
      <c r="B210" s="430" t="s">
        <v>91</v>
      </c>
      <c r="C210" s="431" t="s">
        <v>992</v>
      </c>
      <c r="D210" s="431"/>
      <c r="E210" s="8" t="s">
        <v>752</v>
      </c>
      <c r="F210" s="281" t="str">
        <f t="shared" si="153"/>
        <v>E3.P_G</v>
      </c>
      <c r="G210" s="692" t="s">
        <v>318</v>
      </c>
      <c r="H210" s="692" t="s">
        <v>467</v>
      </c>
      <c r="I210" s="464"/>
      <c r="J210" s="465" t="s">
        <v>61</v>
      </c>
      <c r="K210" s="466" t="str">
        <f t="shared" si="154"/>
        <v>E3.P_G.MR1</v>
      </c>
      <c r="L210" s="426" t="s">
        <v>444</v>
      </c>
      <c r="M210" s="427" t="s">
        <v>1241</v>
      </c>
      <c r="N210" s="428">
        <v>5</v>
      </c>
      <c r="O210" s="428">
        <v>5</v>
      </c>
      <c r="P210" s="391" t="s">
        <v>122</v>
      </c>
      <c r="Q210" s="392" t="str">
        <f t="shared" si="155"/>
        <v>E3.P_G.MR1-MP05-1</v>
      </c>
      <c r="R210" s="477" t="s">
        <v>1257</v>
      </c>
      <c r="S210" s="337" t="s">
        <v>1258</v>
      </c>
      <c r="T210" s="620">
        <v>0</v>
      </c>
      <c r="U210" s="621">
        <v>1</v>
      </c>
      <c r="V210" s="393" t="s">
        <v>67</v>
      </c>
      <c r="W210" s="353">
        <v>0</v>
      </c>
      <c r="X210" s="622">
        <v>0.2</v>
      </c>
      <c r="Y210" s="403">
        <v>0.5</v>
      </c>
      <c r="Z210" s="404">
        <v>0.3</v>
      </c>
      <c r="AA210" s="383"/>
      <c r="AB210" s="384"/>
      <c r="AC210" s="384"/>
      <c r="AD210" s="384"/>
      <c r="AE210" s="384"/>
      <c r="AF210" s="384"/>
      <c r="AG210" s="384"/>
      <c r="AH210" s="384"/>
      <c r="AI210" s="384"/>
      <c r="AJ210" s="384"/>
      <c r="AK210" s="384"/>
      <c r="AL210" s="384"/>
      <c r="AM210" s="384"/>
      <c r="AN210" s="384"/>
      <c r="AO210" s="384"/>
      <c r="AP210" s="384"/>
      <c r="AQ210" s="384"/>
      <c r="AR210" s="384"/>
      <c r="AS210" s="384"/>
      <c r="AT210" s="384"/>
      <c r="AU210" s="384"/>
      <c r="AV210" s="384"/>
      <c r="AW210" s="384"/>
      <c r="AX210" s="384"/>
      <c r="AY210" s="384"/>
      <c r="AZ210" s="384"/>
      <c r="BA210" s="384"/>
      <c r="BB210" s="384"/>
      <c r="BC210" s="385"/>
      <c r="BD210" s="301" t="s">
        <v>1221</v>
      </c>
      <c r="BS210" s="89" t="s">
        <v>443</v>
      </c>
      <c r="BT210" s="89" t="s">
        <v>444</v>
      </c>
      <c r="BU210" s="95" t="s">
        <v>1255</v>
      </c>
      <c r="BV210" s="87" t="s">
        <v>1253</v>
      </c>
      <c r="DH210" s="7" t="s">
        <v>1260</v>
      </c>
      <c r="DI210" s="7" t="s">
        <v>384</v>
      </c>
      <c r="DJ210" s="7" t="s">
        <v>466</v>
      </c>
      <c r="DK210" s="7" t="s">
        <v>467</v>
      </c>
      <c r="DL210" s="7" t="s">
        <v>465</v>
      </c>
      <c r="DQ210" s="7" t="s">
        <v>1255</v>
      </c>
      <c r="DR210" s="7" t="s">
        <v>1253</v>
      </c>
      <c r="EL210" s="840" t="s">
        <v>1259</v>
      </c>
      <c r="EM210" s="318" t="s">
        <v>1257</v>
      </c>
      <c r="EN210" s="274" t="s">
        <v>1258</v>
      </c>
      <c r="EO210" s="386">
        <v>0</v>
      </c>
      <c r="EP210" s="386">
        <v>1</v>
      </c>
      <c r="EQ210" s="275">
        <v>0</v>
      </c>
      <c r="ER210" s="276">
        <v>0.2</v>
      </c>
      <c r="ES210" s="276">
        <v>0.5</v>
      </c>
      <c r="ET210" s="841">
        <v>0.3</v>
      </c>
    </row>
    <row r="211" spans="1:152" ht="156" customHeight="1" x14ac:dyDescent="0.2">
      <c r="A211" s="277" t="s">
        <v>90</v>
      </c>
      <c r="B211" s="430" t="s">
        <v>91</v>
      </c>
      <c r="C211" s="431" t="s">
        <v>992</v>
      </c>
      <c r="D211" s="432" t="s">
        <v>1217</v>
      </c>
      <c r="E211" s="3" t="s">
        <v>772</v>
      </c>
      <c r="F211" s="433" t="str">
        <f t="shared" si="153"/>
        <v>E3.P_H</v>
      </c>
      <c r="G211" s="693" t="s">
        <v>332</v>
      </c>
      <c r="H211" s="694" t="s">
        <v>475</v>
      </c>
      <c r="I211" s="695" t="s">
        <v>1261</v>
      </c>
      <c r="J211" s="456" t="s">
        <v>61</v>
      </c>
      <c r="K211" s="457" t="str">
        <f t="shared" si="154"/>
        <v>E3.P_H.MR1</v>
      </c>
      <c r="L211" s="361" t="s">
        <v>455</v>
      </c>
      <c r="M211" s="362" t="s">
        <v>1262</v>
      </c>
      <c r="N211" s="363">
        <v>41</v>
      </c>
      <c r="O211" s="247">
        <v>341</v>
      </c>
      <c r="P211" s="365" t="s">
        <v>64</v>
      </c>
      <c r="Q211" s="366" t="str">
        <f t="shared" si="155"/>
        <v>E3.P_H.MR1-MP01-1</v>
      </c>
      <c r="R211" s="623" t="s">
        <v>1263</v>
      </c>
      <c r="S211" s="521" t="s">
        <v>1264</v>
      </c>
      <c r="T211" s="522">
        <v>1</v>
      </c>
      <c r="U211" s="523">
        <v>1</v>
      </c>
      <c r="V211" s="522" t="s">
        <v>102</v>
      </c>
      <c r="W211" s="524">
        <v>0</v>
      </c>
      <c r="X211" s="627">
        <v>0.5</v>
      </c>
      <c r="Y211" s="626">
        <v>0.4</v>
      </c>
      <c r="Z211" s="628">
        <v>0.1</v>
      </c>
      <c r="AA211" s="591">
        <v>50000000</v>
      </c>
      <c r="AB211" s="592">
        <v>0</v>
      </c>
      <c r="AC211" s="592">
        <v>1450000000</v>
      </c>
      <c r="AD211" s="592">
        <v>0</v>
      </c>
      <c r="AE211" s="592">
        <v>0</v>
      </c>
      <c r="AF211" s="592">
        <v>0</v>
      </c>
      <c r="AG211" s="592">
        <f t="shared" ref="AG211" si="166">SUM(AA211:AF211)</f>
        <v>1500000000</v>
      </c>
      <c r="AH211" s="592">
        <v>145000000</v>
      </c>
      <c r="AI211" s="592">
        <f>+AB211</f>
        <v>0</v>
      </c>
      <c r="AJ211" s="592">
        <v>950500000</v>
      </c>
      <c r="AK211" s="592">
        <f t="shared" ref="AK211:AM211" si="167">+AD211</f>
        <v>0</v>
      </c>
      <c r="AL211" s="592">
        <f t="shared" si="167"/>
        <v>0</v>
      </c>
      <c r="AM211" s="592">
        <f t="shared" si="167"/>
        <v>0</v>
      </c>
      <c r="AN211" s="592">
        <f t="shared" ref="AN211" si="168">SUM(AH211:AM211)</f>
        <v>1095500000</v>
      </c>
      <c r="AO211" s="592">
        <v>115500000</v>
      </c>
      <c r="AP211" s="592">
        <f>+AI211</f>
        <v>0</v>
      </c>
      <c r="AQ211" s="592">
        <v>1474500000</v>
      </c>
      <c r="AR211" s="592">
        <f>+AK211</f>
        <v>0</v>
      </c>
      <c r="AS211" s="592">
        <f>+AL211</f>
        <v>0</v>
      </c>
      <c r="AT211" s="592">
        <f>+AM211</f>
        <v>0</v>
      </c>
      <c r="AU211" s="592">
        <f t="shared" ref="AU211" si="169">SUM(AO211:AT211)</f>
        <v>1590000000</v>
      </c>
      <c r="AV211" s="592">
        <v>170000000</v>
      </c>
      <c r="AW211" s="592">
        <f>+AP211</f>
        <v>0</v>
      </c>
      <c r="AX211" s="592">
        <v>450000000</v>
      </c>
      <c r="AY211" s="592">
        <f>+AR211</f>
        <v>0</v>
      </c>
      <c r="AZ211" s="592">
        <f>+AS211</f>
        <v>0</v>
      </c>
      <c r="BA211" s="592">
        <v>0</v>
      </c>
      <c r="BB211" s="592">
        <f t="shared" ref="BB211" si="170">SUM(AV211:BA211)</f>
        <v>620000000</v>
      </c>
      <c r="BC211" s="660">
        <f t="shared" ref="BC211" si="171">+BB211+AU211+AN211+AG211</f>
        <v>4805500000</v>
      </c>
      <c r="BD211" s="301" t="s">
        <v>1221</v>
      </c>
      <c r="BS211" s="89" t="s">
        <v>443</v>
      </c>
      <c r="BT211" s="89" t="s">
        <v>444</v>
      </c>
      <c r="BU211" s="95" t="s">
        <v>1259</v>
      </c>
      <c r="BV211" s="87" t="s">
        <v>1257</v>
      </c>
      <c r="DH211" s="7" t="s">
        <v>1266</v>
      </c>
      <c r="DI211" s="7" t="s">
        <v>384</v>
      </c>
      <c r="DJ211" s="7" t="s">
        <v>466</v>
      </c>
      <c r="DK211" s="7" t="s">
        <v>467</v>
      </c>
      <c r="DL211" s="7" t="s">
        <v>465</v>
      </c>
      <c r="DQ211" s="7" t="s">
        <v>1259</v>
      </c>
      <c r="DR211" s="7" t="s">
        <v>1257</v>
      </c>
      <c r="EL211" s="840" t="s">
        <v>1265</v>
      </c>
      <c r="EM211" s="318" t="s">
        <v>1263</v>
      </c>
      <c r="EN211" s="274" t="s">
        <v>1264</v>
      </c>
      <c r="EO211" s="274">
        <v>1</v>
      </c>
      <c r="EP211" s="274">
        <v>1</v>
      </c>
      <c r="EQ211" s="275">
        <v>0</v>
      </c>
      <c r="ER211" s="828">
        <v>0.25</v>
      </c>
      <c r="ES211" s="827">
        <v>0.5</v>
      </c>
      <c r="ET211" s="839">
        <v>0.25</v>
      </c>
    </row>
    <row r="212" spans="1:152" ht="87.75" customHeight="1" x14ac:dyDescent="0.2">
      <c r="A212" s="277" t="s">
        <v>90</v>
      </c>
      <c r="B212" s="430" t="s">
        <v>91</v>
      </c>
      <c r="C212" s="431" t="s">
        <v>992</v>
      </c>
      <c r="D212" s="431"/>
      <c r="E212" s="8" t="s">
        <v>772</v>
      </c>
      <c r="F212" s="281" t="str">
        <f t="shared" si="153"/>
        <v>E3.P_H</v>
      </c>
      <c r="G212" s="691" t="s">
        <v>332</v>
      </c>
      <c r="H212" s="691" t="s">
        <v>475</v>
      </c>
      <c r="I212" s="458"/>
      <c r="J212" s="459" t="s">
        <v>61</v>
      </c>
      <c r="K212" s="374" t="str">
        <f t="shared" si="154"/>
        <v>E3.P_H.MR1</v>
      </c>
      <c r="L212" s="410" t="s">
        <v>455</v>
      </c>
      <c r="M212" s="411" t="s">
        <v>1262</v>
      </c>
      <c r="N212" s="375">
        <v>41</v>
      </c>
      <c r="O212" s="288">
        <v>341</v>
      </c>
      <c r="P212" s="378" t="s">
        <v>87</v>
      </c>
      <c r="Q212" s="378" t="str">
        <f t="shared" si="155"/>
        <v>E3.P_H.MR1-MP02-1</v>
      </c>
      <c r="R212" s="629" t="s">
        <v>1267</v>
      </c>
      <c r="S212" s="530" t="s">
        <v>1268</v>
      </c>
      <c r="T212" s="531">
        <v>0</v>
      </c>
      <c r="U212" s="532">
        <v>1</v>
      </c>
      <c r="V212" s="531" t="s">
        <v>67</v>
      </c>
      <c r="W212" s="535">
        <v>0</v>
      </c>
      <c r="X212" s="547">
        <v>0.35</v>
      </c>
      <c r="Y212" s="546">
        <v>0.35</v>
      </c>
      <c r="Z212" s="542">
        <v>0.3</v>
      </c>
      <c r="AA212" s="537"/>
      <c r="AB212" s="538"/>
      <c r="AC212" s="538"/>
      <c r="AD212" s="538"/>
      <c r="AE212" s="538"/>
      <c r="AF212" s="538"/>
      <c r="AG212" s="538"/>
      <c r="AH212" s="538"/>
      <c r="AI212" s="538"/>
      <c r="AJ212" s="538"/>
      <c r="AK212" s="538"/>
      <c r="AL212" s="538"/>
      <c r="AM212" s="538"/>
      <c r="AN212" s="538"/>
      <c r="AO212" s="538"/>
      <c r="AP212" s="538"/>
      <c r="AQ212" s="538"/>
      <c r="AR212" s="538"/>
      <c r="AS212" s="538"/>
      <c r="AT212" s="538"/>
      <c r="AU212" s="538"/>
      <c r="AV212" s="538"/>
      <c r="AW212" s="538"/>
      <c r="AX212" s="538"/>
      <c r="AY212" s="538"/>
      <c r="AZ212" s="538"/>
      <c r="BA212" s="538"/>
      <c r="BB212" s="538"/>
      <c r="BC212" s="539"/>
      <c r="BD212" s="301" t="s">
        <v>1221</v>
      </c>
      <c r="BS212" s="87" t="s">
        <v>454</v>
      </c>
      <c r="BT212" s="87" t="s">
        <v>455</v>
      </c>
      <c r="BU212" s="90" t="s">
        <v>1265</v>
      </c>
      <c r="BV212" s="87" t="s">
        <v>1263</v>
      </c>
      <c r="DH212" s="7" t="s">
        <v>1270</v>
      </c>
      <c r="DI212" s="7" t="s">
        <v>384</v>
      </c>
      <c r="DJ212" s="7" t="s">
        <v>474</v>
      </c>
      <c r="DK212" s="7" t="s">
        <v>475</v>
      </c>
      <c r="DL212" s="7" t="s">
        <v>473</v>
      </c>
      <c r="DQ212" s="7" t="s">
        <v>1265</v>
      </c>
      <c r="DR212" s="7" t="s">
        <v>1263</v>
      </c>
      <c r="EL212" s="840" t="s">
        <v>1269</v>
      </c>
      <c r="EM212" s="318" t="s">
        <v>1267</v>
      </c>
      <c r="EN212" s="274" t="s">
        <v>1268</v>
      </c>
      <c r="EO212" s="274">
        <v>0</v>
      </c>
      <c r="EP212" s="274">
        <v>1</v>
      </c>
      <c r="EQ212" s="276">
        <v>0.1</v>
      </c>
      <c r="ER212" s="828">
        <v>0.9</v>
      </c>
      <c r="ES212" s="329">
        <v>0</v>
      </c>
      <c r="ET212" s="841">
        <v>0</v>
      </c>
    </row>
    <row r="213" spans="1:152" ht="51" customHeight="1" x14ac:dyDescent="0.2">
      <c r="A213" s="277" t="s">
        <v>90</v>
      </c>
      <c r="B213" s="430" t="s">
        <v>91</v>
      </c>
      <c r="C213" s="431" t="s">
        <v>992</v>
      </c>
      <c r="D213" s="431"/>
      <c r="E213" s="8" t="s">
        <v>772</v>
      </c>
      <c r="F213" s="281" t="str">
        <f t="shared" si="153"/>
        <v>E3.P_H</v>
      </c>
      <c r="G213" s="691" t="s">
        <v>332</v>
      </c>
      <c r="H213" s="691" t="s">
        <v>475</v>
      </c>
      <c r="I213" s="458"/>
      <c r="J213" s="459" t="s">
        <v>61</v>
      </c>
      <c r="K213" s="374" t="str">
        <f t="shared" si="154"/>
        <v>E3.P_H.MR1</v>
      </c>
      <c r="L213" s="410" t="s">
        <v>455</v>
      </c>
      <c r="M213" s="411" t="s">
        <v>1262</v>
      </c>
      <c r="N213" s="375">
        <v>41</v>
      </c>
      <c r="O213" s="288">
        <v>341</v>
      </c>
      <c r="P213" s="378" t="s">
        <v>1271</v>
      </c>
      <c r="Q213" s="378" t="str">
        <f t="shared" si="155"/>
        <v>E3.P_H.MR1-MP02-2</v>
      </c>
      <c r="R213" s="629" t="s">
        <v>1267</v>
      </c>
      <c r="S213" s="530" t="s">
        <v>1272</v>
      </c>
      <c r="T213" s="531">
        <v>0</v>
      </c>
      <c r="U213" s="532">
        <v>1</v>
      </c>
      <c r="V213" s="531" t="s">
        <v>67</v>
      </c>
      <c r="W213" s="546">
        <v>0.25</v>
      </c>
      <c r="X213" s="547">
        <v>0.25</v>
      </c>
      <c r="Y213" s="546">
        <v>0.25</v>
      </c>
      <c r="Z213" s="548">
        <v>0.25</v>
      </c>
      <c r="AA213" s="537"/>
      <c r="AB213" s="538"/>
      <c r="AC213" s="538"/>
      <c r="AD213" s="538"/>
      <c r="AE213" s="538"/>
      <c r="AF213" s="538"/>
      <c r="AG213" s="538"/>
      <c r="AH213" s="538"/>
      <c r="AI213" s="538"/>
      <c r="AJ213" s="538"/>
      <c r="AK213" s="538"/>
      <c r="AL213" s="538"/>
      <c r="AM213" s="538"/>
      <c r="AN213" s="538"/>
      <c r="AO213" s="538"/>
      <c r="AP213" s="538"/>
      <c r="AQ213" s="538"/>
      <c r="AR213" s="538"/>
      <c r="AS213" s="538"/>
      <c r="AT213" s="538"/>
      <c r="AU213" s="538"/>
      <c r="AV213" s="538"/>
      <c r="AW213" s="538"/>
      <c r="AX213" s="538"/>
      <c r="AY213" s="538"/>
      <c r="AZ213" s="538"/>
      <c r="BA213" s="538"/>
      <c r="BB213" s="538"/>
      <c r="BC213" s="539"/>
      <c r="BD213" s="301" t="s">
        <v>1221</v>
      </c>
      <c r="BS213" s="89" t="s">
        <v>454</v>
      </c>
      <c r="BT213" s="89" t="s">
        <v>455</v>
      </c>
      <c r="BU213" s="90" t="s">
        <v>1269</v>
      </c>
      <c r="BV213" s="87" t="s">
        <v>1267</v>
      </c>
      <c r="DH213" s="7" t="s">
        <v>1274</v>
      </c>
      <c r="DI213" s="7" t="s">
        <v>384</v>
      </c>
      <c r="DJ213" s="7" t="s">
        <v>474</v>
      </c>
      <c r="DK213" s="7" t="s">
        <v>475</v>
      </c>
      <c r="DL213" s="7" t="s">
        <v>473</v>
      </c>
      <c r="DQ213" s="7" t="s">
        <v>1269</v>
      </c>
      <c r="DR213" s="7" t="s">
        <v>1267</v>
      </c>
      <c r="EL213" s="840" t="s">
        <v>1273</v>
      </c>
      <c r="EM213" s="318" t="s">
        <v>1267</v>
      </c>
      <c r="EN213" s="274" t="s">
        <v>1272</v>
      </c>
      <c r="EO213" s="274">
        <v>0</v>
      </c>
      <c r="EP213" s="821">
        <v>1</v>
      </c>
      <c r="EQ213" s="823">
        <v>0</v>
      </c>
      <c r="ER213" s="828">
        <v>0.3</v>
      </c>
      <c r="ES213" s="823">
        <v>0.35</v>
      </c>
      <c r="ET213" s="859">
        <v>0.35</v>
      </c>
    </row>
    <row r="214" spans="1:152" ht="38.25" customHeight="1" x14ac:dyDescent="0.2">
      <c r="A214" s="277" t="s">
        <v>90</v>
      </c>
      <c r="B214" s="430" t="s">
        <v>91</v>
      </c>
      <c r="C214" s="431" t="s">
        <v>992</v>
      </c>
      <c r="D214" s="431"/>
      <c r="E214" s="8" t="s">
        <v>772</v>
      </c>
      <c r="F214" s="281" t="str">
        <f t="shared" si="153"/>
        <v>E3.P_H</v>
      </c>
      <c r="G214" s="691" t="s">
        <v>332</v>
      </c>
      <c r="H214" s="691" t="s">
        <v>475</v>
      </c>
      <c r="I214" s="458"/>
      <c r="J214" s="459" t="s">
        <v>61</v>
      </c>
      <c r="K214" s="374" t="str">
        <f t="shared" si="154"/>
        <v>E3.P_H.MR1</v>
      </c>
      <c r="L214" s="410" t="s">
        <v>455</v>
      </c>
      <c r="M214" s="411" t="s">
        <v>1262</v>
      </c>
      <c r="N214" s="375">
        <v>41</v>
      </c>
      <c r="O214" s="288">
        <v>341</v>
      </c>
      <c r="P214" s="377" t="s">
        <v>99</v>
      </c>
      <c r="Q214" s="378" t="str">
        <f t="shared" si="155"/>
        <v>E3.P_H.MR1-MP03-1</v>
      </c>
      <c r="R214" s="529" t="s">
        <v>1275</v>
      </c>
      <c r="S214" s="696" t="s">
        <v>1276</v>
      </c>
      <c r="T214" s="697">
        <v>2</v>
      </c>
      <c r="U214" s="698">
        <v>2</v>
      </c>
      <c r="V214" s="697" t="s">
        <v>102</v>
      </c>
      <c r="W214" s="699">
        <v>0</v>
      </c>
      <c r="X214" s="700">
        <v>0</v>
      </c>
      <c r="Y214" s="699">
        <v>2</v>
      </c>
      <c r="Z214" s="701">
        <v>0</v>
      </c>
      <c r="AA214" s="702"/>
      <c r="AB214" s="703"/>
      <c r="AC214" s="703"/>
      <c r="AD214" s="703"/>
      <c r="AE214" s="703"/>
      <c r="AF214" s="703"/>
      <c r="AG214" s="703"/>
      <c r="AH214" s="703"/>
      <c r="AI214" s="703"/>
      <c r="AJ214" s="703"/>
      <c r="AK214" s="703"/>
      <c r="AL214" s="703"/>
      <c r="AM214" s="703"/>
      <c r="AN214" s="703"/>
      <c r="AO214" s="703"/>
      <c r="AP214" s="703"/>
      <c r="AQ214" s="703"/>
      <c r="AR214" s="703"/>
      <c r="AS214" s="703"/>
      <c r="AT214" s="703"/>
      <c r="AU214" s="703"/>
      <c r="AV214" s="703"/>
      <c r="AW214" s="703"/>
      <c r="AX214" s="703"/>
      <c r="AY214" s="703"/>
      <c r="AZ214" s="703"/>
      <c r="BA214" s="703"/>
      <c r="BB214" s="703"/>
      <c r="BC214" s="704"/>
      <c r="BD214" s="705" t="s">
        <v>1221</v>
      </c>
      <c r="BE214" s="706"/>
      <c r="BF214" s="706"/>
      <c r="BG214" s="706"/>
      <c r="BH214" s="706"/>
      <c r="BI214" s="706"/>
      <c r="BJ214" s="706"/>
      <c r="BK214" s="706"/>
      <c r="BS214" s="89" t="s">
        <v>454</v>
      </c>
      <c r="BT214" s="89" t="s">
        <v>455</v>
      </c>
      <c r="BU214" s="90" t="s">
        <v>1273</v>
      </c>
      <c r="BV214" s="87" t="s">
        <v>1267</v>
      </c>
      <c r="DH214" s="7" t="s">
        <v>1278</v>
      </c>
      <c r="DI214" s="7" t="s">
        <v>384</v>
      </c>
      <c r="DJ214" s="7" t="s">
        <v>474</v>
      </c>
      <c r="DK214" s="7" t="s">
        <v>475</v>
      </c>
      <c r="DL214" s="7" t="s">
        <v>473</v>
      </c>
      <c r="DQ214" s="7" t="s">
        <v>1273</v>
      </c>
      <c r="DR214" s="7" t="s">
        <v>1267</v>
      </c>
      <c r="EL214" s="840" t="s">
        <v>1277</v>
      </c>
      <c r="EM214" s="835" t="s">
        <v>1275</v>
      </c>
      <c r="EN214" s="273" t="s">
        <v>1276</v>
      </c>
      <c r="EO214" s="273">
        <v>2</v>
      </c>
      <c r="EP214" s="273">
        <v>2</v>
      </c>
      <c r="EQ214" s="490">
        <v>0</v>
      </c>
      <c r="ER214" s="490">
        <v>0</v>
      </c>
      <c r="ES214" s="826">
        <v>1</v>
      </c>
      <c r="ET214" s="842">
        <v>1</v>
      </c>
    </row>
    <row r="215" spans="1:152" ht="63.75" customHeight="1" x14ac:dyDescent="0.2">
      <c r="A215" s="277" t="s">
        <v>90</v>
      </c>
      <c r="B215" s="430" t="s">
        <v>91</v>
      </c>
      <c r="C215" s="431" t="s">
        <v>992</v>
      </c>
      <c r="D215" s="431"/>
      <c r="E215" s="8" t="s">
        <v>772</v>
      </c>
      <c r="F215" s="281" t="str">
        <f t="shared" si="153"/>
        <v>E3.P_H</v>
      </c>
      <c r="G215" s="691" t="s">
        <v>332</v>
      </c>
      <c r="H215" s="691" t="s">
        <v>475</v>
      </c>
      <c r="I215" s="458"/>
      <c r="J215" s="459" t="s">
        <v>61</v>
      </c>
      <c r="K215" s="374" t="str">
        <f t="shared" si="154"/>
        <v>E3.P_H.MR1</v>
      </c>
      <c r="L215" s="410" t="s">
        <v>455</v>
      </c>
      <c r="M215" s="411" t="s">
        <v>1262</v>
      </c>
      <c r="N215" s="375">
        <v>41</v>
      </c>
      <c r="O215" s="288">
        <v>341</v>
      </c>
      <c r="P215" s="377" t="s">
        <v>112</v>
      </c>
      <c r="Q215" s="378" t="str">
        <f t="shared" si="155"/>
        <v>E3.P_H.MR1-MP04-1</v>
      </c>
      <c r="R215" s="629" t="s">
        <v>1279</v>
      </c>
      <c r="S215" s="530" t="s">
        <v>1280</v>
      </c>
      <c r="T215" s="531">
        <v>6</v>
      </c>
      <c r="U215" s="532">
        <v>8</v>
      </c>
      <c r="V215" s="531" t="s">
        <v>67</v>
      </c>
      <c r="W215" s="535">
        <v>2</v>
      </c>
      <c r="X215" s="676">
        <v>2</v>
      </c>
      <c r="Y215" s="535">
        <v>2</v>
      </c>
      <c r="Z215" s="536">
        <v>2</v>
      </c>
      <c r="AA215" s="537"/>
      <c r="AB215" s="538"/>
      <c r="AC215" s="538"/>
      <c r="AD215" s="538"/>
      <c r="AE215" s="538"/>
      <c r="AF215" s="538"/>
      <c r="AG215" s="538"/>
      <c r="AH215" s="538"/>
      <c r="AI215" s="538"/>
      <c r="AJ215" s="538"/>
      <c r="AK215" s="538"/>
      <c r="AL215" s="538"/>
      <c r="AM215" s="538"/>
      <c r="AN215" s="538"/>
      <c r="AO215" s="538"/>
      <c r="AP215" s="538"/>
      <c r="AQ215" s="538"/>
      <c r="AR215" s="538"/>
      <c r="AS215" s="538"/>
      <c r="AT215" s="538"/>
      <c r="AU215" s="538"/>
      <c r="AV215" s="538"/>
      <c r="AW215" s="538"/>
      <c r="AX215" s="538"/>
      <c r="AY215" s="538"/>
      <c r="AZ215" s="538"/>
      <c r="BA215" s="538"/>
      <c r="BB215" s="538"/>
      <c r="BC215" s="539"/>
      <c r="BD215" s="301" t="s">
        <v>1221</v>
      </c>
      <c r="BS215" s="89" t="s">
        <v>454</v>
      </c>
      <c r="BT215" s="89" t="s">
        <v>455</v>
      </c>
      <c r="BU215" s="90" t="s">
        <v>1277</v>
      </c>
      <c r="BV215" s="87" t="s">
        <v>1275</v>
      </c>
      <c r="DH215" s="7" t="s">
        <v>1282</v>
      </c>
      <c r="DI215" s="7" t="s">
        <v>384</v>
      </c>
      <c r="DJ215" s="7" t="s">
        <v>474</v>
      </c>
      <c r="DK215" s="7" t="s">
        <v>475</v>
      </c>
      <c r="DL215" s="7" t="s">
        <v>473</v>
      </c>
      <c r="DQ215" s="7" t="s">
        <v>1277</v>
      </c>
      <c r="DR215" s="7" t="s">
        <v>1275</v>
      </c>
      <c r="EL215" s="840" t="s">
        <v>1281</v>
      </c>
      <c r="EM215" s="318" t="s">
        <v>1279</v>
      </c>
      <c r="EN215" s="274" t="s">
        <v>1280</v>
      </c>
      <c r="EO215" s="274">
        <v>6</v>
      </c>
      <c r="EP215" s="274">
        <v>8</v>
      </c>
      <c r="EQ215" s="275">
        <v>2</v>
      </c>
      <c r="ER215" s="275">
        <v>2</v>
      </c>
      <c r="ES215" s="275">
        <v>2</v>
      </c>
      <c r="ET215" s="838">
        <v>2</v>
      </c>
    </row>
    <row r="216" spans="1:152" ht="49.5" customHeight="1" x14ac:dyDescent="0.2">
      <c r="A216" s="277" t="s">
        <v>90</v>
      </c>
      <c r="B216" s="430" t="s">
        <v>91</v>
      </c>
      <c r="C216" s="431" t="s">
        <v>992</v>
      </c>
      <c r="D216" s="431"/>
      <c r="E216" s="8" t="s">
        <v>772</v>
      </c>
      <c r="F216" s="281" t="str">
        <f t="shared" si="153"/>
        <v>E3.P_H</v>
      </c>
      <c r="G216" s="691" t="s">
        <v>332</v>
      </c>
      <c r="H216" s="691" t="s">
        <v>475</v>
      </c>
      <c r="I216" s="458"/>
      <c r="J216" s="459" t="s">
        <v>61</v>
      </c>
      <c r="K216" s="374" t="str">
        <f t="shared" si="154"/>
        <v>E3.P_H.MR1</v>
      </c>
      <c r="L216" s="410" t="s">
        <v>455</v>
      </c>
      <c r="M216" s="411" t="s">
        <v>1262</v>
      </c>
      <c r="N216" s="375">
        <v>41</v>
      </c>
      <c r="O216" s="288">
        <v>341</v>
      </c>
      <c r="P216" s="377" t="s">
        <v>122</v>
      </c>
      <c r="Q216" s="378" t="str">
        <f t="shared" si="155"/>
        <v>E3.P_H.MR1-MP05-1</v>
      </c>
      <c r="R216" s="629" t="s">
        <v>1283</v>
      </c>
      <c r="S216" s="530" t="s">
        <v>305</v>
      </c>
      <c r="T216" s="531">
        <v>1</v>
      </c>
      <c r="U216" s="532">
        <v>1</v>
      </c>
      <c r="V216" s="531" t="s">
        <v>102</v>
      </c>
      <c r="W216" s="546">
        <v>0.25</v>
      </c>
      <c r="X216" s="547">
        <v>0.25</v>
      </c>
      <c r="Y216" s="546">
        <v>0.25</v>
      </c>
      <c r="Z216" s="548">
        <v>0.25</v>
      </c>
      <c r="AA216" s="537"/>
      <c r="AB216" s="538"/>
      <c r="AC216" s="538"/>
      <c r="AD216" s="538"/>
      <c r="AE216" s="538"/>
      <c r="AF216" s="538"/>
      <c r="AG216" s="538"/>
      <c r="AH216" s="538"/>
      <c r="AI216" s="538"/>
      <c r="AJ216" s="538"/>
      <c r="AK216" s="538"/>
      <c r="AL216" s="538"/>
      <c r="AM216" s="538"/>
      <c r="AN216" s="538"/>
      <c r="AO216" s="538"/>
      <c r="AP216" s="538"/>
      <c r="AQ216" s="538"/>
      <c r="AR216" s="538"/>
      <c r="AS216" s="538"/>
      <c r="AT216" s="538"/>
      <c r="AU216" s="538"/>
      <c r="AV216" s="538"/>
      <c r="AW216" s="538"/>
      <c r="AX216" s="538"/>
      <c r="AY216" s="538"/>
      <c r="AZ216" s="538"/>
      <c r="BA216" s="538"/>
      <c r="BB216" s="538"/>
      <c r="BC216" s="539"/>
      <c r="BD216" s="301" t="s">
        <v>1221</v>
      </c>
      <c r="BS216" s="89" t="s">
        <v>454</v>
      </c>
      <c r="BT216" s="89" t="s">
        <v>455</v>
      </c>
      <c r="BU216" s="90" t="s">
        <v>1281</v>
      </c>
      <c r="BV216" s="87" t="s">
        <v>1279</v>
      </c>
      <c r="DH216" s="7" t="s">
        <v>1285</v>
      </c>
      <c r="DI216" s="7" t="s">
        <v>384</v>
      </c>
      <c r="DJ216" s="7" t="s">
        <v>474</v>
      </c>
      <c r="DK216" s="7" t="s">
        <v>475</v>
      </c>
      <c r="DL216" s="7" t="s">
        <v>473</v>
      </c>
      <c r="DQ216" s="7" t="s">
        <v>1281</v>
      </c>
      <c r="DR216" s="7" t="s">
        <v>1279</v>
      </c>
      <c r="EL216" s="840" t="s">
        <v>1284</v>
      </c>
      <c r="EM216" s="318" t="s">
        <v>1283</v>
      </c>
      <c r="EN216" s="274" t="s">
        <v>305</v>
      </c>
      <c r="EO216" s="274">
        <v>1</v>
      </c>
      <c r="EP216" s="274">
        <v>1</v>
      </c>
      <c r="EQ216" s="329">
        <v>0.25</v>
      </c>
      <c r="ER216" s="329">
        <v>0.25</v>
      </c>
      <c r="ES216" s="329">
        <v>0.25</v>
      </c>
      <c r="ET216" s="837">
        <v>0.25</v>
      </c>
    </row>
    <row r="217" spans="1:152" ht="52.5" customHeight="1" thickBot="1" x14ac:dyDescent="0.25">
      <c r="A217" s="277" t="s">
        <v>90</v>
      </c>
      <c r="B217" s="430" t="s">
        <v>91</v>
      </c>
      <c r="C217" s="431" t="s">
        <v>992</v>
      </c>
      <c r="D217" s="431"/>
      <c r="E217" s="8" t="s">
        <v>772</v>
      </c>
      <c r="F217" s="281" t="str">
        <f t="shared" si="153"/>
        <v>E3.P_H</v>
      </c>
      <c r="G217" s="692" t="s">
        <v>332</v>
      </c>
      <c r="H217" s="692" t="s">
        <v>475</v>
      </c>
      <c r="I217" s="464"/>
      <c r="J217" s="465" t="s">
        <v>61</v>
      </c>
      <c r="K217" s="466" t="str">
        <f t="shared" si="154"/>
        <v>E3.P_H.MR1</v>
      </c>
      <c r="L217" s="426" t="s">
        <v>455</v>
      </c>
      <c r="M217" s="427" t="s">
        <v>1262</v>
      </c>
      <c r="N217" s="389">
        <v>41</v>
      </c>
      <c r="O217" s="428">
        <v>341</v>
      </c>
      <c r="P217" s="391" t="s">
        <v>132</v>
      </c>
      <c r="Q217" s="392" t="str">
        <f t="shared" si="155"/>
        <v>E3.P_H.MR1-MP06-1</v>
      </c>
      <c r="R217" s="630" t="s">
        <v>1286</v>
      </c>
      <c r="S217" s="553" t="s">
        <v>1287</v>
      </c>
      <c r="T217" s="631">
        <v>0.05</v>
      </c>
      <c r="U217" s="632">
        <v>0.7</v>
      </c>
      <c r="V217" s="554" t="s">
        <v>67</v>
      </c>
      <c r="W217" s="707">
        <v>0.1</v>
      </c>
      <c r="X217" s="708">
        <v>0.1</v>
      </c>
      <c r="Y217" s="707">
        <v>0.4</v>
      </c>
      <c r="Z217" s="709">
        <v>0.4</v>
      </c>
      <c r="AA217" s="537"/>
      <c r="AB217" s="538"/>
      <c r="AC217" s="538"/>
      <c r="AD217" s="538"/>
      <c r="AE217" s="538"/>
      <c r="AF217" s="538"/>
      <c r="AG217" s="538"/>
      <c r="AH217" s="538"/>
      <c r="AI217" s="538"/>
      <c r="AJ217" s="538"/>
      <c r="AK217" s="538"/>
      <c r="AL217" s="538"/>
      <c r="AM217" s="538"/>
      <c r="AN217" s="538"/>
      <c r="AO217" s="538"/>
      <c r="AP217" s="538"/>
      <c r="AQ217" s="538"/>
      <c r="AR217" s="538"/>
      <c r="AS217" s="538"/>
      <c r="AT217" s="538"/>
      <c r="AU217" s="538"/>
      <c r="AV217" s="538"/>
      <c r="AW217" s="538"/>
      <c r="AX217" s="538"/>
      <c r="AY217" s="538"/>
      <c r="AZ217" s="538"/>
      <c r="BA217" s="538"/>
      <c r="BB217" s="538"/>
      <c r="BC217" s="539"/>
      <c r="BD217" s="301" t="s">
        <v>1221</v>
      </c>
      <c r="BS217" s="89" t="s">
        <v>454</v>
      </c>
      <c r="BT217" s="89" t="s">
        <v>455</v>
      </c>
      <c r="BU217" s="90" t="s">
        <v>1284</v>
      </c>
      <c r="BV217" s="87" t="s">
        <v>1283</v>
      </c>
      <c r="DH217" s="7" t="s">
        <v>1289</v>
      </c>
      <c r="DI217" s="7" t="s">
        <v>384</v>
      </c>
      <c r="DJ217" s="7" t="s">
        <v>474</v>
      </c>
      <c r="DK217" s="7" t="s">
        <v>475</v>
      </c>
      <c r="DL217" s="7" t="s">
        <v>473</v>
      </c>
      <c r="DQ217" s="7" t="s">
        <v>1284</v>
      </c>
      <c r="DR217" s="7" t="s">
        <v>1283</v>
      </c>
      <c r="EL217" s="840" t="s">
        <v>1288</v>
      </c>
      <c r="EM217" s="318" t="s">
        <v>1286</v>
      </c>
      <c r="EN217" s="274" t="s">
        <v>1287</v>
      </c>
      <c r="EO217" s="274">
        <v>0.05</v>
      </c>
      <c r="EP217" s="821">
        <v>0.7</v>
      </c>
      <c r="EQ217" s="819">
        <v>0.1</v>
      </c>
      <c r="ER217" s="828">
        <v>0.2</v>
      </c>
      <c r="ES217" s="827">
        <v>0.2</v>
      </c>
      <c r="ET217" s="836">
        <v>0.2</v>
      </c>
      <c r="EV217" s="710"/>
    </row>
    <row r="218" spans="1:152" ht="121.5" customHeight="1" x14ac:dyDescent="0.2">
      <c r="A218" s="277" t="s">
        <v>90</v>
      </c>
      <c r="B218" s="430" t="s">
        <v>91</v>
      </c>
      <c r="C218" s="431" t="s">
        <v>992</v>
      </c>
      <c r="D218" s="432" t="s">
        <v>1217</v>
      </c>
      <c r="E218" s="3" t="s">
        <v>802</v>
      </c>
      <c r="F218" s="433" t="str">
        <f t="shared" si="153"/>
        <v>E3.P_I</v>
      </c>
      <c r="G218" s="693" t="s">
        <v>343</v>
      </c>
      <c r="H218" s="694" t="s">
        <v>483</v>
      </c>
      <c r="I218" s="455" t="s">
        <v>1290</v>
      </c>
      <c r="J218" s="456" t="s">
        <v>61</v>
      </c>
      <c r="K218" s="457" t="str">
        <f t="shared" si="154"/>
        <v>E3.P_I.MR1</v>
      </c>
      <c r="L218" s="361" t="s">
        <v>463</v>
      </c>
      <c r="M218" s="362" t="s">
        <v>1291</v>
      </c>
      <c r="N218" s="406">
        <v>0.1</v>
      </c>
      <c r="O218" s="407">
        <v>0.3</v>
      </c>
      <c r="P218" s="711" t="s">
        <v>64</v>
      </c>
      <c r="Q218" s="712" t="str">
        <f t="shared" si="155"/>
        <v>E3.P_I.MR1-MP01-1</v>
      </c>
      <c r="R218" s="418" t="s">
        <v>1292</v>
      </c>
      <c r="S218" s="368" t="s">
        <v>1293</v>
      </c>
      <c r="T218" s="369">
        <v>0</v>
      </c>
      <c r="U218" s="370">
        <v>1</v>
      </c>
      <c r="V218" s="369" t="s">
        <v>67</v>
      </c>
      <c r="W218" s="563">
        <v>0.25</v>
      </c>
      <c r="X218" s="564">
        <v>0.25</v>
      </c>
      <c r="Y218" s="257">
        <v>0.5</v>
      </c>
      <c r="Z218" s="372">
        <v>0</v>
      </c>
      <c r="AA218" s="591">
        <v>22000000</v>
      </c>
      <c r="AB218" s="592">
        <v>0</v>
      </c>
      <c r="AC218" s="592">
        <v>0</v>
      </c>
      <c r="AD218" s="592">
        <v>0</v>
      </c>
      <c r="AE218" s="592">
        <v>0</v>
      </c>
      <c r="AF218" s="592">
        <v>0</v>
      </c>
      <c r="AG218" s="592">
        <f t="shared" ref="AG218" si="172">SUM(AA218:AF218)</f>
        <v>22000000</v>
      </c>
      <c r="AH218" s="592">
        <v>23000000</v>
      </c>
      <c r="AI218" s="592">
        <f>+AB218</f>
        <v>0</v>
      </c>
      <c r="AJ218" s="592">
        <f>+AC218</f>
        <v>0</v>
      </c>
      <c r="AK218" s="592">
        <f t="shared" ref="AK218:AM218" si="173">+AD218</f>
        <v>0</v>
      </c>
      <c r="AL218" s="592">
        <f t="shared" si="173"/>
        <v>0</v>
      </c>
      <c r="AM218" s="592">
        <f t="shared" si="173"/>
        <v>0</v>
      </c>
      <c r="AN218" s="592">
        <f t="shared" ref="AN218" si="174">SUM(AH218:AM218)</f>
        <v>23000000</v>
      </c>
      <c r="AO218" s="592">
        <v>44000000</v>
      </c>
      <c r="AP218" s="592">
        <f t="shared" ref="AP218:AT218" si="175">+AI218</f>
        <v>0</v>
      </c>
      <c r="AQ218" s="592">
        <f t="shared" si="175"/>
        <v>0</v>
      </c>
      <c r="AR218" s="592">
        <f t="shared" si="175"/>
        <v>0</v>
      </c>
      <c r="AS218" s="592">
        <f t="shared" si="175"/>
        <v>0</v>
      </c>
      <c r="AT218" s="592">
        <f t="shared" si="175"/>
        <v>0</v>
      </c>
      <c r="AU218" s="592">
        <f t="shared" ref="AU218" si="176">SUM(AO218:AT218)</f>
        <v>44000000</v>
      </c>
      <c r="AV218" s="592">
        <v>46000000</v>
      </c>
      <c r="AW218" s="592">
        <f t="shared" ref="AW218:BA218" si="177">+AP218</f>
        <v>0</v>
      </c>
      <c r="AX218" s="592">
        <f t="shared" si="177"/>
        <v>0</v>
      </c>
      <c r="AY218" s="592">
        <f t="shared" si="177"/>
        <v>0</v>
      </c>
      <c r="AZ218" s="592">
        <f t="shared" si="177"/>
        <v>0</v>
      </c>
      <c r="BA218" s="592">
        <f t="shared" si="177"/>
        <v>0</v>
      </c>
      <c r="BB218" s="592">
        <f t="shared" ref="BB218" si="178">SUM(AV218:BA218)</f>
        <v>46000000</v>
      </c>
      <c r="BC218" s="660">
        <f t="shared" ref="BC218" si="179">+BB218+AU218+AN218+AG218</f>
        <v>135000000</v>
      </c>
      <c r="BD218" s="301" t="s">
        <v>1221</v>
      </c>
      <c r="BS218" s="89" t="s">
        <v>454</v>
      </c>
      <c r="BT218" s="89" t="s">
        <v>455</v>
      </c>
      <c r="BU218" s="90" t="s">
        <v>1288</v>
      </c>
      <c r="BV218" s="87" t="s">
        <v>1286</v>
      </c>
      <c r="DH218" s="7" t="s">
        <v>1295</v>
      </c>
      <c r="DI218" s="7" t="s">
        <v>384</v>
      </c>
      <c r="DJ218" s="7" t="s">
        <v>474</v>
      </c>
      <c r="DK218" s="7" t="s">
        <v>475</v>
      </c>
      <c r="DL218" s="7" t="s">
        <v>473</v>
      </c>
      <c r="DQ218" s="7" t="s">
        <v>1288</v>
      </c>
      <c r="DR218" s="7" t="s">
        <v>1286</v>
      </c>
      <c r="EL218" s="834" t="s">
        <v>1294</v>
      </c>
      <c r="EM218" s="318" t="s">
        <v>1292</v>
      </c>
      <c r="EN218" s="274" t="s">
        <v>1293</v>
      </c>
      <c r="EO218" s="274">
        <v>0</v>
      </c>
      <c r="EP218" s="274">
        <v>1</v>
      </c>
      <c r="EQ218" s="329">
        <v>0</v>
      </c>
      <c r="ER218" s="828">
        <v>0</v>
      </c>
      <c r="ES218" s="276">
        <v>0.5</v>
      </c>
      <c r="ET218" s="836">
        <v>0.5</v>
      </c>
    </row>
    <row r="219" spans="1:152" ht="64.5" customHeight="1" x14ac:dyDescent="0.2">
      <c r="A219" s="277" t="s">
        <v>90</v>
      </c>
      <c r="B219" s="430" t="s">
        <v>91</v>
      </c>
      <c r="C219" s="431" t="s">
        <v>992</v>
      </c>
      <c r="D219" s="431"/>
      <c r="E219" s="8" t="s">
        <v>802</v>
      </c>
      <c r="F219" s="281" t="str">
        <f t="shared" si="153"/>
        <v>E3.P_I</v>
      </c>
      <c r="G219" s="691" t="s">
        <v>343</v>
      </c>
      <c r="H219" s="691" t="s">
        <v>483</v>
      </c>
      <c r="I219" s="458"/>
      <c r="J219" s="459" t="s">
        <v>61</v>
      </c>
      <c r="K219" s="374" t="str">
        <f t="shared" si="154"/>
        <v>E3.P_I.MR1</v>
      </c>
      <c r="L219" s="513" t="s">
        <v>463</v>
      </c>
      <c r="M219" s="514" t="s">
        <v>1291</v>
      </c>
      <c r="N219" s="412">
        <v>0.1</v>
      </c>
      <c r="O219" s="413">
        <v>0.3</v>
      </c>
      <c r="P219" s="713" t="s">
        <v>87</v>
      </c>
      <c r="Q219" s="714" t="str">
        <f t="shared" si="155"/>
        <v>E3.P_I.MR1-MP02-1</v>
      </c>
      <c r="R219" s="422" t="s">
        <v>1296</v>
      </c>
      <c r="S219" s="314" t="s">
        <v>1297</v>
      </c>
      <c r="T219" s="293">
        <v>35</v>
      </c>
      <c r="U219" s="294">
        <v>40</v>
      </c>
      <c r="V219" s="293" t="s">
        <v>67</v>
      </c>
      <c r="W219" s="295">
        <v>10</v>
      </c>
      <c r="X219" s="296">
        <v>10</v>
      </c>
      <c r="Y219" s="295">
        <v>10</v>
      </c>
      <c r="Z219" s="297">
        <v>10</v>
      </c>
      <c r="AA219" s="298"/>
      <c r="AB219" s="299"/>
      <c r="AC219" s="299"/>
      <c r="AD219" s="299"/>
      <c r="AE219" s="299"/>
      <c r="AF219" s="299"/>
      <c r="AG219" s="299"/>
      <c r="AH219" s="299"/>
      <c r="AI219" s="299"/>
      <c r="AJ219" s="299"/>
      <c r="AK219" s="299"/>
      <c r="AL219" s="299"/>
      <c r="AM219" s="299"/>
      <c r="AN219" s="299"/>
      <c r="AO219" s="299"/>
      <c r="AP219" s="299"/>
      <c r="AQ219" s="299"/>
      <c r="AR219" s="299"/>
      <c r="AS219" s="299"/>
      <c r="AT219" s="299"/>
      <c r="AU219" s="299"/>
      <c r="AV219" s="299"/>
      <c r="AW219" s="299"/>
      <c r="AX219" s="299"/>
      <c r="AY219" s="299"/>
      <c r="AZ219" s="299"/>
      <c r="BA219" s="299"/>
      <c r="BB219" s="299"/>
      <c r="BC219" s="300"/>
      <c r="BD219" s="301" t="s">
        <v>1221</v>
      </c>
      <c r="BS219" s="87" t="s">
        <v>462</v>
      </c>
      <c r="BT219" s="87" t="s">
        <v>463</v>
      </c>
      <c r="BU219" s="90" t="s">
        <v>1294</v>
      </c>
      <c r="BV219" s="87" t="s">
        <v>1292</v>
      </c>
      <c r="DH219" s="7" t="s">
        <v>1299</v>
      </c>
      <c r="DI219" s="7" t="s">
        <v>384</v>
      </c>
      <c r="DJ219" s="7" t="s">
        <v>482</v>
      </c>
      <c r="DK219" s="7" t="s">
        <v>483</v>
      </c>
      <c r="DL219" s="7" t="s">
        <v>481</v>
      </c>
      <c r="DQ219" s="7" t="s">
        <v>1294</v>
      </c>
      <c r="DR219" s="7" t="s">
        <v>1292</v>
      </c>
      <c r="EL219" s="834" t="s">
        <v>1298</v>
      </c>
      <c r="EM219" s="318" t="s">
        <v>1296</v>
      </c>
      <c r="EN219" s="274" t="s">
        <v>1297</v>
      </c>
      <c r="EO219" s="274">
        <v>35</v>
      </c>
      <c r="EP219" s="274">
        <v>40</v>
      </c>
      <c r="EQ219" s="275">
        <v>10</v>
      </c>
      <c r="ER219" s="275">
        <v>10</v>
      </c>
      <c r="ES219" s="275">
        <v>10</v>
      </c>
      <c r="ET219" s="838">
        <v>10</v>
      </c>
    </row>
    <row r="220" spans="1:152" ht="54" customHeight="1" thickBot="1" x14ac:dyDescent="0.25">
      <c r="A220" s="277" t="s">
        <v>90</v>
      </c>
      <c r="B220" s="430" t="s">
        <v>91</v>
      </c>
      <c r="C220" s="431" t="s">
        <v>992</v>
      </c>
      <c r="D220" s="431"/>
      <c r="E220" s="8" t="s">
        <v>802</v>
      </c>
      <c r="F220" s="281" t="str">
        <f t="shared" si="153"/>
        <v>E3.P_I</v>
      </c>
      <c r="G220" s="692" t="s">
        <v>343</v>
      </c>
      <c r="H220" s="692" t="s">
        <v>483</v>
      </c>
      <c r="I220" s="464"/>
      <c r="J220" s="465" t="s">
        <v>61</v>
      </c>
      <c r="K220" s="466" t="str">
        <f t="shared" si="154"/>
        <v>E3.P_I.MR1</v>
      </c>
      <c r="L220" s="549" t="s">
        <v>463</v>
      </c>
      <c r="M220" s="550" t="s">
        <v>1291</v>
      </c>
      <c r="N220" s="415">
        <v>0.1</v>
      </c>
      <c r="O220" s="416">
        <v>0.3</v>
      </c>
      <c r="P220" s="715" t="s">
        <v>99</v>
      </c>
      <c r="Q220" s="716" t="str">
        <f t="shared" si="155"/>
        <v>E3.P_I.MR1-MP03-1</v>
      </c>
      <c r="R220" s="477" t="s">
        <v>1300</v>
      </c>
      <c r="S220" s="337" t="s">
        <v>170</v>
      </c>
      <c r="T220" s="338">
        <v>0</v>
      </c>
      <c r="U220" s="339">
        <v>4</v>
      </c>
      <c r="V220" s="351" t="s">
        <v>67</v>
      </c>
      <c r="W220" s="353">
        <v>1</v>
      </c>
      <c r="X220" s="354">
        <v>1</v>
      </c>
      <c r="Y220" s="353">
        <v>1</v>
      </c>
      <c r="Z220" s="355">
        <v>1</v>
      </c>
      <c r="AA220" s="298"/>
      <c r="AB220" s="299"/>
      <c r="AC220" s="299"/>
      <c r="AD220" s="299"/>
      <c r="AE220" s="299"/>
      <c r="AF220" s="299"/>
      <c r="AG220" s="299"/>
      <c r="AH220" s="299"/>
      <c r="AI220" s="299"/>
      <c r="AJ220" s="299"/>
      <c r="AK220" s="299"/>
      <c r="AL220" s="299"/>
      <c r="AM220" s="299"/>
      <c r="AN220" s="299"/>
      <c r="AO220" s="299"/>
      <c r="AP220" s="299"/>
      <c r="AQ220" s="299"/>
      <c r="AR220" s="299"/>
      <c r="AS220" s="299"/>
      <c r="AT220" s="299"/>
      <c r="AU220" s="299"/>
      <c r="AV220" s="299"/>
      <c r="AW220" s="299"/>
      <c r="AX220" s="299"/>
      <c r="AY220" s="299"/>
      <c r="AZ220" s="299"/>
      <c r="BA220" s="299"/>
      <c r="BB220" s="299"/>
      <c r="BC220" s="300"/>
      <c r="BD220" s="301" t="s">
        <v>1221</v>
      </c>
      <c r="BS220" s="89" t="s">
        <v>462</v>
      </c>
      <c r="BT220" s="89" t="s">
        <v>463</v>
      </c>
      <c r="BU220" s="90" t="s">
        <v>1298</v>
      </c>
      <c r="BV220" s="87" t="s">
        <v>1296</v>
      </c>
      <c r="DH220" s="7" t="s">
        <v>1302</v>
      </c>
      <c r="DI220" s="7" t="s">
        <v>384</v>
      </c>
      <c r="DJ220" s="7" t="s">
        <v>482</v>
      </c>
      <c r="DK220" s="7" t="s">
        <v>483</v>
      </c>
      <c r="DL220" s="7" t="s">
        <v>481</v>
      </c>
      <c r="DQ220" s="7" t="s">
        <v>1298</v>
      </c>
      <c r="DR220" s="7" t="s">
        <v>1296</v>
      </c>
      <c r="EL220" s="834" t="s">
        <v>1301</v>
      </c>
      <c r="EM220" s="318" t="s">
        <v>1300</v>
      </c>
      <c r="EN220" s="274" t="s">
        <v>170</v>
      </c>
      <c r="EO220" s="274">
        <v>0</v>
      </c>
      <c r="EP220" s="274">
        <v>4</v>
      </c>
      <c r="EQ220" s="275">
        <v>1</v>
      </c>
      <c r="ER220" s="275">
        <v>1</v>
      </c>
      <c r="ES220" s="275">
        <v>1</v>
      </c>
      <c r="ET220" s="838">
        <v>1</v>
      </c>
    </row>
    <row r="221" spans="1:152" ht="156" customHeight="1" x14ac:dyDescent="0.2">
      <c r="A221" s="277" t="s">
        <v>90</v>
      </c>
      <c r="B221" s="430" t="s">
        <v>91</v>
      </c>
      <c r="C221" s="431" t="s">
        <v>992</v>
      </c>
      <c r="D221" s="432" t="s">
        <v>1217</v>
      </c>
      <c r="E221" s="3" t="s">
        <v>818</v>
      </c>
      <c r="F221" s="433" t="str">
        <f t="shared" si="153"/>
        <v>E3.P_J</v>
      </c>
      <c r="G221" s="434" t="s">
        <v>354</v>
      </c>
      <c r="H221" s="479" t="s">
        <v>491</v>
      </c>
      <c r="I221" s="455" t="s">
        <v>1303</v>
      </c>
      <c r="J221" s="456" t="s">
        <v>61</v>
      </c>
      <c r="K221" s="457" t="str">
        <f t="shared" si="154"/>
        <v>E3.P_J.MR1</v>
      </c>
      <c r="L221" s="361" t="s">
        <v>471</v>
      </c>
      <c r="M221" s="362" t="s">
        <v>1304</v>
      </c>
      <c r="N221" s="406">
        <v>1</v>
      </c>
      <c r="O221" s="407">
        <v>1</v>
      </c>
      <c r="P221" s="249" t="s">
        <v>64</v>
      </c>
      <c r="Q221" s="249" t="str">
        <f t="shared" si="155"/>
        <v>E3.P_J.MR1-MP01-1</v>
      </c>
      <c r="R221" s="717" t="s">
        <v>1305</v>
      </c>
      <c r="S221" s="718" t="s">
        <v>1306</v>
      </c>
      <c r="T221" s="369">
        <v>1</v>
      </c>
      <c r="U221" s="370">
        <v>1</v>
      </c>
      <c r="V221" s="369" t="s">
        <v>102</v>
      </c>
      <c r="W221" s="563">
        <v>0.25</v>
      </c>
      <c r="X221" s="564">
        <v>0.75</v>
      </c>
      <c r="Y221" s="255">
        <v>0</v>
      </c>
      <c r="Z221" s="372">
        <v>0</v>
      </c>
      <c r="AA221" s="591">
        <v>103000000</v>
      </c>
      <c r="AB221" s="592">
        <v>0</v>
      </c>
      <c r="AC221" s="592">
        <v>0</v>
      </c>
      <c r="AD221" s="592">
        <v>0</v>
      </c>
      <c r="AE221" s="592">
        <v>0</v>
      </c>
      <c r="AF221" s="592">
        <v>0</v>
      </c>
      <c r="AG221" s="592">
        <f t="shared" ref="AG221" si="180">SUM(AA221:AF221)</f>
        <v>103000000</v>
      </c>
      <c r="AH221" s="592">
        <v>79000000</v>
      </c>
      <c r="AI221" s="592">
        <f>+AB221</f>
        <v>0</v>
      </c>
      <c r="AJ221" s="592">
        <f>+AC221</f>
        <v>0</v>
      </c>
      <c r="AK221" s="592">
        <f t="shared" ref="AK221:AM221" si="181">+AD221</f>
        <v>0</v>
      </c>
      <c r="AL221" s="592">
        <f t="shared" si="181"/>
        <v>0</v>
      </c>
      <c r="AM221" s="592">
        <f t="shared" si="181"/>
        <v>0</v>
      </c>
      <c r="AN221" s="592">
        <f t="shared" ref="AN221" si="182">SUM(AH221:AM221)</f>
        <v>79000000</v>
      </c>
      <c r="AO221" s="592">
        <v>76500000</v>
      </c>
      <c r="AP221" s="592">
        <f t="shared" ref="AP221:AT221" si="183">+AI221</f>
        <v>0</v>
      </c>
      <c r="AQ221" s="592">
        <f t="shared" si="183"/>
        <v>0</v>
      </c>
      <c r="AR221" s="592">
        <f t="shared" si="183"/>
        <v>0</v>
      </c>
      <c r="AS221" s="592">
        <f t="shared" si="183"/>
        <v>0</v>
      </c>
      <c r="AT221" s="592">
        <f t="shared" si="183"/>
        <v>0</v>
      </c>
      <c r="AU221" s="592">
        <f t="shared" ref="AU221" si="184">SUM(AO221:AT221)</f>
        <v>76500000</v>
      </c>
      <c r="AV221" s="592">
        <v>105000000</v>
      </c>
      <c r="AW221" s="592">
        <f t="shared" ref="AW221:BA221" si="185">+AP221</f>
        <v>0</v>
      </c>
      <c r="AX221" s="592">
        <f t="shared" si="185"/>
        <v>0</v>
      </c>
      <c r="AY221" s="592">
        <f t="shared" si="185"/>
        <v>0</v>
      </c>
      <c r="AZ221" s="592">
        <f t="shared" si="185"/>
        <v>0</v>
      </c>
      <c r="BA221" s="592">
        <f t="shared" si="185"/>
        <v>0</v>
      </c>
      <c r="BB221" s="592">
        <f t="shared" ref="BB221" si="186">SUM(AV221:BA221)</f>
        <v>105000000</v>
      </c>
      <c r="BC221" s="660">
        <f t="shared" ref="BC221" si="187">+BB221+AU221+AN221+AG221</f>
        <v>363500000</v>
      </c>
      <c r="BD221" s="301" t="s">
        <v>1221</v>
      </c>
      <c r="BS221" s="89" t="s">
        <v>462</v>
      </c>
      <c r="BT221" s="89" t="s">
        <v>463</v>
      </c>
      <c r="BU221" s="90" t="s">
        <v>1301</v>
      </c>
      <c r="BV221" s="87" t="s">
        <v>1300</v>
      </c>
      <c r="DH221" s="7" t="s">
        <v>1308</v>
      </c>
      <c r="DI221" s="7" t="s">
        <v>384</v>
      </c>
      <c r="DJ221" s="7" t="s">
        <v>482</v>
      </c>
      <c r="DK221" s="7" t="s">
        <v>483</v>
      </c>
      <c r="DL221" s="7" t="s">
        <v>481</v>
      </c>
      <c r="DQ221" s="7" t="s">
        <v>1301</v>
      </c>
      <c r="DR221" s="7" t="s">
        <v>1300</v>
      </c>
      <c r="EL221" s="834" t="s">
        <v>1307</v>
      </c>
      <c r="EM221" s="835" t="s">
        <v>1305</v>
      </c>
      <c r="EN221" s="273" t="s">
        <v>1306</v>
      </c>
      <c r="EO221" s="274">
        <v>1</v>
      </c>
      <c r="EP221" s="274">
        <v>1</v>
      </c>
      <c r="EQ221" s="329">
        <v>0.25</v>
      </c>
      <c r="ER221" s="329">
        <v>0.75</v>
      </c>
      <c r="ES221" s="275">
        <v>0</v>
      </c>
      <c r="ET221" s="838">
        <v>0</v>
      </c>
    </row>
    <row r="222" spans="1:152" ht="55.5" customHeight="1" x14ac:dyDescent="0.2">
      <c r="A222" s="277" t="s">
        <v>90</v>
      </c>
      <c r="B222" s="430" t="s">
        <v>91</v>
      </c>
      <c r="C222" s="431" t="s">
        <v>992</v>
      </c>
      <c r="D222" s="431"/>
      <c r="E222" s="8" t="s">
        <v>818</v>
      </c>
      <c r="F222" s="281" t="str">
        <f t="shared" si="153"/>
        <v>E3.P_J</v>
      </c>
      <c r="G222" s="454" t="s">
        <v>354</v>
      </c>
      <c r="H222" s="454" t="s">
        <v>491</v>
      </c>
      <c r="I222" s="458"/>
      <c r="J222" s="459" t="s">
        <v>61</v>
      </c>
      <c r="K222" s="374" t="str">
        <f t="shared" si="154"/>
        <v>E3.P_J.MR1</v>
      </c>
      <c r="L222" s="638" t="s">
        <v>471</v>
      </c>
      <c r="M222" s="431" t="s">
        <v>1304</v>
      </c>
      <c r="N222" s="412">
        <v>1</v>
      </c>
      <c r="O222" s="413">
        <v>1</v>
      </c>
      <c r="P222" s="290" t="s">
        <v>74</v>
      </c>
      <c r="Q222" s="290" t="str">
        <f t="shared" si="155"/>
        <v>E3.P_J.MR1-MP01-2</v>
      </c>
      <c r="R222" s="719" t="s">
        <v>1305</v>
      </c>
      <c r="S222" s="292" t="s">
        <v>1309</v>
      </c>
      <c r="T222" s="293">
        <v>1</v>
      </c>
      <c r="U222" s="294">
        <v>1</v>
      </c>
      <c r="V222" s="293" t="s">
        <v>102</v>
      </c>
      <c r="W222" s="321">
        <v>0.25</v>
      </c>
      <c r="X222" s="322">
        <v>0.25</v>
      </c>
      <c r="Y222" s="321">
        <v>0.25</v>
      </c>
      <c r="Z222" s="323">
        <v>0.25</v>
      </c>
      <c r="AA222" s="298"/>
      <c r="AB222" s="299"/>
      <c r="AC222" s="299"/>
      <c r="AD222" s="299"/>
      <c r="AE222" s="299"/>
      <c r="AF222" s="299"/>
      <c r="AG222" s="299"/>
      <c r="AH222" s="299"/>
      <c r="AI222" s="299"/>
      <c r="AJ222" s="299"/>
      <c r="AK222" s="299"/>
      <c r="AL222" s="299"/>
      <c r="AM222" s="299"/>
      <c r="AN222" s="299"/>
      <c r="AO222" s="299"/>
      <c r="AP222" s="299"/>
      <c r="AQ222" s="299"/>
      <c r="AR222" s="299"/>
      <c r="AS222" s="299"/>
      <c r="AT222" s="299"/>
      <c r="AU222" s="299"/>
      <c r="AV222" s="299"/>
      <c r="AW222" s="299"/>
      <c r="AX222" s="299"/>
      <c r="AY222" s="299"/>
      <c r="AZ222" s="299"/>
      <c r="BA222" s="299"/>
      <c r="BB222" s="299"/>
      <c r="BC222" s="300"/>
      <c r="BD222" s="301" t="s">
        <v>1221</v>
      </c>
      <c r="BS222" s="87" t="s">
        <v>470</v>
      </c>
      <c r="BT222" s="87" t="s">
        <v>471</v>
      </c>
      <c r="BU222" s="90" t="s">
        <v>1307</v>
      </c>
      <c r="BV222" s="87" t="s">
        <v>1305</v>
      </c>
      <c r="DH222" s="7" t="s">
        <v>1311</v>
      </c>
      <c r="DI222" s="7" t="s">
        <v>384</v>
      </c>
      <c r="DJ222" s="7" t="s">
        <v>490</v>
      </c>
      <c r="DK222" s="7" t="s">
        <v>491</v>
      </c>
      <c r="DL222" s="7" t="s">
        <v>489</v>
      </c>
      <c r="DQ222" s="7" t="s">
        <v>1307</v>
      </c>
      <c r="DR222" s="7" t="s">
        <v>1305</v>
      </c>
      <c r="EL222" s="834" t="s">
        <v>1310</v>
      </c>
      <c r="EM222" s="835" t="s">
        <v>1305</v>
      </c>
      <c r="EN222" s="273" t="s">
        <v>1309</v>
      </c>
      <c r="EO222" s="274">
        <v>1</v>
      </c>
      <c r="EP222" s="274">
        <v>1</v>
      </c>
      <c r="EQ222" s="329">
        <v>0.25</v>
      </c>
      <c r="ER222" s="329">
        <v>0.25</v>
      </c>
      <c r="ES222" s="329">
        <v>0.25</v>
      </c>
      <c r="ET222" s="837">
        <v>0.25</v>
      </c>
    </row>
    <row r="223" spans="1:152" ht="35.25" customHeight="1" x14ac:dyDescent="0.2">
      <c r="A223" s="277" t="s">
        <v>90</v>
      </c>
      <c r="B223" s="430" t="s">
        <v>91</v>
      </c>
      <c r="C223" s="431" t="s">
        <v>992</v>
      </c>
      <c r="D223" s="431"/>
      <c r="E223" s="8" t="s">
        <v>818</v>
      </c>
      <c r="F223" s="281" t="str">
        <f t="shared" si="153"/>
        <v>E3.P_J</v>
      </c>
      <c r="G223" s="454" t="s">
        <v>354</v>
      </c>
      <c r="H223" s="454" t="s">
        <v>491</v>
      </c>
      <c r="I223" s="458"/>
      <c r="J223" s="459" t="s">
        <v>61</v>
      </c>
      <c r="K223" s="374" t="str">
        <f t="shared" si="154"/>
        <v>E3.P_J.MR1</v>
      </c>
      <c r="L223" s="638" t="s">
        <v>471</v>
      </c>
      <c r="M223" s="431" t="s">
        <v>1304</v>
      </c>
      <c r="N223" s="412">
        <v>1</v>
      </c>
      <c r="O223" s="413">
        <v>1</v>
      </c>
      <c r="P223" s="290" t="s">
        <v>87</v>
      </c>
      <c r="Q223" s="290" t="str">
        <f t="shared" si="155"/>
        <v>E3.P_J.MR1-MP02-1</v>
      </c>
      <c r="R223" s="422" t="s">
        <v>1312</v>
      </c>
      <c r="S223" s="314" t="s">
        <v>1313</v>
      </c>
      <c r="T223" s="293">
        <v>3</v>
      </c>
      <c r="U223" s="294">
        <v>3</v>
      </c>
      <c r="V223" s="293" t="s">
        <v>102</v>
      </c>
      <c r="W223" s="295">
        <v>0</v>
      </c>
      <c r="X223" s="296">
        <v>1</v>
      </c>
      <c r="Y223" s="295">
        <v>1</v>
      </c>
      <c r="Z223" s="297">
        <v>1</v>
      </c>
      <c r="AA223" s="298"/>
      <c r="AB223" s="299"/>
      <c r="AC223" s="299"/>
      <c r="AD223" s="299"/>
      <c r="AE223" s="299"/>
      <c r="AF223" s="299"/>
      <c r="AG223" s="299"/>
      <c r="AH223" s="299"/>
      <c r="AI223" s="299"/>
      <c r="AJ223" s="299"/>
      <c r="AK223" s="299"/>
      <c r="AL223" s="299"/>
      <c r="AM223" s="299"/>
      <c r="AN223" s="299"/>
      <c r="AO223" s="299"/>
      <c r="AP223" s="299"/>
      <c r="AQ223" s="299"/>
      <c r="AR223" s="299"/>
      <c r="AS223" s="299"/>
      <c r="AT223" s="299"/>
      <c r="AU223" s="299"/>
      <c r="AV223" s="299"/>
      <c r="AW223" s="299"/>
      <c r="AX223" s="299"/>
      <c r="AY223" s="299"/>
      <c r="AZ223" s="299"/>
      <c r="BA223" s="299"/>
      <c r="BB223" s="299"/>
      <c r="BC223" s="300"/>
      <c r="BD223" s="301" t="s">
        <v>1221</v>
      </c>
      <c r="BS223" s="89" t="s">
        <v>470</v>
      </c>
      <c r="BT223" s="89" t="s">
        <v>471</v>
      </c>
      <c r="BU223" s="90" t="s">
        <v>1310</v>
      </c>
      <c r="BV223" s="87" t="s">
        <v>1305</v>
      </c>
      <c r="DH223" s="7" t="s">
        <v>1315</v>
      </c>
      <c r="DI223" s="7" t="s">
        <v>384</v>
      </c>
      <c r="DJ223" s="7" t="s">
        <v>490</v>
      </c>
      <c r="DK223" s="7" t="s">
        <v>491</v>
      </c>
      <c r="DL223" s="7" t="s">
        <v>489</v>
      </c>
      <c r="DQ223" s="7" t="s">
        <v>1310</v>
      </c>
      <c r="DR223" s="7" t="s">
        <v>1305</v>
      </c>
      <c r="EL223" s="834" t="s">
        <v>1314</v>
      </c>
      <c r="EM223" s="318" t="s">
        <v>1312</v>
      </c>
      <c r="EN223" s="274" t="s">
        <v>1313</v>
      </c>
      <c r="EO223" s="274">
        <v>3</v>
      </c>
      <c r="EP223" s="274">
        <v>3</v>
      </c>
      <c r="EQ223" s="275">
        <v>0</v>
      </c>
      <c r="ER223" s="275">
        <v>1</v>
      </c>
      <c r="ES223" s="275">
        <v>1</v>
      </c>
      <c r="ET223" s="838">
        <v>1</v>
      </c>
    </row>
    <row r="224" spans="1:152" ht="62.25" customHeight="1" x14ac:dyDescent="0.2">
      <c r="A224" s="277" t="s">
        <v>90</v>
      </c>
      <c r="B224" s="430" t="s">
        <v>91</v>
      </c>
      <c r="C224" s="431" t="s">
        <v>992</v>
      </c>
      <c r="D224" s="431"/>
      <c r="E224" s="8" t="s">
        <v>818</v>
      </c>
      <c r="F224" s="281" t="str">
        <f t="shared" si="153"/>
        <v>E3.P_J</v>
      </c>
      <c r="G224" s="454" t="s">
        <v>354</v>
      </c>
      <c r="H224" s="454" t="s">
        <v>491</v>
      </c>
      <c r="I224" s="458"/>
      <c r="J224" s="459" t="s">
        <v>61</v>
      </c>
      <c r="K224" s="374" t="str">
        <f t="shared" si="154"/>
        <v>E3.P_J.MR1</v>
      </c>
      <c r="L224" s="638" t="s">
        <v>471</v>
      </c>
      <c r="M224" s="431" t="s">
        <v>1304</v>
      </c>
      <c r="N224" s="412">
        <v>1</v>
      </c>
      <c r="O224" s="413">
        <v>1</v>
      </c>
      <c r="P224" s="290" t="s">
        <v>99</v>
      </c>
      <c r="Q224" s="290" t="str">
        <f t="shared" si="155"/>
        <v>E3.P_J.MR1-MP03-1</v>
      </c>
      <c r="R224" s="719" t="s">
        <v>1316</v>
      </c>
      <c r="S224" s="292" t="s">
        <v>1317</v>
      </c>
      <c r="T224" s="293">
        <v>0.3</v>
      </c>
      <c r="U224" s="294">
        <v>1</v>
      </c>
      <c r="V224" s="293" t="s">
        <v>67</v>
      </c>
      <c r="W224" s="315">
        <v>0.2</v>
      </c>
      <c r="X224" s="330">
        <v>0.3</v>
      </c>
      <c r="Y224" s="321">
        <v>0.25</v>
      </c>
      <c r="Z224" s="323">
        <v>0.25</v>
      </c>
      <c r="AA224" s="298"/>
      <c r="AB224" s="299"/>
      <c r="AC224" s="299"/>
      <c r="AD224" s="299"/>
      <c r="AE224" s="299"/>
      <c r="AF224" s="299"/>
      <c r="AG224" s="299"/>
      <c r="AH224" s="299"/>
      <c r="AI224" s="299"/>
      <c r="AJ224" s="299"/>
      <c r="AK224" s="299"/>
      <c r="AL224" s="299"/>
      <c r="AM224" s="299"/>
      <c r="AN224" s="299"/>
      <c r="AO224" s="299"/>
      <c r="AP224" s="299"/>
      <c r="AQ224" s="299"/>
      <c r="AR224" s="299"/>
      <c r="AS224" s="299"/>
      <c r="AT224" s="299"/>
      <c r="AU224" s="299"/>
      <c r="AV224" s="299"/>
      <c r="AW224" s="299"/>
      <c r="AX224" s="299"/>
      <c r="AY224" s="299"/>
      <c r="AZ224" s="299"/>
      <c r="BA224" s="299"/>
      <c r="BB224" s="299"/>
      <c r="BC224" s="300"/>
      <c r="BD224" s="301" t="s">
        <v>1221</v>
      </c>
      <c r="BS224" s="89" t="s">
        <v>470</v>
      </c>
      <c r="BT224" s="89" t="s">
        <v>471</v>
      </c>
      <c r="BU224" s="90" t="s">
        <v>1314</v>
      </c>
      <c r="BV224" s="87" t="s">
        <v>1312</v>
      </c>
      <c r="DH224" s="7" t="s">
        <v>1319</v>
      </c>
      <c r="DI224" s="7" t="s">
        <v>384</v>
      </c>
      <c r="DJ224" s="7" t="s">
        <v>490</v>
      </c>
      <c r="DK224" s="7" t="s">
        <v>491</v>
      </c>
      <c r="DL224" s="7" t="s">
        <v>489</v>
      </c>
      <c r="DQ224" s="7" t="s">
        <v>1314</v>
      </c>
      <c r="DR224" s="7" t="s">
        <v>1312</v>
      </c>
      <c r="EL224" s="834" t="s">
        <v>1318</v>
      </c>
      <c r="EM224" s="835" t="s">
        <v>1316</v>
      </c>
      <c r="EN224" s="273" t="s">
        <v>1317</v>
      </c>
      <c r="EO224" s="274">
        <v>0.3</v>
      </c>
      <c r="EP224" s="274">
        <v>1</v>
      </c>
      <c r="EQ224" s="276">
        <v>0.2</v>
      </c>
      <c r="ER224" s="827">
        <v>0.2</v>
      </c>
      <c r="ES224" s="828">
        <v>0.3</v>
      </c>
      <c r="ET224" s="839">
        <v>0.3</v>
      </c>
    </row>
    <row r="225" spans="1:150" ht="42.75" customHeight="1" x14ac:dyDescent="0.2">
      <c r="A225" s="277" t="s">
        <v>90</v>
      </c>
      <c r="B225" s="430" t="s">
        <v>91</v>
      </c>
      <c r="C225" s="431" t="s">
        <v>992</v>
      </c>
      <c r="D225" s="431"/>
      <c r="E225" s="8" t="s">
        <v>818</v>
      </c>
      <c r="F225" s="281" t="str">
        <f t="shared" si="153"/>
        <v>E3.P_J</v>
      </c>
      <c r="G225" s="454" t="s">
        <v>354</v>
      </c>
      <c r="H225" s="454" t="s">
        <v>491</v>
      </c>
      <c r="I225" s="458"/>
      <c r="J225" s="459" t="s">
        <v>61</v>
      </c>
      <c r="K225" s="374" t="str">
        <f t="shared" si="154"/>
        <v>E3.P_J.MR1</v>
      </c>
      <c r="L225" s="638" t="s">
        <v>471</v>
      </c>
      <c r="M225" s="431" t="s">
        <v>1304</v>
      </c>
      <c r="N225" s="412">
        <v>1</v>
      </c>
      <c r="O225" s="413">
        <v>1</v>
      </c>
      <c r="P225" s="290" t="s">
        <v>1320</v>
      </c>
      <c r="Q225" s="290" t="str">
        <f t="shared" si="155"/>
        <v>E3.P_J.MR1-MP03-2</v>
      </c>
      <c r="R225" s="719" t="s">
        <v>1316</v>
      </c>
      <c r="S225" s="292" t="s">
        <v>1321</v>
      </c>
      <c r="T225" s="293">
        <v>0</v>
      </c>
      <c r="U225" s="294">
        <v>1</v>
      </c>
      <c r="V225" s="293" t="s">
        <v>67</v>
      </c>
      <c r="W225" s="321">
        <v>0.25</v>
      </c>
      <c r="X225" s="322">
        <v>0.25</v>
      </c>
      <c r="Y225" s="321">
        <v>0.25</v>
      </c>
      <c r="Z225" s="323">
        <v>0.25</v>
      </c>
      <c r="AA225" s="298"/>
      <c r="AB225" s="299"/>
      <c r="AC225" s="299"/>
      <c r="AD225" s="299"/>
      <c r="AE225" s="299"/>
      <c r="AF225" s="299"/>
      <c r="AG225" s="299"/>
      <c r="AH225" s="299"/>
      <c r="AI225" s="299"/>
      <c r="AJ225" s="299"/>
      <c r="AK225" s="299"/>
      <c r="AL225" s="299"/>
      <c r="AM225" s="299"/>
      <c r="AN225" s="299"/>
      <c r="AO225" s="299"/>
      <c r="AP225" s="299"/>
      <c r="AQ225" s="299"/>
      <c r="AR225" s="299"/>
      <c r="AS225" s="299"/>
      <c r="AT225" s="299"/>
      <c r="AU225" s="299"/>
      <c r="AV225" s="299"/>
      <c r="AW225" s="299"/>
      <c r="AX225" s="299"/>
      <c r="AY225" s="299"/>
      <c r="AZ225" s="299"/>
      <c r="BA225" s="299"/>
      <c r="BB225" s="299"/>
      <c r="BC225" s="300"/>
      <c r="BD225" s="301" t="s">
        <v>1221</v>
      </c>
      <c r="BS225" s="89" t="s">
        <v>470</v>
      </c>
      <c r="BT225" s="89" t="s">
        <v>471</v>
      </c>
      <c r="BU225" s="90" t="s">
        <v>1318</v>
      </c>
      <c r="BV225" s="87" t="s">
        <v>1316</v>
      </c>
      <c r="DH225" s="7" t="s">
        <v>1323</v>
      </c>
      <c r="DI225" s="7" t="s">
        <v>384</v>
      </c>
      <c r="DJ225" s="7" t="s">
        <v>490</v>
      </c>
      <c r="DK225" s="7" t="s">
        <v>491</v>
      </c>
      <c r="DL225" s="7" t="s">
        <v>489</v>
      </c>
      <c r="DQ225" s="7" t="s">
        <v>1318</v>
      </c>
      <c r="DR225" s="7" t="s">
        <v>1316</v>
      </c>
      <c r="EL225" s="834" t="s">
        <v>1322</v>
      </c>
      <c r="EM225" s="835" t="s">
        <v>1316</v>
      </c>
      <c r="EN225" s="273" t="s">
        <v>1321</v>
      </c>
      <c r="EO225" s="274">
        <v>0</v>
      </c>
      <c r="EP225" s="274">
        <v>1</v>
      </c>
      <c r="EQ225" s="329">
        <v>0</v>
      </c>
      <c r="ER225" s="828">
        <v>0</v>
      </c>
      <c r="ES225" s="828">
        <v>0.5</v>
      </c>
      <c r="ET225" s="839">
        <v>0.5</v>
      </c>
    </row>
    <row r="226" spans="1:150" ht="51.75" customHeight="1" x14ac:dyDescent="0.2">
      <c r="A226" s="277" t="s">
        <v>90</v>
      </c>
      <c r="B226" s="430" t="s">
        <v>91</v>
      </c>
      <c r="C226" s="431" t="s">
        <v>992</v>
      </c>
      <c r="D226" s="431"/>
      <c r="E226" s="8" t="s">
        <v>818</v>
      </c>
      <c r="F226" s="281" t="str">
        <f t="shared" si="153"/>
        <v>E3.P_J</v>
      </c>
      <c r="G226" s="454" t="s">
        <v>354</v>
      </c>
      <c r="H226" s="454" t="s">
        <v>491</v>
      </c>
      <c r="I226" s="458"/>
      <c r="J226" s="459" t="s">
        <v>61</v>
      </c>
      <c r="K226" s="374" t="str">
        <f t="shared" si="154"/>
        <v>E3.P_J.MR1</v>
      </c>
      <c r="L226" s="638" t="s">
        <v>471</v>
      </c>
      <c r="M226" s="431" t="s">
        <v>1304</v>
      </c>
      <c r="N226" s="412">
        <v>1</v>
      </c>
      <c r="O226" s="413">
        <v>1</v>
      </c>
      <c r="P226" s="290" t="s">
        <v>112</v>
      </c>
      <c r="Q226" s="290" t="str">
        <f t="shared" si="155"/>
        <v>E3.P_J.MR1-MP04-1</v>
      </c>
      <c r="R226" s="422" t="s">
        <v>1324</v>
      </c>
      <c r="S226" s="314" t="s">
        <v>1325</v>
      </c>
      <c r="T226" s="293">
        <v>1</v>
      </c>
      <c r="U226" s="294">
        <v>1</v>
      </c>
      <c r="V226" s="293" t="s">
        <v>102</v>
      </c>
      <c r="W226" s="321">
        <v>0.25</v>
      </c>
      <c r="X226" s="322">
        <v>0.25</v>
      </c>
      <c r="Y226" s="321">
        <v>0.25</v>
      </c>
      <c r="Z226" s="323">
        <v>0.25</v>
      </c>
      <c r="AA226" s="298"/>
      <c r="AB226" s="299"/>
      <c r="AC226" s="299"/>
      <c r="AD226" s="299"/>
      <c r="AE226" s="299"/>
      <c r="AF226" s="299"/>
      <c r="AG226" s="299"/>
      <c r="AH226" s="299"/>
      <c r="AI226" s="299"/>
      <c r="AJ226" s="299"/>
      <c r="AK226" s="299"/>
      <c r="AL226" s="299"/>
      <c r="AM226" s="299"/>
      <c r="AN226" s="299"/>
      <c r="AO226" s="299"/>
      <c r="AP226" s="299"/>
      <c r="AQ226" s="299"/>
      <c r="AR226" s="299"/>
      <c r="AS226" s="299"/>
      <c r="AT226" s="299"/>
      <c r="AU226" s="299"/>
      <c r="AV226" s="299"/>
      <c r="AW226" s="299"/>
      <c r="AX226" s="299"/>
      <c r="AY226" s="299"/>
      <c r="AZ226" s="299"/>
      <c r="BA226" s="299"/>
      <c r="BB226" s="299"/>
      <c r="BC226" s="300"/>
      <c r="BD226" s="301" t="s">
        <v>1221</v>
      </c>
      <c r="BS226" s="89" t="s">
        <v>470</v>
      </c>
      <c r="BT226" s="89" t="s">
        <v>471</v>
      </c>
      <c r="BU226" s="90" t="s">
        <v>1322</v>
      </c>
      <c r="BV226" s="87" t="s">
        <v>1316</v>
      </c>
      <c r="DH226" s="7" t="s">
        <v>1327</v>
      </c>
      <c r="DI226" s="7" t="s">
        <v>384</v>
      </c>
      <c r="DJ226" s="7" t="s">
        <v>490</v>
      </c>
      <c r="DK226" s="7" t="s">
        <v>491</v>
      </c>
      <c r="DL226" s="7" t="s">
        <v>489</v>
      </c>
      <c r="DQ226" s="7" t="s">
        <v>1322</v>
      </c>
      <c r="DR226" s="7" t="s">
        <v>1316</v>
      </c>
      <c r="EL226" s="834" t="s">
        <v>1326</v>
      </c>
      <c r="EM226" s="318" t="s">
        <v>1324</v>
      </c>
      <c r="EN226" s="274" t="s">
        <v>1325</v>
      </c>
      <c r="EO226" s="274">
        <v>1</v>
      </c>
      <c r="EP226" s="274">
        <v>1</v>
      </c>
      <c r="EQ226" s="329">
        <v>0.25</v>
      </c>
      <c r="ER226" s="329">
        <v>0.25</v>
      </c>
      <c r="ES226" s="329">
        <v>0.25</v>
      </c>
      <c r="ET226" s="837">
        <v>0.25</v>
      </c>
    </row>
    <row r="227" spans="1:150" ht="59.25" customHeight="1" x14ac:dyDescent="0.2">
      <c r="A227" s="277" t="s">
        <v>90</v>
      </c>
      <c r="B227" s="430" t="s">
        <v>91</v>
      </c>
      <c r="C227" s="431" t="s">
        <v>992</v>
      </c>
      <c r="D227" s="431"/>
      <c r="E227" s="8" t="s">
        <v>818</v>
      </c>
      <c r="F227" s="281" t="str">
        <f t="shared" si="153"/>
        <v>E3.P_J</v>
      </c>
      <c r="G227" s="454" t="s">
        <v>354</v>
      </c>
      <c r="H227" s="454" t="s">
        <v>491</v>
      </c>
      <c r="I227" s="458"/>
      <c r="J227" s="459" t="s">
        <v>61</v>
      </c>
      <c r="K227" s="374" t="str">
        <f t="shared" si="154"/>
        <v>E3.P_J.MR1</v>
      </c>
      <c r="L227" s="638" t="s">
        <v>471</v>
      </c>
      <c r="M227" s="431" t="s">
        <v>1304</v>
      </c>
      <c r="N227" s="412">
        <v>1</v>
      </c>
      <c r="O227" s="413">
        <v>1</v>
      </c>
      <c r="P227" s="290" t="s">
        <v>122</v>
      </c>
      <c r="Q227" s="290" t="str">
        <f t="shared" si="155"/>
        <v>E3.P_J.MR1-MP05-1</v>
      </c>
      <c r="R227" s="422" t="s">
        <v>1328</v>
      </c>
      <c r="S227" s="314" t="s">
        <v>1329</v>
      </c>
      <c r="T227" s="293">
        <v>0.25</v>
      </c>
      <c r="U227" s="294">
        <v>1</v>
      </c>
      <c r="V227" s="293" t="s">
        <v>67</v>
      </c>
      <c r="W227" s="315">
        <v>0.2</v>
      </c>
      <c r="X227" s="330">
        <v>0.3</v>
      </c>
      <c r="Y227" s="321">
        <v>0.25</v>
      </c>
      <c r="Z227" s="323">
        <v>0.25</v>
      </c>
      <c r="AA227" s="298"/>
      <c r="AB227" s="299"/>
      <c r="AC227" s="299"/>
      <c r="AD227" s="299"/>
      <c r="AE227" s="299"/>
      <c r="AF227" s="299"/>
      <c r="AG227" s="299"/>
      <c r="AH227" s="299"/>
      <c r="AI227" s="299"/>
      <c r="AJ227" s="299"/>
      <c r="AK227" s="299"/>
      <c r="AL227" s="299"/>
      <c r="AM227" s="299"/>
      <c r="AN227" s="299"/>
      <c r="AO227" s="299"/>
      <c r="AP227" s="299"/>
      <c r="AQ227" s="299"/>
      <c r="AR227" s="299"/>
      <c r="AS227" s="299"/>
      <c r="AT227" s="299"/>
      <c r="AU227" s="299"/>
      <c r="AV227" s="299"/>
      <c r="AW227" s="299"/>
      <c r="AX227" s="299"/>
      <c r="AY227" s="299"/>
      <c r="AZ227" s="299"/>
      <c r="BA227" s="299"/>
      <c r="BB227" s="299"/>
      <c r="BC227" s="300"/>
      <c r="BD227" s="301" t="s">
        <v>1221</v>
      </c>
      <c r="BS227" s="89" t="s">
        <v>470</v>
      </c>
      <c r="BT227" s="89" t="s">
        <v>471</v>
      </c>
      <c r="BU227" s="90" t="s">
        <v>1326</v>
      </c>
      <c r="BV227" s="87" t="s">
        <v>1324</v>
      </c>
      <c r="DH227" s="7" t="s">
        <v>1331</v>
      </c>
      <c r="DI227" s="7" t="s">
        <v>384</v>
      </c>
      <c r="DJ227" s="7" t="s">
        <v>490</v>
      </c>
      <c r="DK227" s="7" t="s">
        <v>491</v>
      </c>
      <c r="DL227" s="7" t="s">
        <v>489</v>
      </c>
      <c r="DQ227" s="7" t="s">
        <v>1326</v>
      </c>
      <c r="DR227" s="7" t="s">
        <v>1324</v>
      </c>
      <c r="EL227" s="834" t="s">
        <v>1330</v>
      </c>
      <c r="EM227" s="318" t="s">
        <v>1328</v>
      </c>
      <c r="EN227" s="274" t="s">
        <v>1329</v>
      </c>
      <c r="EO227" s="274">
        <v>0.25</v>
      </c>
      <c r="EP227" s="274">
        <v>1</v>
      </c>
      <c r="EQ227" s="276">
        <v>0.2</v>
      </c>
      <c r="ER227" s="276">
        <v>0.3</v>
      </c>
      <c r="ES227" s="329">
        <v>0.25</v>
      </c>
      <c r="ET227" s="837">
        <v>0.25</v>
      </c>
    </row>
    <row r="228" spans="1:150" ht="53.25" customHeight="1" thickBot="1" x14ac:dyDescent="0.25">
      <c r="A228" s="277" t="s">
        <v>90</v>
      </c>
      <c r="B228" s="430" t="s">
        <v>91</v>
      </c>
      <c r="C228" s="431" t="s">
        <v>992</v>
      </c>
      <c r="D228" s="431"/>
      <c r="E228" s="8" t="s">
        <v>818</v>
      </c>
      <c r="F228" s="281" t="str">
        <f t="shared" si="153"/>
        <v>E3.P_J</v>
      </c>
      <c r="G228" s="566" t="s">
        <v>354</v>
      </c>
      <c r="H228" s="566" t="s">
        <v>491</v>
      </c>
      <c r="I228" s="464"/>
      <c r="J228" s="465" t="s">
        <v>61</v>
      </c>
      <c r="K228" s="466" t="str">
        <f t="shared" si="154"/>
        <v>E3.P_J.MR1</v>
      </c>
      <c r="L228" s="639" t="s">
        <v>471</v>
      </c>
      <c r="M228" s="599" t="s">
        <v>1304</v>
      </c>
      <c r="N228" s="415">
        <v>1</v>
      </c>
      <c r="O228" s="416">
        <v>1</v>
      </c>
      <c r="P228" s="347" t="s">
        <v>132</v>
      </c>
      <c r="Q228" s="348" t="str">
        <f t="shared" si="155"/>
        <v>E3.P_J.MR1-MP06-1</v>
      </c>
      <c r="R228" s="477" t="s">
        <v>1332</v>
      </c>
      <c r="S228" s="337" t="s">
        <v>1333</v>
      </c>
      <c r="T228" s="338">
        <v>1</v>
      </c>
      <c r="U228" s="339">
        <v>4</v>
      </c>
      <c r="V228" s="351" t="s">
        <v>67</v>
      </c>
      <c r="W228" s="353">
        <v>1</v>
      </c>
      <c r="X228" s="354">
        <v>1</v>
      </c>
      <c r="Y228" s="353">
        <v>1</v>
      </c>
      <c r="Z228" s="355">
        <v>1</v>
      </c>
      <c r="AA228" s="298"/>
      <c r="AB228" s="299"/>
      <c r="AC228" s="299"/>
      <c r="AD228" s="299"/>
      <c r="AE228" s="299"/>
      <c r="AF228" s="299"/>
      <c r="AG228" s="299"/>
      <c r="AH228" s="299"/>
      <c r="AI228" s="299"/>
      <c r="AJ228" s="299"/>
      <c r="AK228" s="299"/>
      <c r="AL228" s="299"/>
      <c r="AM228" s="299"/>
      <c r="AN228" s="299"/>
      <c r="AO228" s="299"/>
      <c r="AP228" s="299"/>
      <c r="AQ228" s="299"/>
      <c r="AR228" s="299"/>
      <c r="AS228" s="299"/>
      <c r="AT228" s="299"/>
      <c r="AU228" s="299"/>
      <c r="AV228" s="299"/>
      <c r="AW228" s="299"/>
      <c r="AX228" s="299"/>
      <c r="AY228" s="299"/>
      <c r="AZ228" s="299"/>
      <c r="BA228" s="299"/>
      <c r="BB228" s="299"/>
      <c r="BC228" s="300"/>
      <c r="BD228" s="301" t="s">
        <v>1221</v>
      </c>
      <c r="BS228" s="89" t="s">
        <v>470</v>
      </c>
      <c r="BT228" s="89" t="s">
        <v>471</v>
      </c>
      <c r="BU228" s="90" t="s">
        <v>1330</v>
      </c>
      <c r="BV228" s="87" t="s">
        <v>1328</v>
      </c>
      <c r="DH228" s="7" t="s">
        <v>1335</v>
      </c>
      <c r="DI228" s="7" t="s">
        <v>384</v>
      </c>
      <c r="DJ228" s="7" t="s">
        <v>490</v>
      </c>
      <c r="DK228" s="7" t="s">
        <v>491</v>
      </c>
      <c r="DL228" s="7" t="s">
        <v>489</v>
      </c>
      <c r="DQ228" s="7" t="s">
        <v>1330</v>
      </c>
      <c r="DR228" s="7" t="s">
        <v>1328</v>
      </c>
      <c r="EL228" s="834" t="s">
        <v>1334</v>
      </c>
      <c r="EM228" s="318" t="s">
        <v>1332</v>
      </c>
      <c r="EN228" s="274" t="s">
        <v>1333</v>
      </c>
      <c r="EO228" s="274">
        <v>1</v>
      </c>
      <c r="EP228" s="274">
        <v>4</v>
      </c>
      <c r="EQ228" s="275">
        <v>0</v>
      </c>
      <c r="ER228" s="826">
        <v>1</v>
      </c>
      <c r="ES228" s="826">
        <v>3</v>
      </c>
      <c r="ET228" s="842">
        <v>0</v>
      </c>
    </row>
    <row r="229" spans="1:150" ht="174" customHeight="1" thickBot="1" x14ac:dyDescent="0.25">
      <c r="A229" s="277" t="s">
        <v>90</v>
      </c>
      <c r="B229" s="430" t="s">
        <v>91</v>
      </c>
      <c r="C229" s="431" t="s">
        <v>992</v>
      </c>
      <c r="D229" s="432" t="s">
        <v>1217</v>
      </c>
      <c r="E229" s="25" t="s">
        <v>1336</v>
      </c>
      <c r="F229" s="720" t="str">
        <f t="shared" si="153"/>
        <v>E3.P_K</v>
      </c>
      <c r="G229" s="721" t="s">
        <v>365</v>
      </c>
      <c r="H229" s="722" t="s">
        <v>499</v>
      </c>
      <c r="I229" s="662" t="s">
        <v>1337</v>
      </c>
      <c r="J229" s="723" t="s">
        <v>61</v>
      </c>
      <c r="K229" s="724" t="str">
        <f t="shared" si="154"/>
        <v>E3.P_K.MR1</v>
      </c>
      <c r="L229" s="577" t="s">
        <v>479</v>
      </c>
      <c r="M229" s="578" t="s">
        <v>1338</v>
      </c>
      <c r="N229" s="586">
        <v>0</v>
      </c>
      <c r="O229" s="665">
        <v>23</v>
      </c>
      <c r="P229" s="725" t="s">
        <v>64</v>
      </c>
      <c r="Q229" s="25" t="str">
        <f t="shared" si="155"/>
        <v>E3.P_K.MR1-MP01-1</v>
      </c>
      <c r="R229" s="578" t="s">
        <v>1339</v>
      </c>
      <c r="S229" s="666" t="s">
        <v>1340</v>
      </c>
      <c r="T229" s="585">
        <v>0</v>
      </c>
      <c r="U229" s="586">
        <v>23</v>
      </c>
      <c r="V229" s="585" t="s">
        <v>67</v>
      </c>
      <c r="W229" s="726">
        <v>4</v>
      </c>
      <c r="X229" s="727">
        <v>2</v>
      </c>
      <c r="Y229" s="726">
        <v>9</v>
      </c>
      <c r="Z229" s="728">
        <v>8</v>
      </c>
      <c r="AA229" s="729">
        <f>200000000+150000000+1915448+354547783</f>
        <v>706463231</v>
      </c>
      <c r="AB229" s="730">
        <v>0</v>
      </c>
      <c r="AC229" s="730">
        <v>0</v>
      </c>
      <c r="AD229" s="730">
        <v>0</v>
      </c>
      <c r="AE229" s="730">
        <v>0</v>
      </c>
      <c r="AF229" s="730">
        <v>493536769</v>
      </c>
      <c r="AG229" s="730">
        <f t="shared" ref="AG229:AG230" si="188">SUM(AA229:AF229)</f>
        <v>1200000000</v>
      </c>
      <c r="AH229" s="730">
        <f t="shared" ref="AH229:AM229" si="189">AA229*1.035</f>
        <v>731189444.08499992</v>
      </c>
      <c r="AI229" s="730">
        <f t="shared" si="189"/>
        <v>0</v>
      </c>
      <c r="AJ229" s="730">
        <f t="shared" si="189"/>
        <v>0</v>
      </c>
      <c r="AK229" s="730">
        <f t="shared" si="189"/>
        <v>0</v>
      </c>
      <c r="AL229" s="730">
        <f t="shared" si="189"/>
        <v>0</v>
      </c>
      <c r="AM229" s="730">
        <f t="shared" si="189"/>
        <v>510810555.91499996</v>
      </c>
      <c r="AN229" s="730">
        <f t="shared" ref="AN229:AN230" si="190">SUM(AH229:AM229)</f>
        <v>1242000000</v>
      </c>
      <c r="AO229" s="730">
        <f t="shared" ref="AO229:AT229" si="191">AH229*1.035</f>
        <v>756781074.62797487</v>
      </c>
      <c r="AP229" s="730">
        <f t="shared" si="191"/>
        <v>0</v>
      </c>
      <c r="AQ229" s="730">
        <f t="shared" si="191"/>
        <v>0</v>
      </c>
      <c r="AR229" s="730">
        <f t="shared" si="191"/>
        <v>0</v>
      </c>
      <c r="AS229" s="730">
        <f t="shared" si="191"/>
        <v>0</v>
      </c>
      <c r="AT229" s="730">
        <f t="shared" si="191"/>
        <v>528688925.37202489</v>
      </c>
      <c r="AU229" s="730">
        <f t="shared" ref="AU229:AU230" si="192">SUM(AO229:AT229)</f>
        <v>1285469999.9999998</v>
      </c>
      <c r="AV229" s="730">
        <f t="shared" ref="AV229:BA229" si="193">AO229*1.035</f>
        <v>783268412.23995388</v>
      </c>
      <c r="AW229" s="730">
        <f t="shared" si="193"/>
        <v>0</v>
      </c>
      <c r="AX229" s="730">
        <f t="shared" si="193"/>
        <v>0</v>
      </c>
      <c r="AY229" s="730">
        <f t="shared" si="193"/>
        <v>0</v>
      </c>
      <c r="AZ229" s="730">
        <f t="shared" si="193"/>
        <v>0</v>
      </c>
      <c r="BA229" s="730">
        <f t="shared" si="193"/>
        <v>547193037.76004577</v>
      </c>
      <c r="BB229" s="730">
        <f t="shared" ref="BB229:BB230" si="194">SUM(AV229:BA229)</f>
        <v>1330461449.9999995</v>
      </c>
      <c r="BC229" s="731">
        <f t="shared" ref="BC229:BC230" si="195">+BB229+AU229+AN229+AG229</f>
        <v>5057931449.999999</v>
      </c>
      <c r="BD229" s="301" t="s">
        <v>1221</v>
      </c>
      <c r="BS229" s="89" t="s">
        <v>470</v>
      </c>
      <c r="BT229" s="89" t="s">
        <v>471</v>
      </c>
      <c r="BU229" s="90" t="s">
        <v>1334</v>
      </c>
      <c r="BV229" s="87" t="s">
        <v>1332</v>
      </c>
      <c r="BW229" s="732"/>
      <c r="DH229" s="7" t="s">
        <v>1342</v>
      </c>
      <c r="DI229" s="7" t="s">
        <v>384</v>
      </c>
      <c r="DJ229" s="7" t="s">
        <v>490</v>
      </c>
      <c r="DK229" s="7" t="s">
        <v>491</v>
      </c>
      <c r="DL229" s="7" t="s">
        <v>489</v>
      </c>
      <c r="DQ229" s="7" t="s">
        <v>1334</v>
      </c>
      <c r="DR229" s="7" t="s">
        <v>1332</v>
      </c>
      <c r="EL229" s="840" t="s">
        <v>1341</v>
      </c>
      <c r="EM229" s="318" t="s">
        <v>1339</v>
      </c>
      <c r="EN229" s="274" t="s">
        <v>1340</v>
      </c>
      <c r="EO229" s="274">
        <v>0</v>
      </c>
      <c r="EP229" s="274">
        <v>23</v>
      </c>
      <c r="EQ229" s="275">
        <v>4</v>
      </c>
      <c r="ER229" s="826">
        <v>10</v>
      </c>
      <c r="ES229" s="826">
        <v>6</v>
      </c>
      <c r="ET229" s="842">
        <v>3</v>
      </c>
    </row>
    <row r="230" spans="1:150" ht="100.5" customHeight="1" x14ac:dyDescent="0.2">
      <c r="A230" s="277" t="s">
        <v>90</v>
      </c>
      <c r="B230" s="430" t="s">
        <v>91</v>
      </c>
      <c r="C230" s="431" t="s">
        <v>992</v>
      </c>
      <c r="D230" s="432" t="s">
        <v>1127</v>
      </c>
      <c r="E230" s="26" t="s">
        <v>1343</v>
      </c>
      <c r="F230" s="239" t="str">
        <f t="shared" si="153"/>
        <v>E3.P_L</v>
      </c>
      <c r="G230" s="733" t="s">
        <v>379</v>
      </c>
      <c r="H230" s="241" t="s">
        <v>507</v>
      </c>
      <c r="I230" s="657" t="s">
        <v>1344</v>
      </c>
      <c r="J230" s="456" t="s">
        <v>61</v>
      </c>
      <c r="K230" s="457" t="str">
        <f t="shared" si="154"/>
        <v>E3.P_L.MR1</v>
      </c>
      <c r="L230" s="516" t="s">
        <v>487</v>
      </c>
      <c r="M230" s="734" t="s">
        <v>1345</v>
      </c>
      <c r="N230" s="735" t="s">
        <v>1346</v>
      </c>
      <c r="O230" s="736" t="s">
        <v>1347</v>
      </c>
      <c r="P230" s="711" t="s">
        <v>64</v>
      </c>
      <c r="Q230" s="712" t="str">
        <f t="shared" si="155"/>
        <v>E3.P_L.MR1-MP01-1</v>
      </c>
      <c r="R230" s="623" t="s">
        <v>1348</v>
      </c>
      <c r="S230" s="521" t="s">
        <v>1349</v>
      </c>
      <c r="T230" s="522">
        <v>3</v>
      </c>
      <c r="U230" s="523">
        <v>3</v>
      </c>
      <c r="V230" s="522" t="s">
        <v>67</v>
      </c>
      <c r="W230" s="626">
        <v>0.2</v>
      </c>
      <c r="X230" s="627">
        <v>0.8</v>
      </c>
      <c r="Y230" s="524">
        <v>1</v>
      </c>
      <c r="Z230" s="670">
        <v>1</v>
      </c>
      <c r="AA230" s="591">
        <f>5419364376-6121067476+701703100</f>
        <v>0</v>
      </c>
      <c r="AB230" s="592">
        <v>980802926</v>
      </c>
      <c r="AC230" s="592">
        <v>510000000</v>
      </c>
      <c r="AD230" s="592">
        <v>0</v>
      </c>
      <c r="AE230" s="592">
        <v>0</v>
      </c>
      <c r="AF230" s="592">
        <v>4347947000</v>
      </c>
      <c r="AG230" s="592">
        <f t="shared" si="188"/>
        <v>5838749926</v>
      </c>
      <c r="AH230" s="592">
        <f>AA230*1.035</f>
        <v>0</v>
      </c>
      <c r="AI230" s="592">
        <v>800000000</v>
      </c>
      <c r="AJ230" s="592">
        <v>395529000</v>
      </c>
      <c r="AK230" s="592">
        <f>AD230*1.035</f>
        <v>0</v>
      </c>
      <c r="AL230" s="592">
        <f>AE230*1.035</f>
        <v>0</v>
      </c>
      <c r="AM230" s="592">
        <v>4855322000</v>
      </c>
      <c r="AN230" s="592">
        <f t="shared" si="190"/>
        <v>6050851000</v>
      </c>
      <c r="AO230" s="592">
        <f>AH230*1.035</f>
        <v>0</v>
      </c>
      <c r="AP230" s="592">
        <v>1050660000</v>
      </c>
      <c r="AQ230" s="592">
        <v>199710000</v>
      </c>
      <c r="AR230" s="592">
        <f>AK230*1.035</f>
        <v>0</v>
      </c>
      <c r="AS230" s="592">
        <f>AL230*1.035</f>
        <v>0</v>
      </c>
      <c r="AT230" s="592">
        <v>5124277000</v>
      </c>
      <c r="AU230" s="592">
        <f t="shared" si="192"/>
        <v>6374647000</v>
      </c>
      <c r="AV230" s="592">
        <v>624555000</v>
      </c>
      <c r="AW230" s="592">
        <f>AP230*1.035</f>
        <v>1087433100</v>
      </c>
      <c r="AX230" s="592">
        <v>0</v>
      </c>
      <c r="AY230" s="592">
        <f>AR230*1.035</f>
        <v>0</v>
      </c>
      <c r="AZ230" s="592">
        <f>AS230*1.035</f>
        <v>0</v>
      </c>
      <c r="BA230" s="592">
        <v>4639918000</v>
      </c>
      <c r="BB230" s="592">
        <f t="shared" si="194"/>
        <v>6351906100</v>
      </c>
      <c r="BC230" s="660">
        <f t="shared" si="195"/>
        <v>24616154026</v>
      </c>
      <c r="BD230" s="301" t="s">
        <v>1127</v>
      </c>
      <c r="BS230" s="87" t="s">
        <v>478</v>
      </c>
      <c r="BT230" s="87" t="s">
        <v>479</v>
      </c>
      <c r="BU230" s="90" t="s">
        <v>1341</v>
      </c>
      <c r="BV230" s="87" t="s">
        <v>1339</v>
      </c>
      <c r="DH230" s="7" t="s">
        <v>1351</v>
      </c>
      <c r="DI230" s="7" t="s">
        <v>384</v>
      </c>
      <c r="DJ230" s="7" t="s">
        <v>498</v>
      </c>
      <c r="DK230" s="7" t="s">
        <v>499</v>
      </c>
      <c r="DL230" s="7" t="s">
        <v>497</v>
      </c>
      <c r="DQ230" s="7" t="s">
        <v>1341</v>
      </c>
      <c r="DR230" s="7" t="s">
        <v>1339</v>
      </c>
      <c r="EL230" s="834" t="s">
        <v>1350</v>
      </c>
      <c r="EM230" s="318" t="s">
        <v>1348</v>
      </c>
      <c r="EN230" s="274" t="s">
        <v>1349</v>
      </c>
      <c r="EO230" s="274">
        <v>3</v>
      </c>
      <c r="EP230" s="274">
        <v>3</v>
      </c>
      <c r="EQ230" s="276">
        <v>0.2</v>
      </c>
      <c r="ER230" s="827">
        <v>0.2</v>
      </c>
      <c r="ES230" s="827">
        <v>1.4</v>
      </c>
      <c r="ET230" s="836">
        <v>1.2</v>
      </c>
    </row>
    <row r="231" spans="1:150" ht="54" customHeight="1" x14ac:dyDescent="0.2">
      <c r="A231" s="277" t="s">
        <v>90</v>
      </c>
      <c r="B231" s="430" t="s">
        <v>91</v>
      </c>
      <c r="C231" s="431" t="s">
        <v>992</v>
      </c>
      <c r="D231" s="431"/>
      <c r="E231" s="8" t="s">
        <v>1343</v>
      </c>
      <c r="F231" s="281" t="str">
        <f t="shared" si="153"/>
        <v>E3.P_L</v>
      </c>
      <c r="G231" s="454" t="s">
        <v>379</v>
      </c>
      <c r="H231" s="454" t="s">
        <v>507</v>
      </c>
      <c r="I231" s="737"/>
      <c r="J231" s="281" t="s">
        <v>61</v>
      </c>
      <c r="K231" s="649" t="str">
        <f t="shared" si="154"/>
        <v>E3.P_L.MR1</v>
      </c>
      <c r="L231" s="410" t="s">
        <v>487</v>
      </c>
      <c r="M231" s="411" t="s">
        <v>1352</v>
      </c>
      <c r="N231" s="738" t="s">
        <v>1346</v>
      </c>
      <c r="O231" s="739" t="s">
        <v>1347</v>
      </c>
      <c r="P231" s="713" t="s">
        <v>87</v>
      </c>
      <c r="Q231" s="714" t="str">
        <f t="shared" si="155"/>
        <v>E3.P_L.MR1-MP02-1</v>
      </c>
      <c r="R231" s="629" t="s">
        <v>1353</v>
      </c>
      <c r="S231" s="530" t="s">
        <v>1354</v>
      </c>
      <c r="T231" s="531">
        <v>0</v>
      </c>
      <c r="U231" s="541">
        <v>0.8</v>
      </c>
      <c r="V231" s="540" t="s">
        <v>67</v>
      </c>
      <c r="W231" s="535">
        <v>0</v>
      </c>
      <c r="X231" s="534">
        <v>0.4</v>
      </c>
      <c r="Y231" s="533">
        <v>0.2</v>
      </c>
      <c r="Z231" s="542">
        <v>0.2</v>
      </c>
      <c r="AA231" s="543"/>
      <c r="AB231" s="544"/>
      <c r="AC231" s="544"/>
      <c r="AD231" s="544"/>
      <c r="AE231" s="544"/>
      <c r="AF231" s="544"/>
      <c r="AG231" s="544"/>
      <c r="AH231" s="544"/>
      <c r="AI231" s="544"/>
      <c r="AJ231" s="544"/>
      <c r="AK231" s="544"/>
      <c r="AL231" s="544"/>
      <c r="AM231" s="544"/>
      <c r="AN231" s="544"/>
      <c r="AO231" s="544"/>
      <c r="AP231" s="544"/>
      <c r="AQ231" s="544"/>
      <c r="AR231" s="544"/>
      <c r="AS231" s="544"/>
      <c r="AT231" s="544"/>
      <c r="AU231" s="544"/>
      <c r="AV231" s="544"/>
      <c r="AW231" s="544"/>
      <c r="AX231" s="544"/>
      <c r="AY231" s="544"/>
      <c r="AZ231" s="544"/>
      <c r="BA231" s="544"/>
      <c r="BB231" s="544"/>
      <c r="BC231" s="545"/>
      <c r="BD231" s="301" t="s">
        <v>1127</v>
      </c>
      <c r="BS231" s="87" t="s">
        <v>486</v>
      </c>
      <c r="BT231" s="87" t="s">
        <v>487</v>
      </c>
      <c r="BU231" s="90" t="s">
        <v>1350</v>
      </c>
      <c r="BV231" s="87" t="s">
        <v>1348</v>
      </c>
      <c r="DH231" s="7" t="s">
        <v>1356</v>
      </c>
      <c r="DI231" s="7" t="s">
        <v>384</v>
      </c>
      <c r="DJ231" s="7" t="s">
        <v>506</v>
      </c>
      <c r="DK231" s="7" t="s">
        <v>507</v>
      </c>
      <c r="DL231" s="7" t="s">
        <v>505</v>
      </c>
      <c r="DQ231" s="7" t="s">
        <v>1350</v>
      </c>
      <c r="DR231" s="7" t="s">
        <v>1348</v>
      </c>
      <c r="EL231" s="834" t="s">
        <v>1355</v>
      </c>
      <c r="EM231" s="318" t="s">
        <v>1353</v>
      </c>
      <c r="EN231" s="274" t="s">
        <v>1354</v>
      </c>
      <c r="EO231" s="274">
        <v>0</v>
      </c>
      <c r="EP231" s="275">
        <v>80</v>
      </c>
      <c r="EQ231" s="275">
        <v>0</v>
      </c>
      <c r="ER231" s="827">
        <v>0</v>
      </c>
      <c r="ES231" s="276">
        <v>20</v>
      </c>
      <c r="ET231" s="836">
        <v>60</v>
      </c>
    </row>
    <row r="232" spans="1:150" ht="46.5" customHeight="1" x14ac:dyDescent="0.2">
      <c r="A232" s="277" t="s">
        <v>90</v>
      </c>
      <c r="B232" s="430" t="s">
        <v>91</v>
      </c>
      <c r="C232" s="431" t="s">
        <v>992</v>
      </c>
      <c r="D232" s="431"/>
      <c r="E232" s="8" t="s">
        <v>1343</v>
      </c>
      <c r="F232" s="281" t="str">
        <f t="shared" si="153"/>
        <v>E3.P_L</v>
      </c>
      <c r="G232" s="454" t="s">
        <v>379</v>
      </c>
      <c r="H232" s="454" t="s">
        <v>507</v>
      </c>
      <c r="I232" s="737"/>
      <c r="J232" s="281" t="s">
        <v>61</v>
      </c>
      <c r="K232" s="649" t="str">
        <f t="shared" si="154"/>
        <v>E3.P_L.MR1</v>
      </c>
      <c r="L232" s="410" t="s">
        <v>487</v>
      </c>
      <c r="M232" s="411" t="s">
        <v>1352</v>
      </c>
      <c r="N232" s="738" t="s">
        <v>1346</v>
      </c>
      <c r="O232" s="739" t="s">
        <v>1347</v>
      </c>
      <c r="P232" s="713" t="s">
        <v>99</v>
      </c>
      <c r="Q232" s="714" t="str">
        <f t="shared" si="155"/>
        <v>E3.P_L.MR1-MP03-1</v>
      </c>
      <c r="R232" s="629" t="s">
        <v>1357</v>
      </c>
      <c r="S232" s="530" t="s">
        <v>305</v>
      </c>
      <c r="T232" s="671">
        <v>1</v>
      </c>
      <c r="U232" s="672">
        <v>1</v>
      </c>
      <c r="V232" s="671" t="s">
        <v>102</v>
      </c>
      <c r="W232" s="535">
        <v>0</v>
      </c>
      <c r="X232" s="676">
        <v>1</v>
      </c>
      <c r="Y232" s="535">
        <v>0</v>
      </c>
      <c r="Z232" s="536">
        <v>0</v>
      </c>
      <c r="AA232" s="673"/>
      <c r="AB232" s="674"/>
      <c r="AC232" s="674"/>
      <c r="AD232" s="674"/>
      <c r="AE232" s="674"/>
      <c r="AF232" s="674"/>
      <c r="AG232" s="674"/>
      <c r="AH232" s="674"/>
      <c r="AI232" s="674"/>
      <c r="AJ232" s="674"/>
      <c r="AK232" s="674"/>
      <c r="AL232" s="674"/>
      <c r="AM232" s="674"/>
      <c r="AN232" s="674"/>
      <c r="AO232" s="674"/>
      <c r="AP232" s="674"/>
      <c r="AQ232" s="674"/>
      <c r="AR232" s="674"/>
      <c r="AS232" s="674"/>
      <c r="AT232" s="674"/>
      <c r="AU232" s="674"/>
      <c r="AV232" s="674"/>
      <c r="AW232" s="674"/>
      <c r="AX232" s="674"/>
      <c r="AY232" s="674"/>
      <c r="AZ232" s="674"/>
      <c r="BA232" s="674"/>
      <c r="BB232" s="674"/>
      <c r="BC232" s="675"/>
      <c r="BD232" s="301" t="s">
        <v>1127</v>
      </c>
      <c r="BS232" s="89" t="s">
        <v>486</v>
      </c>
      <c r="BT232" s="89" t="s">
        <v>487</v>
      </c>
      <c r="BU232" s="90" t="s">
        <v>1355</v>
      </c>
      <c r="BV232" s="87" t="s">
        <v>1353</v>
      </c>
      <c r="DH232" s="7" t="s">
        <v>1359</v>
      </c>
      <c r="DI232" s="7" t="s">
        <v>384</v>
      </c>
      <c r="DJ232" s="7" t="s">
        <v>506</v>
      </c>
      <c r="DK232" s="7" t="s">
        <v>507</v>
      </c>
      <c r="DL232" s="7" t="s">
        <v>505</v>
      </c>
      <c r="DQ232" s="7" t="s">
        <v>1355</v>
      </c>
      <c r="DR232" s="7" t="s">
        <v>1353</v>
      </c>
      <c r="EL232" s="834" t="s">
        <v>1358</v>
      </c>
      <c r="EM232" s="318" t="s">
        <v>1357</v>
      </c>
      <c r="EN232" s="274" t="s">
        <v>305</v>
      </c>
      <c r="EO232" s="386">
        <v>1</v>
      </c>
      <c r="EP232" s="386">
        <v>1</v>
      </c>
      <c r="EQ232" s="276">
        <v>0.5</v>
      </c>
      <c r="ER232" s="827">
        <v>0.2</v>
      </c>
      <c r="ES232" s="827">
        <v>0.2</v>
      </c>
      <c r="ET232" s="836">
        <v>0.1</v>
      </c>
    </row>
    <row r="233" spans="1:150" ht="39" customHeight="1" x14ac:dyDescent="0.2">
      <c r="A233" s="277" t="s">
        <v>90</v>
      </c>
      <c r="B233" s="430" t="s">
        <v>91</v>
      </c>
      <c r="C233" s="431" t="s">
        <v>992</v>
      </c>
      <c r="D233" s="431"/>
      <c r="E233" s="8" t="s">
        <v>1343</v>
      </c>
      <c r="F233" s="281" t="str">
        <f t="shared" si="153"/>
        <v>E3.P_L</v>
      </c>
      <c r="G233" s="454" t="s">
        <v>379</v>
      </c>
      <c r="H233" s="454" t="s">
        <v>507</v>
      </c>
      <c r="I233" s="737"/>
      <c r="J233" s="281" t="s">
        <v>61</v>
      </c>
      <c r="K233" s="649" t="str">
        <f t="shared" si="154"/>
        <v>E3.P_L.MR1</v>
      </c>
      <c r="L233" s="410" t="s">
        <v>487</v>
      </c>
      <c r="M233" s="411" t="s">
        <v>1352</v>
      </c>
      <c r="N233" s="738" t="s">
        <v>1346</v>
      </c>
      <c r="O233" s="739" t="s">
        <v>1347</v>
      </c>
      <c r="P233" s="714" t="s">
        <v>112</v>
      </c>
      <c r="Q233" s="714" t="str">
        <f t="shared" si="155"/>
        <v>E3.P_L.MR1-MP04-1</v>
      </c>
      <c r="R233" s="529" t="s">
        <v>1360</v>
      </c>
      <c r="S233" s="696" t="s">
        <v>1361</v>
      </c>
      <c r="T233" s="671">
        <v>0</v>
      </c>
      <c r="U233" s="672">
        <v>1</v>
      </c>
      <c r="V233" s="671" t="s">
        <v>67</v>
      </c>
      <c r="W233" s="535">
        <v>0</v>
      </c>
      <c r="X233" s="676">
        <v>1</v>
      </c>
      <c r="Y233" s="535">
        <v>0</v>
      </c>
      <c r="Z233" s="536">
        <v>0</v>
      </c>
      <c r="AA233" s="673"/>
      <c r="AB233" s="674"/>
      <c r="AC233" s="674"/>
      <c r="AD233" s="674"/>
      <c r="AE233" s="674"/>
      <c r="AF233" s="674"/>
      <c r="AG233" s="674"/>
      <c r="AH233" s="674"/>
      <c r="AI233" s="674"/>
      <c r="AJ233" s="674"/>
      <c r="AK233" s="674"/>
      <c r="AL233" s="674"/>
      <c r="AM233" s="674"/>
      <c r="AN233" s="674"/>
      <c r="AO233" s="674"/>
      <c r="AP233" s="674"/>
      <c r="AQ233" s="674"/>
      <c r="AR233" s="674"/>
      <c r="AS233" s="674"/>
      <c r="AT233" s="674"/>
      <c r="AU233" s="674"/>
      <c r="AV233" s="674"/>
      <c r="AW233" s="674"/>
      <c r="AX233" s="674"/>
      <c r="AY233" s="674"/>
      <c r="AZ233" s="674"/>
      <c r="BA233" s="674"/>
      <c r="BB233" s="674"/>
      <c r="BC233" s="675"/>
      <c r="BD233" s="301" t="s">
        <v>1127</v>
      </c>
      <c r="BS233" s="89" t="s">
        <v>486</v>
      </c>
      <c r="BT233" s="89" t="s">
        <v>487</v>
      </c>
      <c r="BU233" s="90" t="s">
        <v>1358</v>
      </c>
      <c r="BV233" s="87" t="s">
        <v>1357</v>
      </c>
      <c r="DH233" s="7" t="s">
        <v>1363</v>
      </c>
      <c r="DI233" s="7" t="s">
        <v>384</v>
      </c>
      <c r="DJ233" s="7" t="s">
        <v>506</v>
      </c>
      <c r="DK233" s="7" t="s">
        <v>507</v>
      </c>
      <c r="DL233" s="7" t="s">
        <v>505</v>
      </c>
      <c r="DQ233" s="7" t="s">
        <v>1358</v>
      </c>
      <c r="DR233" s="7" t="s">
        <v>1357</v>
      </c>
      <c r="EL233" s="834" t="s">
        <v>1362</v>
      </c>
      <c r="EM233" s="835" t="s">
        <v>1360</v>
      </c>
      <c r="EN233" s="273" t="s">
        <v>1361</v>
      </c>
      <c r="EO233" s="386">
        <v>0</v>
      </c>
      <c r="EP233" s="386">
        <v>1</v>
      </c>
      <c r="EQ233" s="275">
        <v>0</v>
      </c>
      <c r="ER233" s="827">
        <v>0.4</v>
      </c>
      <c r="ES233" s="827">
        <v>0.6</v>
      </c>
      <c r="ET233" s="838">
        <v>0</v>
      </c>
    </row>
    <row r="234" spans="1:150" ht="39" customHeight="1" x14ac:dyDescent="0.2">
      <c r="A234" s="277" t="s">
        <v>90</v>
      </c>
      <c r="B234" s="430" t="s">
        <v>91</v>
      </c>
      <c r="C234" s="431" t="s">
        <v>992</v>
      </c>
      <c r="D234" s="431"/>
      <c r="E234" s="8" t="s">
        <v>1343</v>
      </c>
      <c r="F234" s="281" t="str">
        <f t="shared" si="153"/>
        <v>E3.P_L</v>
      </c>
      <c r="G234" s="454" t="s">
        <v>379</v>
      </c>
      <c r="H234" s="454" t="s">
        <v>507</v>
      </c>
      <c r="I234" s="737"/>
      <c r="J234" s="281" t="s">
        <v>61</v>
      </c>
      <c r="K234" s="649" t="str">
        <f t="shared" si="154"/>
        <v>E3.P_L.MR1</v>
      </c>
      <c r="L234" s="410" t="s">
        <v>487</v>
      </c>
      <c r="M234" s="411" t="s">
        <v>1352</v>
      </c>
      <c r="N234" s="738" t="s">
        <v>1346</v>
      </c>
      <c r="O234" s="739" t="s">
        <v>1347</v>
      </c>
      <c r="P234" s="714" t="s">
        <v>1364</v>
      </c>
      <c r="Q234" s="714" t="str">
        <f t="shared" si="155"/>
        <v>E3.P_L.MR1-MP04-2</v>
      </c>
      <c r="R234" s="529" t="s">
        <v>1360</v>
      </c>
      <c r="S234" s="696" t="s">
        <v>1365</v>
      </c>
      <c r="T234" s="671">
        <v>0</v>
      </c>
      <c r="U234" s="672">
        <v>1</v>
      </c>
      <c r="V234" s="671" t="s">
        <v>67</v>
      </c>
      <c r="W234" s="533">
        <v>0.1</v>
      </c>
      <c r="X234" s="534">
        <v>0.9</v>
      </c>
      <c r="Y234" s="535">
        <v>0</v>
      </c>
      <c r="Z234" s="536">
        <v>0</v>
      </c>
      <c r="AA234" s="673"/>
      <c r="AB234" s="674"/>
      <c r="AC234" s="674"/>
      <c r="AD234" s="674"/>
      <c r="AE234" s="674"/>
      <c r="AF234" s="674"/>
      <c r="AG234" s="674"/>
      <c r="AH234" s="674"/>
      <c r="AI234" s="674"/>
      <c r="AJ234" s="674"/>
      <c r="AK234" s="674"/>
      <c r="AL234" s="674"/>
      <c r="AM234" s="674"/>
      <c r="AN234" s="674"/>
      <c r="AO234" s="674"/>
      <c r="AP234" s="674"/>
      <c r="AQ234" s="674"/>
      <c r="AR234" s="674"/>
      <c r="AS234" s="674"/>
      <c r="AT234" s="674"/>
      <c r="AU234" s="674"/>
      <c r="AV234" s="674"/>
      <c r="AW234" s="674"/>
      <c r="AX234" s="674"/>
      <c r="AY234" s="674"/>
      <c r="AZ234" s="674"/>
      <c r="BA234" s="674"/>
      <c r="BB234" s="674"/>
      <c r="BC234" s="675"/>
      <c r="BD234" s="301" t="s">
        <v>1127</v>
      </c>
      <c r="BS234" s="89" t="s">
        <v>486</v>
      </c>
      <c r="BT234" s="89" t="s">
        <v>487</v>
      </c>
      <c r="BU234" s="90" t="s">
        <v>1362</v>
      </c>
      <c r="BV234" s="87" t="s">
        <v>1360</v>
      </c>
      <c r="DH234" s="7" t="s">
        <v>1367</v>
      </c>
      <c r="DI234" s="7" t="s">
        <v>384</v>
      </c>
      <c r="DJ234" s="7" t="s">
        <v>506</v>
      </c>
      <c r="DK234" s="7" t="s">
        <v>507</v>
      </c>
      <c r="DL234" s="7" t="s">
        <v>505</v>
      </c>
      <c r="DQ234" s="7" t="s">
        <v>1362</v>
      </c>
      <c r="DR234" s="7" t="s">
        <v>1360</v>
      </c>
      <c r="EL234" s="834" t="s">
        <v>1366</v>
      </c>
      <c r="EM234" s="835" t="s">
        <v>1360</v>
      </c>
      <c r="EN234" s="273" t="s">
        <v>1365</v>
      </c>
      <c r="EO234" s="386">
        <v>0</v>
      </c>
      <c r="EP234" s="386">
        <v>1</v>
      </c>
      <c r="EQ234" s="276">
        <v>0.1</v>
      </c>
      <c r="ER234" s="276">
        <v>0.9</v>
      </c>
      <c r="ES234" s="275">
        <v>0</v>
      </c>
      <c r="ET234" s="838">
        <v>0</v>
      </c>
    </row>
    <row r="235" spans="1:150" ht="44.25" customHeight="1" x14ac:dyDescent="0.2">
      <c r="A235" s="277" t="s">
        <v>90</v>
      </c>
      <c r="B235" s="430" t="s">
        <v>91</v>
      </c>
      <c r="C235" s="431" t="s">
        <v>992</v>
      </c>
      <c r="D235" s="431"/>
      <c r="E235" s="8" t="s">
        <v>1343</v>
      </c>
      <c r="F235" s="281" t="str">
        <f t="shared" si="153"/>
        <v>E3.P_L</v>
      </c>
      <c r="G235" s="454" t="s">
        <v>379</v>
      </c>
      <c r="H235" s="454" t="s">
        <v>507</v>
      </c>
      <c r="I235" s="737"/>
      <c r="J235" s="281" t="s">
        <v>61</v>
      </c>
      <c r="K235" s="649" t="str">
        <f t="shared" si="154"/>
        <v>E3.P_L.MR1</v>
      </c>
      <c r="L235" s="410" t="s">
        <v>487</v>
      </c>
      <c r="M235" s="411" t="s">
        <v>1352</v>
      </c>
      <c r="N235" s="738" t="s">
        <v>1346</v>
      </c>
      <c r="O235" s="739" t="s">
        <v>1347</v>
      </c>
      <c r="P235" s="714" t="s">
        <v>1368</v>
      </c>
      <c r="Q235" s="714" t="str">
        <f t="shared" si="155"/>
        <v>E3.P_L.MR1-MP04-3</v>
      </c>
      <c r="R235" s="529" t="s">
        <v>1360</v>
      </c>
      <c r="S235" s="696" t="s">
        <v>1369</v>
      </c>
      <c r="T235" s="671">
        <v>0</v>
      </c>
      <c r="U235" s="672">
        <v>1</v>
      </c>
      <c r="V235" s="671" t="s">
        <v>67</v>
      </c>
      <c r="W235" s="535">
        <v>0</v>
      </c>
      <c r="X235" s="676">
        <v>1</v>
      </c>
      <c r="Y235" s="535">
        <v>0</v>
      </c>
      <c r="Z235" s="536">
        <v>0</v>
      </c>
      <c r="AA235" s="673"/>
      <c r="AB235" s="674"/>
      <c r="AC235" s="674"/>
      <c r="AD235" s="674"/>
      <c r="AE235" s="674"/>
      <c r="AF235" s="674"/>
      <c r="AG235" s="674"/>
      <c r="AH235" s="674"/>
      <c r="AI235" s="674"/>
      <c r="AJ235" s="674"/>
      <c r="AK235" s="674"/>
      <c r="AL235" s="674"/>
      <c r="AM235" s="674"/>
      <c r="AN235" s="674"/>
      <c r="AO235" s="674"/>
      <c r="AP235" s="674"/>
      <c r="AQ235" s="674"/>
      <c r="AR235" s="674"/>
      <c r="AS235" s="674"/>
      <c r="AT235" s="674"/>
      <c r="AU235" s="674"/>
      <c r="AV235" s="674"/>
      <c r="AW235" s="674"/>
      <c r="AX235" s="674"/>
      <c r="AY235" s="674"/>
      <c r="AZ235" s="674"/>
      <c r="BA235" s="674"/>
      <c r="BB235" s="674"/>
      <c r="BC235" s="675"/>
      <c r="BD235" s="301" t="s">
        <v>1127</v>
      </c>
      <c r="BS235" s="89" t="s">
        <v>486</v>
      </c>
      <c r="BT235" s="89" t="s">
        <v>487</v>
      </c>
      <c r="BU235" s="90" t="s">
        <v>1366</v>
      </c>
      <c r="BV235" s="87" t="s">
        <v>1360</v>
      </c>
      <c r="DH235" s="7" t="s">
        <v>1371</v>
      </c>
      <c r="DI235" s="7" t="s">
        <v>384</v>
      </c>
      <c r="DJ235" s="7" t="s">
        <v>506</v>
      </c>
      <c r="DK235" s="7" t="s">
        <v>507</v>
      </c>
      <c r="DL235" s="7" t="s">
        <v>505</v>
      </c>
      <c r="DQ235" s="7" t="s">
        <v>1366</v>
      </c>
      <c r="DR235" s="7" t="s">
        <v>1360</v>
      </c>
      <c r="EL235" s="834" t="s">
        <v>1370</v>
      </c>
      <c r="EM235" s="835" t="s">
        <v>1360</v>
      </c>
      <c r="EN235" s="273" t="s">
        <v>1369</v>
      </c>
      <c r="EO235" s="386">
        <v>0</v>
      </c>
      <c r="EP235" s="386">
        <v>1</v>
      </c>
      <c r="EQ235" s="275">
        <v>0</v>
      </c>
      <c r="ER235" s="275">
        <v>1</v>
      </c>
      <c r="ES235" s="275">
        <v>0</v>
      </c>
      <c r="ET235" s="838">
        <v>0</v>
      </c>
    </row>
    <row r="236" spans="1:150" ht="42" customHeight="1" x14ac:dyDescent="0.2">
      <c r="A236" s="277" t="s">
        <v>90</v>
      </c>
      <c r="B236" s="430" t="s">
        <v>91</v>
      </c>
      <c r="C236" s="431" t="s">
        <v>992</v>
      </c>
      <c r="D236" s="431"/>
      <c r="E236" s="8" t="s">
        <v>1343</v>
      </c>
      <c r="F236" s="281" t="str">
        <f t="shared" si="153"/>
        <v>E3.P_L</v>
      </c>
      <c r="G236" s="454" t="s">
        <v>379</v>
      </c>
      <c r="H236" s="454" t="s">
        <v>507</v>
      </c>
      <c r="I236" s="737"/>
      <c r="J236" s="281" t="s">
        <v>61</v>
      </c>
      <c r="K236" s="649" t="str">
        <f t="shared" si="154"/>
        <v>E3.P_L.MR1</v>
      </c>
      <c r="L236" s="410" t="s">
        <v>487</v>
      </c>
      <c r="M236" s="411" t="s">
        <v>1352</v>
      </c>
      <c r="N236" s="738" t="s">
        <v>1346</v>
      </c>
      <c r="O236" s="739" t="s">
        <v>1347</v>
      </c>
      <c r="P236" s="714" t="s">
        <v>122</v>
      </c>
      <c r="Q236" s="714" t="str">
        <f t="shared" si="155"/>
        <v>E3.P_L.MR1-MP05-1</v>
      </c>
      <c r="R236" s="529" t="s">
        <v>1372</v>
      </c>
      <c r="S236" s="696" t="s">
        <v>1373</v>
      </c>
      <c r="T236" s="671">
        <v>0</v>
      </c>
      <c r="U236" s="740">
        <v>0.3</v>
      </c>
      <c r="V236" s="741" t="s">
        <v>67</v>
      </c>
      <c r="W236" s="535">
        <v>0</v>
      </c>
      <c r="X236" s="676">
        <v>1</v>
      </c>
      <c r="Y236" s="535">
        <v>1</v>
      </c>
      <c r="Z236" s="536">
        <v>1</v>
      </c>
      <c r="AA236" s="742"/>
      <c r="AB236" s="743"/>
      <c r="AC236" s="743"/>
      <c r="AD236" s="743"/>
      <c r="AE236" s="743"/>
      <c r="AF236" s="743"/>
      <c r="AG236" s="743"/>
      <c r="AH236" s="743"/>
      <c r="AI236" s="743"/>
      <c r="AJ236" s="743"/>
      <c r="AK236" s="743"/>
      <c r="AL236" s="743"/>
      <c r="AM236" s="743"/>
      <c r="AN236" s="743"/>
      <c r="AO236" s="743"/>
      <c r="AP236" s="743"/>
      <c r="AQ236" s="743"/>
      <c r="AR236" s="743"/>
      <c r="AS236" s="743"/>
      <c r="AT236" s="743"/>
      <c r="AU236" s="743"/>
      <c r="AV236" s="743"/>
      <c r="AW236" s="743"/>
      <c r="AX236" s="743"/>
      <c r="AY236" s="743"/>
      <c r="AZ236" s="743"/>
      <c r="BA236" s="743"/>
      <c r="BB236" s="743"/>
      <c r="BC236" s="744"/>
      <c r="BD236" s="301" t="s">
        <v>1127</v>
      </c>
      <c r="BS236" s="89" t="s">
        <v>486</v>
      </c>
      <c r="BT236" s="89" t="s">
        <v>487</v>
      </c>
      <c r="BU236" s="90" t="s">
        <v>1370</v>
      </c>
      <c r="BV236" s="87" t="s">
        <v>1360</v>
      </c>
      <c r="DH236" s="7" t="s">
        <v>1375</v>
      </c>
      <c r="DI236" s="7" t="s">
        <v>384</v>
      </c>
      <c r="DJ236" s="7" t="s">
        <v>506</v>
      </c>
      <c r="DK236" s="7" t="s">
        <v>507</v>
      </c>
      <c r="DL236" s="7" t="s">
        <v>505</v>
      </c>
      <c r="DQ236" s="7" t="s">
        <v>1370</v>
      </c>
      <c r="DR236" s="7" t="s">
        <v>1360</v>
      </c>
      <c r="EL236" s="834" t="s">
        <v>1374</v>
      </c>
      <c r="EM236" s="835" t="s">
        <v>1372</v>
      </c>
      <c r="EN236" s="273" t="s">
        <v>1373</v>
      </c>
      <c r="EO236" s="386">
        <v>0</v>
      </c>
      <c r="EP236" s="822">
        <v>0.3</v>
      </c>
      <c r="EQ236" s="823">
        <v>0.05</v>
      </c>
      <c r="ER236" s="823">
        <v>0.05</v>
      </c>
      <c r="ES236" s="819">
        <v>0.1</v>
      </c>
      <c r="ET236" s="843">
        <v>0.1</v>
      </c>
    </row>
    <row r="237" spans="1:150" ht="41.25" customHeight="1" x14ac:dyDescent="0.2">
      <c r="A237" s="277" t="s">
        <v>90</v>
      </c>
      <c r="B237" s="430" t="s">
        <v>91</v>
      </c>
      <c r="C237" s="431" t="s">
        <v>992</v>
      </c>
      <c r="D237" s="431"/>
      <c r="E237" s="8" t="s">
        <v>1343</v>
      </c>
      <c r="F237" s="281" t="str">
        <f t="shared" si="153"/>
        <v>E3.P_L</v>
      </c>
      <c r="G237" s="454" t="s">
        <v>379</v>
      </c>
      <c r="H237" s="454" t="s">
        <v>507</v>
      </c>
      <c r="I237" s="737"/>
      <c r="J237" s="281" t="s">
        <v>61</v>
      </c>
      <c r="K237" s="649" t="str">
        <f t="shared" si="154"/>
        <v>E3.P_L.MR1</v>
      </c>
      <c r="L237" s="410" t="s">
        <v>487</v>
      </c>
      <c r="M237" s="411" t="s">
        <v>1352</v>
      </c>
      <c r="N237" s="738" t="s">
        <v>1346</v>
      </c>
      <c r="O237" s="739" t="s">
        <v>1347</v>
      </c>
      <c r="P237" s="714" t="s">
        <v>132</v>
      </c>
      <c r="Q237" s="714" t="str">
        <f t="shared" si="155"/>
        <v>E3.P_L.MR1-MP06-1</v>
      </c>
      <c r="R237" s="529" t="s">
        <v>1376</v>
      </c>
      <c r="S237" s="696" t="s">
        <v>1377</v>
      </c>
      <c r="T237" s="671">
        <v>0</v>
      </c>
      <c r="U237" s="672">
        <v>1</v>
      </c>
      <c r="V237" s="671" t="s">
        <v>67</v>
      </c>
      <c r="W237" s="533">
        <v>0.3</v>
      </c>
      <c r="X237" s="534">
        <v>0.7</v>
      </c>
      <c r="Y237" s="535">
        <v>0</v>
      </c>
      <c r="Z237" s="536">
        <v>0</v>
      </c>
      <c r="AA237" s="673"/>
      <c r="AB237" s="674"/>
      <c r="AC237" s="674"/>
      <c r="AD237" s="674"/>
      <c r="AE237" s="674"/>
      <c r="AF237" s="674"/>
      <c r="AG237" s="674"/>
      <c r="AH237" s="674"/>
      <c r="AI237" s="674"/>
      <c r="AJ237" s="674"/>
      <c r="AK237" s="674"/>
      <c r="AL237" s="674"/>
      <c r="AM237" s="674"/>
      <c r="AN237" s="674"/>
      <c r="AO237" s="674"/>
      <c r="AP237" s="674"/>
      <c r="AQ237" s="674"/>
      <c r="AR237" s="674"/>
      <c r="AS237" s="674"/>
      <c r="AT237" s="674"/>
      <c r="AU237" s="674"/>
      <c r="AV237" s="674"/>
      <c r="AW237" s="674"/>
      <c r="AX237" s="674"/>
      <c r="AY237" s="674"/>
      <c r="AZ237" s="674"/>
      <c r="BA237" s="674"/>
      <c r="BB237" s="674"/>
      <c r="BC237" s="675"/>
      <c r="BD237" s="301" t="s">
        <v>1127</v>
      </c>
      <c r="BS237" s="89" t="s">
        <v>486</v>
      </c>
      <c r="BT237" s="89" t="s">
        <v>487</v>
      </c>
      <c r="BU237" s="90" t="s">
        <v>1374</v>
      </c>
      <c r="BV237" s="87" t="s">
        <v>1372</v>
      </c>
      <c r="DH237" s="7" t="s">
        <v>1379</v>
      </c>
      <c r="DI237" s="7" t="s">
        <v>384</v>
      </c>
      <c r="DJ237" s="7" t="s">
        <v>506</v>
      </c>
      <c r="DK237" s="7" t="s">
        <v>507</v>
      </c>
      <c r="DL237" s="7" t="s">
        <v>505</v>
      </c>
      <c r="DQ237" s="7" t="s">
        <v>1374</v>
      </c>
      <c r="DR237" s="7" t="s">
        <v>1372</v>
      </c>
      <c r="EL237" s="834" t="s">
        <v>1378</v>
      </c>
      <c r="EM237" s="835" t="s">
        <v>1376</v>
      </c>
      <c r="EN237" s="273" t="s">
        <v>1377</v>
      </c>
      <c r="EO237" s="386">
        <v>0</v>
      </c>
      <c r="EP237" s="386">
        <v>1</v>
      </c>
      <c r="EQ237" s="276">
        <v>0.3</v>
      </c>
      <c r="ER237" s="827">
        <v>0</v>
      </c>
      <c r="ES237" s="827">
        <v>0.3</v>
      </c>
      <c r="ET237" s="836">
        <v>0.4</v>
      </c>
    </row>
    <row r="238" spans="1:150" ht="39" customHeight="1" x14ac:dyDescent="0.2">
      <c r="A238" s="277" t="s">
        <v>90</v>
      </c>
      <c r="B238" s="430" t="s">
        <v>91</v>
      </c>
      <c r="C238" s="431" t="s">
        <v>992</v>
      </c>
      <c r="D238" s="431"/>
      <c r="E238" s="8" t="s">
        <v>1343</v>
      </c>
      <c r="F238" s="281" t="str">
        <f t="shared" si="153"/>
        <v>E3.P_L</v>
      </c>
      <c r="G238" s="454" t="s">
        <v>379</v>
      </c>
      <c r="H238" s="454" t="s">
        <v>507</v>
      </c>
      <c r="I238" s="737"/>
      <c r="J238" s="281" t="s">
        <v>61</v>
      </c>
      <c r="K238" s="649" t="str">
        <f t="shared" si="154"/>
        <v>E3.P_L.MR1</v>
      </c>
      <c r="L238" s="410" t="s">
        <v>487</v>
      </c>
      <c r="M238" s="411" t="s">
        <v>1352</v>
      </c>
      <c r="N238" s="738" t="s">
        <v>1346</v>
      </c>
      <c r="O238" s="739" t="s">
        <v>1347</v>
      </c>
      <c r="P238" s="714" t="s">
        <v>1380</v>
      </c>
      <c r="Q238" s="714" t="str">
        <f t="shared" si="155"/>
        <v>E3.P_L.MR1-MP06-2</v>
      </c>
      <c r="R238" s="529" t="s">
        <v>1376</v>
      </c>
      <c r="S238" s="696" t="s">
        <v>1381</v>
      </c>
      <c r="T238" s="671">
        <v>0</v>
      </c>
      <c r="U238" s="672">
        <v>1</v>
      </c>
      <c r="V238" s="671" t="s">
        <v>67</v>
      </c>
      <c r="W238" s="535">
        <v>0</v>
      </c>
      <c r="X238" s="676">
        <v>1</v>
      </c>
      <c r="Y238" s="535">
        <v>0</v>
      </c>
      <c r="Z238" s="536">
        <v>0</v>
      </c>
      <c r="AA238" s="673"/>
      <c r="AB238" s="674"/>
      <c r="AC238" s="674"/>
      <c r="AD238" s="674"/>
      <c r="AE238" s="674"/>
      <c r="AF238" s="674"/>
      <c r="AG238" s="674"/>
      <c r="AH238" s="674"/>
      <c r="AI238" s="674"/>
      <c r="AJ238" s="674"/>
      <c r="AK238" s="674"/>
      <c r="AL238" s="674"/>
      <c r="AM238" s="674"/>
      <c r="AN238" s="674"/>
      <c r="AO238" s="674"/>
      <c r="AP238" s="674"/>
      <c r="AQ238" s="674"/>
      <c r="AR238" s="674"/>
      <c r="AS238" s="674"/>
      <c r="AT238" s="674"/>
      <c r="AU238" s="674"/>
      <c r="AV238" s="674"/>
      <c r="AW238" s="674"/>
      <c r="AX238" s="674"/>
      <c r="AY238" s="674"/>
      <c r="AZ238" s="674"/>
      <c r="BA238" s="674"/>
      <c r="BB238" s="674"/>
      <c r="BC238" s="675"/>
      <c r="BD238" s="301" t="s">
        <v>1127</v>
      </c>
      <c r="BS238" s="89" t="s">
        <v>486</v>
      </c>
      <c r="BT238" s="89" t="s">
        <v>487</v>
      </c>
      <c r="BU238" s="90" t="s">
        <v>1378</v>
      </c>
      <c r="BV238" s="87" t="s">
        <v>1376</v>
      </c>
      <c r="DH238" s="7" t="s">
        <v>1383</v>
      </c>
      <c r="DI238" s="7" t="s">
        <v>384</v>
      </c>
      <c r="DJ238" s="7" t="s">
        <v>506</v>
      </c>
      <c r="DK238" s="7" t="s">
        <v>507</v>
      </c>
      <c r="DL238" s="7" t="s">
        <v>505</v>
      </c>
      <c r="DQ238" s="7" t="s">
        <v>1378</v>
      </c>
      <c r="DR238" s="7" t="s">
        <v>1376</v>
      </c>
      <c r="EL238" s="834" t="s">
        <v>1382</v>
      </c>
      <c r="EM238" s="835" t="s">
        <v>1376</v>
      </c>
      <c r="EN238" s="273" t="s">
        <v>1381</v>
      </c>
      <c r="EO238" s="386">
        <v>0</v>
      </c>
      <c r="EP238" s="386">
        <v>1</v>
      </c>
      <c r="EQ238" s="275">
        <v>0</v>
      </c>
      <c r="ER238" s="826">
        <v>0</v>
      </c>
      <c r="ES238" s="275">
        <v>0</v>
      </c>
      <c r="ET238" s="842">
        <v>1</v>
      </c>
    </row>
    <row r="239" spans="1:150" ht="37.5" customHeight="1" thickBot="1" x14ac:dyDescent="0.25">
      <c r="A239" s="277" t="s">
        <v>90</v>
      </c>
      <c r="B239" s="430" t="s">
        <v>91</v>
      </c>
      <c r="C239" s="431" t="s">
        <v>992</v>
      </c>
      <c r="D239" s="431"/>
      <c r="E239" s="8" t="s">
        <v>1343</v>
      </c>
      <c r="F239" s="281" t="str">
        <f t="shared" si="153"/>
        <v>E3.P_L</v>
      </c>
      <c r="G239" s="454" t="s">
        <v>379</v>
      </c>
      <c r="H239" s="454" t="s">
        <v>507</v>
      </c>
      <c r="I239" s="745"/>
      <c r="J239" s="600" t="s">
        <v>61</v>
      </c>
      <c r="K239" s="746" t="str">
        <f t="shared" si="154"/>
        <v>E3.P_L.MR1</v>
      </c>
      <c r="L239" s="426" t="s">
        <v>487</v>
      </c>
      <c r="M239" s="427" t="s">
        <v>1352</v>
      </c>
      <c r="N239" s="747" t="s">
        <v>1346</v>
      </c>
      <c r="O239" s="748" t="s">
        <v>1347</v>
      </c>
      <c r="P239" s="716" t="s">
        <v>142</v>
      </c>
      <c r="Q239" s="716" t="str">
        <f t="shared" si="155"/>
        <v>E3.P_L.MR1-MP07-1</v>
      </c>
      <c r="R239" s="630" t="s">
        <v>1384</v>
      </c>
      <c r="S239" s="553" t="s">
        <v>1385</v>
      </c>
      <c r="T239" s="749">
        <v>1</v>
      </c>
      <c r="U239" s="679">
        <v>4</v>
      </c>
      <c r="V239" s="678" t="s">
        <v>67</v>
      </c>
      <c r="W239" s="556">
        <v>1</v>
      </c>
      <c r="X239" s="557">
        <v>1</v>
      </c>
      <c r="Y239" s="556">
        <v>1</v>
      </c>
      <c r="Z239" s="558">
        <v>1</v>
      </c>
      <c r="AA239" s="673"/>
      <c r="AB239" s="674"/>
      <c r="AC239" s="674"/>
      <c r="AD239" s="674"/>
      <c r="AE239" s="674"/>
      <c r="AF239" s="674"/>
      <c r="AG239" s="674"/>
      <c r="AH239" s="674"/>
      <c r="AI239" s="674"/>
      <c r="AJ239" s="674"/>
      <c r="AK239" s="674"/>
      <c r="AL239" s="674"/>
      <c r="AM239" s="674"/>
      <c r="AN239" s="674"/>
      <c r="AO239" s="674"/>
      <c r="AP239" s="674"/>
      <c r="AQ239" s="674"/>
      <c r="AR239" s="674"/>
      <c r="AS239" s="674"/>
      <c r="AT239" s="674"/>
      <c r="AU239" s="674"/>
      <c r="AV239" s="674"/>
      <c r="AW239" s="674"/>
      <c r="AX239" s="674"/>
      <c r="AY239" s="674"/>
      <c r="AZ239" s="674"/>
      <c r="BA239" s="674"/>
      <c r="BB239" s="674"/>
      <c r="BC239" s="675"/>
      <c r="BD239" s="301" t="s">
        <v>1127</v>
      </c>
      <c r="BS239" s="89" t="s">
        <v>486</v>
      </c>
      <c r="BT239" s="89" t="s">
        <v>487</v>
      </c>
      <c r="BU239" s="90" t="s">
        <v>1382</v>
      </c>
      <c r="BV239" s="87" t="s">
        <v>1376</v>
      </c>
      <c r="DH239" s="7" t="s">
        <v>1387</v>
      </c>
      <c r="DI239" s="7" t="s">
        <v>384</v>
      </c>
      <c r="DJ239" s="7" t="s">
        <v>506</v>
      </c>
      <c r="DK239" s="7" t="s">
        <v>507</v>
      </c>
      <c r="DL239" s="7" t="s">
        <v>505</v>
      </c>
      <c r="DQ239" s="7" t="s">
        <v>1382</v>
      </c>
      <c r="DR239" s="7" t="s">
        <v>1376</v>
      </c>
      <c r="EL239" s="834" t="s">
        <v>1386</v>
      </c>
      <c r="EM239" s="318" t="s">
        <v>1384</v>
      </c>
      <c r="EN239" s="274" t="s">
        <v>1385</v>
      </c>
      <c r="EO239" s="386">
        <v>1</v>
      </c>
      <c r="EP239" s="849">
        <v>4</v>
      </c>
      <c r="EQ239" s="275">
        <v>1</v>
      </c>
      <c r="ER239" s="275">
        <v>1</v>
      </c>
      <c r="ES239" s="275">
        <v>1</v>
      </c>
      <c r="ET239" s="838">
        <v>1</v>
      </c>
    </row>
    <row r="240" spans="1:150" ht="114.75" customHeight="1" x14ac:dyDescent="0.2">
      <c r="A240" s="277" t="s">
        <v>90</v>
      </c>
      <c r="B240" s="430" t="s">
        <v>91</v>
      </c>
      <c r="C240" s="431" t="s">
        <v>992</v>
      </c>
      <c r="D240" s="431"/>
      <c r="E240" s="8" t="s">
        <v>1343</v>
      </c>
      <c r="F240" s="281" t="str">
        <f t="shared" si="153"/>
        <v>E3.P_L</v>
      </c>
      <c r="G240" s="454" t="s">
        <v>379</v>
      </c>
      <c r="H240" s="454" t="s">
        <v>507</v>
      </c>
      <c r="I240" s="455" t="s">
        <v>1388</v>
      </c>
      <c r="J240" s="456" t="s">
        <v>167</v>
      </c>
      <c r="K240" s="457" t="str">
        <f t="shared" si="154"/>
        <v>E3.P_L.MR2</v>
      </c>
      <c r="L240" s="361" t="s">
        <v>495</v>
      </c>
      <c r="M240" s="362" t="s">
        <v>1352</v>
      </c>
      <c r="N240" s="247" t="s">
        <v>1389</v>
      </c>
      <c r="O240" s="247" t="s">
        <v>1390</v>
      </c>
      <c r="P240" s="366" t="s">
        <v>64</v>
      </c>
      <c r="Q240" s="366" t="str">
        <f t="shared" si="155"/>
        <v>E3.P_L.MR2-MP01-1</v>
      </c>
      <c r="R240" s="418" t="s">
        <v>1391</v>
      </c>
      <c r="S240" s="368" t="s">
        <v>1392</v>
      </c>
      <c r="T240" s="369">
        <v>0</v>
      </c>
      <c r="U240" s="619">
        <v>5</v>
      </c>
      <c r="V240" s="618" t="s">
        <v>67</v>
      </c>
      <c r="W240" s="486">
        <v>0</v>
      </c>
      <c r="X240" s="487">
        <v>4</v>
      </c>
      <c r="Y240" s="486">
        <v>1</v>
      </c>
      <c r="Z240" s="488">
        <v>0</v>
      </c>
      <c r="AA240" s="298"/>
      <c r="AB240" s="299"/>
      <c r="AC240" s="299"/>
      <c r="AD240" s="299"/>
      <c r="AE240" s="299"/>
      <c r="AF240" s="299"/>
      <c r="AG240" s="299"/>
      <c r="AH240" s="299"/>
      <c r="AI240" s="299"/>
      <c r="AJ240" s="299"/>
      <c r="AK240" s="299"/>
      <c r="AL240" s="299"/>
      <c r="AM240" s="299"/>
      <c r="AN240" s="299"/>
      <c r="AO240" s="299"/>
      <c r="AP240" s="299"/>
      <c r="AQ240" s="299"/>
      <c r="AR240" s="299"/>
      <c r="AS240" s="299"/>
      <c r="AT240" s="299"/>
      <c r="AU240" s="299"/>
      <c r="AV240" s="299"/>
      <c r="AW240" s="299"/>
      <c r="AX240" s="299"/>
      <c r="AY240" s="299"/>
      <c r="AZ240" s="299"/>
      <c r="BA240" s="299"/>
      <c r="BB240" s="299"/>
      <c r="BC240" s="300"/>
      <c r="BD240" s="301" t="s">
        <v>1127</v>
      </c>
      <c r="BS240" s="89" t="s">
        <v>486</v>
      </c>
      <c r="BT240" s="89" t="s">
        <v>487</v>
      </c>
      <c r="BU240" s="90" t="s">
        <v>1386</v>
      </c>
      <c r="BV240" s="87" t="s">
        <v>1384</v>
      </c>
      <c r="DH240" s="7" t="s">
        <v>1394</v>
      </c>
      <c r="DI240" s="7" t="s">
        <v>384</v>
      </c>
      <c r="DJ240" s="7" t="s">
        <v>506</v>
      </c>
      <c r="DK240" s="7" t="s">
        <v>507</v>
      </c>
      <c r="DL240" s="7" t="s">
        <v>505</v>
      </c>
      <c r="DQ240" s="7" t="s">
        <v>1386</v>
      </c>
      <c r="DR240" s="7" t="s">
        <v>1384</v>
      </c>
      <c r="EL240" s="840" t="s">
        <v>1393</v>
      </c>
      <c r="EM240" s="318" t="s">
        <v>1391</v>
      </c>
      <c r="EN240" s="274" t="s">
        <v>1392</v>
      </c>
      <c r="EO240" s="274">
        <v>0</v>
      </c>
      <c r="EP240" s="274">
        <v>5</v>
      </c>
      <c r="EQ240" s="275">
        <v>1</v>
      </c>
      <c r="ER240" s="826">
        <v>3</v>
      </c>
      <c r="ES240" s="827">
        <v>0.9</v>
      </c>
      <c r="ET240" s="836">
        <v>0.1</v>
      </c>
    </row>
    <row r="241" spans="1:152" ht="51" customHeight="1" x14ac:dyDescent="0.2">
      <c r="A241" s="277" t="s">
        <v>90</v>
      </c>
      <c r="B241" s="430" t="s">
        <v>91</v>
      </c>
      <c r="C241" s="431" t="s">
        <v>992</v>
      </c>
      <c r="D241" s="431"/>
      <c r="E241" s="8" t="s">
        <v>1343</v>
      </c>
      <c r="F241" s="281" t="str">
        <f t="shared" si="153"/>
        <v>E3.P_L</v>
      </c>
      <c r="G241" s="454" t="s">
        <v>379</v>
      </c>
      <c r="H241" s="454" t="s">
        <v>507</v>
      </c>
      <c r="I241" s="458"/>
      <c r="J241" s="459" t="s">
        <v>167</v>
      </c>
      <c r="K241" s="374" t="str">
        <f t="shared" si="154"/>
        <v>E3.P_L.MR2</v>
      </c>
      <c r="L241" s="410" t="s">
        <v>495</v>
      </c>
      <c r="M241" s="411" t="s">
        <v>1352</v>
      </c>
      <c r="N241" s="288" t="s">
        <v>1389</v>
      </c>
      <c r="O241" s="288" t="s">
        <v>1390</v>
      </c>
      <c r="P241" s="378" t="s">
        <v>87</v>
      </c>
      <c r="Q241" s="378" t="str">
        <f t="shared" si="155"/>
        <v>E3.P_L.MR2-MP02-1</v>
      </c>
      <c r="R241" s="719" t="s">
        <v>1395</v>
      </c>
      <c r="S241" s="292" t="s">
        <v>1396</v>
      </c>
      <c r="T241" s="293">
        <v>0</v>
      </c>
      <c r="U241" s="294">
        <v>1</v>
      </c>
      <c r="V241" s="293" t="s">
        <v>67</v>
      </c>
      <c r="W241" s="295">
        <v>0</v>
      </c>
      <c r="X241" s="296">
        <v>0</v>
      </c>
      <c r="Y241" s="295">
        <v>1</v>
      </c>
      <c r="Z241" s="297">
        <v>0</v>
      </c>
      <c r="AA241" s="298"/>
      <c r="AB241" s="299"/>
      <c r="AC241" s="299"/>
      <c r="AD241" s="299"/>
      <c r="AE241" s="299"/>
      <c r="AF241" s="299"/>
      <c r="AG241" s="299"/>
      <c r="AH241" s="299"/>
      <c r="AI241" s="299"/>
      <c r="AJ241" s="299"/>
      <c r="AK241" s="299"/>
      <c r="AL241" s="299"/>
      <c r="AM241" s="299"/>
      <c r="AN241" s="299"/>
      <c r="AO241" s="299"/>
      <c r="AP241" s="299"/>
      <c r="AQ241" s="299"/>
      <c r="AR241" s="299"/>
      <c r="AS241" s="299"/>
      <c r="AT241" s="299"/>
      <c r="AU241" s="299"/>
      <c r="AV241" s="299"/>
      <c r="AW241" s="299"/>
      <c r="AX241" s="299"/>
      <c r="AY241" s="299"/>
      <c r="AZ241" s="299"/>
      <c r="BA241" s="299"/>
      <c r="BB241" s="299"/>
      <c r="BC241" s="300"/>
      <c r="BD241" s="301" t="s">
        <v>1127</v>
      </c>
      <c r="BS241" s="87" t="s">
        <v>494</v>
      </c>
      <c r="BT241" s="87" t="s">
        <v>495</v>
      </c>
      <c r="BU241" s="90" t="s">
        <v>1393</v>
      </c>
      <c r="BV241" s="87" t="s">
        <v>1391</v>
      </c>
      <c r="DH241" s="7" t="s">
        <v>1398</v>
      </c>
      <c r="DI241" s="7" t="s">
        <v>384</v>
      </c>
      <c r="DJ241" s="7" t="s">
        <v>506</v>
      </c>
      <c r="DK241" s="7" t="s">
        <v>507</v>
      </c>
      <c r="DL241" s="7" t="s">
        <v>513</v>
      </c>
      <c r="DQ241" s="7" t="s">
        <v>1393</v>
      </c>
      <c r="DR241" s="7" t="s">
        <v>1391</v>
      </c>
      <c r="EL241" s="840" t="s">
        <v>1397</v>
      </c>
      <c r="EM241" s="835" t="s">
        <v>1395</v>
      </c>
      <c r="EN241" s="273" t="s">
        <v>1396</v>
      </c>
      <c r="EO241" s="274">
        <v>0</v>
      </c>
      <c r="EP241" s="274">
        <v>1</v>
      </c>
      <c r="EQ241" s="275">
        <v>0</v>
      </c>
      <c r="ER241" s="827">
        <v>0.5</v>
      </c>
      <c r="ES241" s="827">
        <v>0.5</v>
      </c>
      <c r="ET241" s="838">
        <v>0</v>
      </c>
    </row>
    <row r="242" spans="1:152" ht="51" customHeight="1" x14ac:dyDescent="0.2">
      <c r="A242" s="277" t="s">
        <v>90</v>
      </c>
      <c r="B242" s="430" t="s">
        <v>91</v>
      </c>
      <c r="C242" s="431" t="s">
        <v>992</v>
      </c>
      <c r="D242" s="431"/>
      <c r="E242" s="8" t="s">
        <v>1343</v>
      </c>
      <c r="F242" s="281" t="str">
        <f t="shared" si="153"/>
        <v>E3.P_L</v>
      </c>
      <c r="G242" s="454" t="s">
        <v>379</v>
      </c>
      <c r="H242" s="454" t="s">
        <v>507</v>
      </c>
      <c r="I242" s="458"/>
      <c r="J242" s="459" t="s">
        <v>167</v>
      </c>
      <c r="K242" s="374" t="str">
        <f t="shared" si="154"/>
        <v>E3.P_L.MR2</v>
      </c>
      <c r="L242" s="410" t="s">
        <v>495</v>
      </c>
      <c r="M242" s="411" t="s">
        <v>1352</v>
      </c>
      <c r="N242" s="288" t="s">
        <v>1389</v>
      </c>
      <c r="O242" s="288" t="s">
        <v>1390</v>
      </c>
      <c r="P242" s="378" t="s">
        <v>1271</v>
      </c>
      <c r="Q242" s="378" t="str">
        <f t="shared" si="155"/>
        <v>E3.P_L.MR2-MP02-2</v>
      </c>
      <c r="R242" s="719" t="s">
        <v>1395</v>
      </c>
      <c r="S242" s="292" t="s">
        <v>1399</v>
      </c>
      <c r="T242" s="293">
        <v>5</v>
      </c>
      <c r="U242" s="294">
        <v>1</v>
      </c>
      <c r="V242" s="293" t="s">
        <v>67</v>
      </c>
      <c r="W242" s="295">
        <v>0</v>
      </c>
      <c r="X242" s="330">
        <v>0.7</v>
      </c>
      <c r="Y242" s="315">
        <v>0.3</v>
      </c>
      <c r="Z242" s="297">
        <v>0</v>
      </c>
      <c r="AA242" s="298"/>
      <c r="AB242" s="299"/>
      <c r="AC242" s="299"/>
      <c r="AD242" s="299"/>
      <c r="AE242" s="299"/>
      <c r="AF242" s="299"/>
      <c r="AG242" s="299"/>
      <c r="AH242" s="299"/>
      <c r="AI242" s="299"/>
      <c r="AJ242" s="299"/>
      <c r="AK242" s="299"/>
      <c r="AL242" s="299"/>
      <c r="AM242" s="299"/>
      <c r="AN242" s="299"/>
      <c r="AO242" s="299"/>
      <c r="AP242" s="299"/>
      <c r="AQ242" s="299"/>
      <c r="AR242" s="299"/>
      <c r="AS242" s="299"/>
      <c r="AT242" s="299"/>
      <c r="AU242" s="299"/>
      <c r="AV242" s="299"/>
      <c r="AW242" s="299"/>
      <c r="AX242" s="299"/>
      <c r="AY242" s="299"/>
      <c r="AZ242" s="299"/>
      <c r="BA242" s="299"/>
      <c r="BB242" s="299"/>
      <c r="BC242" s="300"/>
      <c r="BD242" s="301" t="s">
        <v>1127</v>
      </c>
      <c r="BS242" s="89" t="s">
        <v>494</v>
      </c>
      <c r="BT242" s="89" t="s">
        <v>495</v>
      </c>
      <c r="BU242" s="90" t="s">
        <v>1397</v>
      </c>
      <c r="BV242" s="87" t="s">
        <v>1395</v>
      </c>
      <c r="DH242" s="7" t="s">
        <v>1401</v>
      </c>
      <c r="DI242" s="7" t="s">
        <v>384</v>
      </c>
      <c r="DJ242" s="7" t="s">
        <v>506</v>
      </c>
      <c r="DK242" s="7" t="s">
        <v>507</v>
      </c>
      <c r="DL242" s="7" t="s">
        <v>513</v>
      </c>
      <c r="DQ242" s="7" t="s">
        <v>1397</v>
      </c>
      <c r="DR242" s="7" t="s">
        <v>1395</v>
      </c>
      <c r="EL242" s="840" t="s">
        <v>1400</v>
      </c>
      <c r="EM242" s="835" t="s">
        <v>1395</v>
      </c>
      <c r="EN242" s="821" t="s">
        <v>1399</v>
      </c>
      <c r="EO242" s="821">
        <v>5</v>
      </c>
      <c r="EP242" s="821">
        <v>1</v>
      </c>
      <c r="EQ242" s="820">
        <v>0</v>
      </c>
      <c r="ER242" s="827">
        <v>0.2</v>
      </c>
      <c r="ES242" s="827">
        <v>0.8</v>
      </c>
      <c r="ET242" s="848">
        <v>0</v>
      </c>
    </row>
    <row r="243" spans="1:152" ht="42.75" customHeight="1" x14ac:dyDescent="0.2">
      <c r="A243" s="277" t="s">
        <v>90</v>
      </c>
      <c r="B243" s="430" t="s">
        <v>91</v>
      </c>
      <c r="C243" s="431" t="s">
        <v>992</v>
      </c>
      <c r="D243" s="431"/>
      <c r="E243" s="8" t="s">
        <v>1343</v>
      </c>
      <c r="F243" s="281" t="str">
        <f t="shared" si="153"/>
        <v>E3.P_L</v>
      </c>
      <c r="G243" s="454" t="s">
        <v>379</v>
      </c>
      <c r="H243" s="454" t="s">
        <v>507</v>
      </c>
      <c r="I243" s="458"/>
      <c r="J243" s="459" t="s">
        <v>167</v>
      </c>
      <c r="K243" s="374" t="str">
        <f t="shared" si="154"/>
        <v>E3.P_L.MR2</v>
      </c>
      <c r="L243" s="410" t="s">
        <v>495</v>
      </c>
      <c r="M243" s="411" t="s">
        <v>1352</v>
      </c>
      <c r="N243" s="288" t="s">
        <v>1389</v>
      </c>
      <c r="O243" s="288" t="s">
        <v>1390</v>
      </c>
      <c r="P243" s="378" t="s">
        <v>99</v>
      </c>
      <c r="Q243" s="378" t="str">
        <f t="shared" si="155"/>
        <v>E3.P_L.MR2-MP03-1</v>
      </c>
      <c r="R243" s="422" t="s">
        <v>1402</v>
      </c>
      <c r="S243" s="314" t="s">
        <v>1403</v>
      </c>
      <c r="T243" s="687">
        <v>0.01</v>
      </c>
      <c r="U243" s="750">
        <v>0.5</v>
      </c>
      <c r="V243" s="652" t="s">
        <v>67</v>
      </c>
      <c r="W243" s="295">
        <v>0</v>
      </c>
      <c r="X243" s="330">
        <v>0.2</v>
      </c>
      <c r="Y243" s="315">
        <v>0.2</v>
      </c>
      <c r="Z243" s="316">
        <v>0.1</v>
      </c>
      <c r="AA243" s="751"/>
      <c r="AB243" s="752"/>
      <c r="AC243" s="752"/>
      <c r="AD243" s="752"/>
      <c r="AE243" s="752"/>
      <c r="AF243" s="752"/>
      <c r="AG243" s="752"/>
      <c r="AH243" s="752"/>
      <c r="AI243" s="752"/>
      <c r="AJ243" s="752"/>
      <c r="AK243" s="752"/>
      <c r="AL243" s="752"/>
      <c r="AM243" s="752"/>
      <c r="AN243" s="752"/>
      <c r="AO243" s="752"/>
      <c r="AP243" s="752"/>
      <c r="AQ243" s="752"/>
      <c r="AR243" s="752"/>
      <c r="AS243" s="752"/>
      <c r="AT243" s="752"/>
      <c r="AU243" s="752"/>
      <c r="AV243" s="752"/>
      <c r="AW243" s="752"/>
      <c r="AX243" s="752"/>
      <c r="AY243" s="752"/>
      <c r="AZ243" s="752"/>
      <c r="BA243" s="752"/>
      <c r="BB243" s="752"/>
      <c r="BC243" s="753"/>
      <c r="BD243" s="301" t="s">
        <v>1127</v>
      </c>
      <c r="BS243" s="89" t="s">
        <v>494</v>
      </c>
      <c r="BT243" s="89" t="s">
        <v>495</v>
      </c>
      <c r="BU243" s="90" t="s">
        <v>1400</v>
      </c>
      <c r="BV243" s="87" t="s">
        <v>1395</v>
      </c>
      <c r="DH243" s="7" t="s">
        <v>1405</v>
      </c>
      <c r="DI243" s="7" t="s">
        <v>384</v>
      </c>
      <c r="DJ243" s="7" t="s">
        <v>506</v>
      </c>
      <c r="DK243" s="7" t="s">
        <v>507</v>
      </c>
      <c r="DL243" s="7" t="s">
        <v>513</v>
      </c>
      <c r="DQ243" s="7" t="s">
        <v>1400</v>
      </c>
      <c r="DR243" s="7" t="s">
        <v>1395</v>
      </c>
      <c r="EL243" s="840" t="s">
        <v>1404</v>
      </c>
      <c r="EM243" s="318" t="s">
        <v>1402</v>
      </c>
      <c r="EN243" s="274" t="s">
        <v>1403</v>
      </c>
      <c r="EO243" s="688">
        <v>0.01</v>
      </c>
      <c r="EP243" s="653">
        <v>0.5</v>
      </c>
      <c r="EQ243" s="275">
        <v>0</v>
      </c>
      <c r="ER243" s="276">
        <v>0.2</v>
      </c>
      <c r="ES243" s="276">
        <v>0.2</v>
      </c>
      <c r="ET243" s="841">
        <v>0.1</v>
      </c>
      <c r="EV243" s="754"/>
    </row>
    <row r="244" spans="1:152" ht="40.5" customHeight="1" x14ac:dyDescent="0.2">
      <c r="A244" s="277" t="s">
        <v>90</v>
      </c>
      <c r="B244" s="430" t="s">
        <v>91</v>
      </c>
      <c r="C244" s="431" t="s">
        <v>992</v>
      </c>
      <c r="D244" s="431"/>
      <c r="E244" s="8" t="s">
        <v>1343</v>
      </c>
      <c r="F244" s="281" t="str">
        <f t="shared" si="153"/>
        <v>E3.P_L</v>
      </c>
      <c r="G244" s="454" t="s">
        <v>379</v>
      </c>
      <c r="H244" s="454" t="s">
        <v>507</v>
      </c>
      <c r="I244" s="458"/>
      <c r="J244" s="459" t="s">
        <v>167</v>
      </c>
      <c r="K244" s="374" t="str">
        <f t="shared" si="154"/>
        <v>E3.P_L.MR2</v>
      </c>
      <c r="L244" s="410" t="s">
        <v>495</v>
      </c>
      <c r="M244" s="411" t="s">
        <v>1352</v>
      </c>
      <c r="N244" s="288" t="s">
        <v>1389</v>
      </c>
      <c r="O244" s="288" t="s">
        <v>1390</v>
      </c>
      <c r="P244" s="378" t="s">
        <v>112</v>
      </c>
      <c r="Q244" s="378" t="str">
        <f t="shared" si="155"/>
        <v>E3.P_L.MR2-MP04-1</v>
      </c>
      <c r="R244" s="719" t="s">
        <v>1406</v>
      </c>
      <c r="S244" s="292" t="s">
        <v>1377</v>
      </c>
      <c r="T244" s="381">
        <v>0</v>
      </c>
      <c r="U244" s="382">
        <v>1</v>
      </c>
      <c r="V244" s="381" t="s">
        <v>67</v>
      </c>
      <c r="W244" s="295">
        <v>0</v>
      </c>
      <c r="X244" s="296">
        <v>1</v>
      </c>
      <c r="Y244" s="295">
        <v>0</v>
      </c>
      <c r="Z244" s="297">
        <v>0</v>
      </c>
      <c r="AA244" s="383"/>
      <c r="AB244" s="384"/>
      <c r="AC244" s="384"/>
      <c r="AD244" s="384"/>
      <c r="AE244" s="384"/>
      <c r="AF244" s="384"/>
      <c r="AG244" s="384"/>
      <c r="AH244" s="384"/>
      <c r="AI244" s="384"/>
      <c r="AJ244" s="384"/>
      <c r="AK244" s="384"/>
      <c r="AL244" s="384"/>
      <c r="AM244" s="384"/>
      <c r="AN244" s="384"/>
      <c r="AO244" s="384"/>
      <c r="AP244" s="384"/>
      <c r="AQ244" s="384"/>
      <c r="AR244" s="384"/>
      <c r="AS244" s="384"/>
      <c r="AT244" s="384"/>
      <c r="AU244" s="384"/>
      <c r="AV244" s="384"/>
      <c r="AW244" s="384"/>
      <c r="AX244" s="384"/>
      <c r="AY244" s="384"/>
      <c r="AZ244" s="384"/>
      <c r="BA244" s="384"/>
      <c r="BB244" s="384"/>
      <c r="BC244" s="385"/>
      <c r="BD244" s="301" t="s">
        <v>1127</v>
      </c>
      <c r="BS244" s="89" t="s">
        <v>494</v>
      </c>
      <c r="BT244" s="89" t="s">
        <v>495</v>
      </c>
      <c r="BU244" s="90" t="s">
        <v>1404</v>
      </c>
      <c r="BV244" s="87" t="s">
        <v>1402</v>
      </c>
      <c r="DH244" s="7" t="s">
        <v>1408</v>
      </c>
      <c r="DI244" s="7" t="s">
        <v>384</v>
      </c>
      <c r="DJ244" s="7" t="s">
        <v>506</v>
      </c>
      <c r="DK244" s="7" t="s">
        <v>507</v>
      </c>
      <c r="DL244" s="7" t="s">
        <v>513</v>
      </c>
      <c r="DQ244" s="7" t="s">
        <v>1404</v>
      </c>
      <c r="DR244" s="7" t="s">
        <v>1402</v>
      </c>
      <c r="EL244" s="840" t="s">
        <v>1407</v>
      </c>
      <c r="EM244" s="835" t="s">
        <v>1406</v>
      </c>
      <c r="EN244" s="273" t="s">
        <v>1377</v>
      </c>
      <c r="EO244" s="386">
        <v>0</v>
      </c>
      <c r="EP244" s="386">
        <v>1</v>
      </c>
      <c r="EQ244" s="276">
        <v>0.3</v>
      </c>
      <c r="ER244" s="827">
        <v>0.1</v>
      </c>
      <c r="ES244" s="827">
        <v>0.6</v>
      </c>
      <c r="ET244" s="838">
        <v>0</v>
      </c>
    </row>
    <row r="245" spans="1:152" ht="39" customHeight="1" x14ac:dyDescent="0.2">
      <c r="A245" s="277" t="s">
        <v>90</v>
      </c>
      <c r="B245" s="430" t="s">
        <v>91</v>
      </c>
      <c r="C245" s="431" t="s">
        <v>992</v>
      </c>
      <c r="D245" s="431"/>
      <c r="E245" s="8" t="s">
        <v>1343</v>
      </c>
      <c r="F245" s="281" t="str">
        <f t="shared" si="153"/>
        <v>E3.P_L</v>
      </c>
      <c r="G245" s="454" t="s">
        <v>379</v>
      </c>
      <c r="H245" s="454" t="s">
        <v>507</v>
      </c>
      <c r="I245" s="458"/>
      <c r="J245" s="459" t="s">
        <v>167</v>
      </c>
      <c r="K245" s="374" t="str">
        <f t="shared" si="154"/>
        <v>E3.P_L.MR2</v>
      </c>
      <c r="L245" s="410" t="s">
        <v>495</v>
      </c>
      <c r="M245" s="411" t="s">
        <v>1352</v>
      </c>
      <c r="N245" s="288" t="s">
        <v>1389</v>
      </c>
      <c r="O245" s="288" t="s">
        <v>1390</v>
      </c>
      <c r="P245" s="378" t="s">
        <v>1364</v>
      </c>
      <c r="Q245" s="378" t="str">
        <f t="shared" si="155"/>
        <v>E3.P_L.MR2-MP04-2</v>
      </c>
      <c r="R245" s="719" t="s">
        <v>1406</v>
      </c>
      <c r="S245" s="292" t="s">
        <v>1381</v>
      </c>
      <c r="T245" s="381">
        <v>0</v>
      </c>
      <c r="U245" s="382">
        <v>1</v>
      </c>
      <c r="V245" s="381" t="s">
        <v>67</v>
      </c>
      <c r="W245" s="295">
        <v>0</v>
      </c>
      <c r="X245" s="296">
        <v>1</v>
      </c>
      <c r="Y245" s="295">
        <v>0</v>
      </c>
      <c r="Z245" s="297">
        <v>0</v>
      </c>
      <c r="AA245" s="383"/>
      <c r="AB245" s="384"/>
      <c r="AC245" s="384"/>
      <c r="AD245" s="384"/>
      <c r="AE245" s="384"/>
      <c r="AF245" s="384"/>
      <c r="AG245" s="384"/>
      <c r="AH245" s="384"/>
      <c r="AI245" s="384"/>
      <c r="AJ245" s="384"/>
      <c r="AK245" s="384"/>
      <c r="AL245" s="384"/>
      <c r="AM245" s="384"/>
      <c r="AN245" s="384"/>
      <c r="AO245" s="384"/>
      <c r="AP245" s="384"/>
      <c r="AQ245" s="384"/>
      <c r="AR245" s="384"/>
      <c r="AS245" s="384"/>
      <c r="AT245" s="384"/>
      <c r="AU245" s="384"/>
      <c r="AV245" s="384"/>
      <c r="AW245" s="384"/>
      <c r="AX245" s="384"/>
      <c r="AY245" s="384"/>
      <c r="AZ245" s="384"/>
      <c r="BA245" s="384"/>
      <c r="BB245" s="384"/>
      <c r="BC245" s="385"/>
      <c r="BD245" s="301" t="s">
        <v>1127</v>
      </c>
      <c r="BS245" s="89" t="s">
        <v>494</v>
      </c>
      <c r="BT245" s="89" t="s">
        <v>495</v>
      </c>
      <c r="BU245" s="90" t="s">
        <v>1407</v>
      </c>
      <c r="BV245" s="87" t="s">
        <v>1406</v>
      </c>
      <c r="DH245" s="7" t="s">
        <v>1410</v>
      </c>
      <c r="DI245" s="7" t="s">
        <v>384</v>
      </c>
      <c r="DJ245" s="7" t="s">
        <v>506</v>
      </c>
      <c r="DK245" s="7" t="s">
        <v>507</v>
      </c>
      <c r="DL245" s="7" t="s">
        <v>513</v>
      </c>
      <c r="DQ245" s="7" t="s">
        <v>1407</v>
      </c>
      <c r="DR245" s="7" t="s">
        <v>1406</v>
      </c>
      <c r="EL245" s="840" t="s">
        <v>1409</v>
      </c>
      <c r="EM245" s="835" t="s">
        <v>1406</v>
      </c>
      <c r="EN245" s="273" t="s">
        <v>1381</v>
      </c>
      <c r="EO245" s="386">
        <v>0</v>
      </c>
      <c r="EP245" s="386">
        <v>1</v>
      </c>
      <c r="EQ245" s="276">
        <v>0.1</v>
      </c>
      <c r="ER245" s="827">
        <v>0</v>
      </c>
      <c r="ES245" s="827">
        <v>0.2</v>
      </c>
      <c r="ET245" s="836">
        <v>0.7</v>
      </c>
    </row>
    <row r="246" spans="1:152" ht="42.75" customHeight="1" x14ac:dyDescent="0.2">
      <c r="A246" s="277" t="s">
        <v>90</v>
      </c>
      <c r="B246" s="430" t="s">
        <v>91</v>
      </c>
      <c r="C246" s="431" t="s">
        <v>992</v>
      </c>
      <c r="D246" s="431"/>
      <c r="E246" s="8" t="s">
        <v>1343</v>
      </c>
      <c r="F246" s="281" t="str">
        <f t="shared" si="153"/>
        <v>E3.P_L</v>
      </c>
      <c r="G246" s="454" t="s">
        <v>379</v>
      </c>
      <c r="H246" s="454" t="s">
        <v>507</v>
      </c>
      <c r="I246" s="458"/>
      <c r="J246" s="459" t="s">
        <v>167</v>
      </c>
      <c r="K246" s="374" t="str">
        <f t="shared" si="154"/>
        <v>E3.P_L.MR2</v>
      </c>
      <c r="L246" s="410" t="s">
        <v>495</v>
      </c>
      <c r="M246" s="411" t="s">
        <v>1352</v>
      </c>
      <c r="N246" s="288" t="s">
        <v>1389</v>
      </c>
      <c r="O246" s="288" t="s">
        <v>1390</v>
      </c>
      <c r="P246" s="378" t="s">
        <v>122</v>
      </c>
      <c r="Q246" s="378" t="str">
        <f t="shared" si="155"/>
        <v>E3.P_L.MR2-MP05-1</v>
      </c>
      <c r="R246" s="719" t="s">
        <v>1411</v>
      </c>
      <c r="S246" s="292" t="s">
        <v>1412</v>
      </c>
      <c r="T246" s="652">
        <v>0.4</v>
      </c>
      <c r="U246" s="382">
        <v>1</v>
      </c>
      <c r="V246" s="381" t="s">
        <v>67</v>
      </c>
      <c r="W246" s="315">
        <v>0.8</v>
      </c>
      <c r="X246" s="330">
        <v>0.2</v>
      </c>
      <c r="Y246" s="295">
        <v>0</v>
      </c>
      <c r="Z246" s="297">
        <v>0</v>
      </c>
      <c r="AA246" s="383"/>
      <c r="AB246" s="384"/>
      <c r="AC246" s="384"/>
      <c r="AD246" s="384"/>
      <c r="AE246" s="384"/>
      <c r="AF246" s="384"/>
      <c r="AG246" s="384"/>
      <c r="AH246" s="384"/>
      <c r="AI246" s="384"/>
      <c r="AJ246" s="384"/>
      <c r="AK246" s="384"/>
      <c r="AL246" s="384"/>
      <c r="AM246" s="384"/>
      <c r="AN246" s="384"/>
      <c r="AO246" s="384"/>
      <c r="AP246" s="384"/>
      <c r="AQ246" s="384"/>
      <c r="AR246" s="384"/>
      <c r="AS246" s="384"/>
      <c r="AT246" s="384"/>
      <c r="AU246" s="384"/>
      <c r="AV246" s="384"/>
      <c r="AW246" s="384"/>
      <c r="AX246" s="384"/>
      <c r="AY246" s="384"/>
      <c r="AZ246" s="384"/>
      <c r="BA246" s="384"/>
      <c r="BB246" s="384"/>
      <c r="BC246" s="385"/>
      <c r="BD246" s="301" t="s">
        <v>1127</v>
      </c>
      <c r="BS246" s="89" t="s">
        <v>494</v>
      </c>
      <c r="BT246" s="89" t="s">
        <v>495</v>
      </c>
      <c r="BU246" s="90" t="s">
        <v>1409</v>
      </c>
      <c r="BV246" s="87" t="s">
        <v>1406</v>
      </c>
      <c r="DH246" s="7" t="s">
        <v>1414</v>
      </c>
      <c r="DI246" s="7" t="s">
        <v>384</v>
      </c>
      <c r="DJ246" s="7" t="s">
        <v>506</v>
      </c>
      <c r="DK246" s="7" t="s">
        <v>507</v>
      </c>
      <c r="DL246" s="7" t="s">
        <v>513</v>
      </c>
      <c r="DQ246" s="7" t="s">
        <v>1409</v>
      </c>
      <c r="DR246" s="7" t="s">
        <v>1406</v>
      </c>
      <c r="EL246" s="840" t="s">
        <v>1413</v>
      </c>
      <c r="EM246" s="835" t="s">
        <v>1411</v>
      </c>
      <c r="EN246" s="273" t="s">
        <v>1412</v>
      </c>
      <c r="EO246" s="653">
        <v>0.4</v>
      </c>
      <c r="EP246" s="386">
        <v>1</v>
      </c>
      <c r="EQ246" s="276">
        <v>0.8</v>
      </c>
      <c r="ER246" s="276">
        <v>0.2</v>
      </c>
      <c r="ES246" s="275">
        <v>0</v>
      </c>
      <c r="ET246" s="838">
        <v>0</v>
      </c>
    </row>
    <row r="247" spans="1:152" ht="42" customHeight="1" x14ac:dyDescent="0.2">
      <c r="A247" s="277" t="s">
        <v>90</v>
      </c>
      <c r="B247" s="430" t="s">
        <v>91</v>
      </c>
      <c r="C247" s="431" t="s">
        <v>992</v>
      </c>
      <c r="D247" s="431"/>
      <c r="E247" s="8" t="s">
        <v>1343</v>
      </c>
      <c r="F247" s="281" t="str">
        <f t="shared" si="153"/>
        <v>E3.P_L</v>
      </c>
      <c r="G247" s="454" t="s">
        <v>379</v>
      </c>
      <c r="H247" s="454" t="s">
        <v>507</v>
      </c>
      <c r="I247" s="458"/>
      <c r="J247" s="459" t="s">
        <v>167</v>
      </c>
      <c r="K247" s="374" t="str">
        <f t="shared" si="154"/>
        <v>E3.P_L.MR2</v>
      </c>
      <c r="L247" s="410" t="s">
        <v>495</v>
      </c>
      <c r="M247" s="411" t="s">
        <v>1352</v>
      </c>
      <c r="N247" s="288" t="s">
        <v>1389</v>
      </c>
      <c r="O247" s="288" t="s">
        <v>1390</v>
      </c>
      <c r="P247" s="378" t="s">
        <v>1415</v>
      </c>
      <c r="Q247" s="378" t="str">
        <f t="shared" si="155"/>
        <v>E3.P_L.MR2-MP05-2</v>
      </c>
      <c r="R247" s="719" t="s">
        <v>1411</v>
      </c>
      <c r="S247" s="292" t="s">
        <v>1416</v>
      </c>
      <c r="T247" s="381">
        <v>0</v>
      </c>
      <c r="U247" s="382">
        <v>1</v>
      </c>
      <c r="V247" s="381" t="s">
        <v>67</v>
      </c>
      <c r="W247" s="295">
        <v>0</v>
      </c>
      <c r="X247" s="330">
        <v>0.5</v>
      </c>
      <c r="Y247" s="315">
        <v>0.5</v>
      </c>
      <c r="Z247" s="297">
        <v>0</v>
      </c>
      <c r="AA247" s="383"/>
      <c r="AB247" s="384"/>
      <c r="AC247" s="384"/>
      <c r="AD247" s="384"/>
      <c r="AE247" s="384"/>
      <c r="AF247" s="384"/>
      <c r="AG247" s="384"/>
      <c r="AH247" s="384"/>
      <c r="AI247" s="384"/>
      <c r="AJ247" s="384"/>
      <c r="AK247" s="384"/>
      <c r="AL247" s="384"/>
      <c r="AM247" s="384"/>
      <c r="AN247" s="384"/>
      <c r="AO247" s="384"/>
      <c r="AP247" s="384"/>
      <c r="AQ247" s="384"/>
      <c r="AR247" s="384"/>
      <c r="AS247" s="384"/>
      <c r="AT247" s="384"/>
      <c r="AU247" s="384"/>
      <c r="AV247" s="384"/>
      <c r="AW247" s="384"/>
      <c r="AX247" s="384"/>
      <c r="AY247" s="384"/>
      <c r="AZ247" s="384"/>
      <c r="BA247" s="384"/>
      <c r="BB247" s="384"/>
      <c r="BC247" s="385"/>
      <c r="BD247" s="301" t="s">
        <v>1127</v>
      </c>
      <c r="BS247" s="89" t="s">
        <v>494</v>
      </c>
      <c r="BT247" s="89" t="s">
        <v>495</v>
      </c>
      <c r="BU247" s="90" t="s">
        <v>1413</v>
      </c>
      <c r="BV247" s="87" t="s">
        <v>1411</v>
      </c>
      <c r="DH247" s="7" t="s">
        <v>1418</v>
      </c>
      <c r="DI247" s="7" t="s">
        <v>384</v>
      </c>
      <c r="DJ247" s="7" t="s">
        <v>506</v>
      </c>
      <c r="DK247" s="7" t="s">
        <v>507</v>
      </c>
      <c r="DL247" s="7" t="s">
        <v>513</v>
      </c>
      <c r="DQ247" s="7" t="s">
        <v>1413</v>
      </c>
      <c r="DR247" s="7" t="s">
        <v>1411</v>
      </c>
      <c r="EL247" s="840" t="s">
        <v>1417</v>
      </c>
      <c r="EM247" s="835" t="s">
        <v>1411</v>
      </c>
      <c r="EN247" s="273" t="s">
        <v>1416</v>
      </c>
      <c r="EO247" s="386">
        <v>0</v>
      </c>
      <c r="EP247" s="386">
        <v>1</v>
      </c>
      <c r="EQ247" s="275">
        <v>0</v>
      </c>
      <c r="ER247" s="827">
        <v>0.2</v>
      </c>
      <c r="ES247" s="827">
        <v>0.6</v>
      </c>
      <c r="ET247" s="836">
        <v>0.2</v>
      </c>
    </row>
    <row r="248" spans="1:152" ht="33" customHeight="1" thickBot="1" x14ac:dyDescent="0.25">
      <c r="A248" s="277" t="s">
        <v>90</v>
      </c>
      <c r="B248" s="430" t="s">
        <v>91</v>
      </c>
      <c r="C248" s="431" t="s">
        <v>992</v>
      </c>
      <c r="D248" s="431"/>
      <c r="E248" s="8" t="s">
        <v>1343</v>
      </c>
      <c r="F248" s="281" t="str">
        <f t="shared" si="153"/>
        <v>E3.P_L</v>
      </c>
      <c r="G248" s="454" t="s">
        <v>379</v>
      </c>
      <c r="H248" s="454" t="s">
        <v>507</v>
      </c>
      <c r="I248" s="464"/>
      <c r="J248" s="465" t="s">
        <v>167</v>
      </c>
      <c r="K248" s="466" t="str">
        <f t="shared" si="154"/>
        <v>E3.P_L.MR2</v>
      </c>
      <c r="L248" s="426" t="s">
        <v>495</v>
      </c>
      <c r="M248" s="427" t="s">
        <v>1352</v>
      </c>
      <c r="N248" s="428" t="s">
        <v>1389</v>
      </c>
      <c r="O248" s="428" t="s">
        <v>1390</v>
      </c>
      <c r="P248" s="391" t="s">
        <v>132</v>
      </c>
      <c r="Q248" s="392" t="str">
        <f t="shared" si="155"/>
        <v>E3.P_L.MR2-MP06-1</v>
      </c>
      <c r="R248" s="477" t="s">
        <v>1419</v>
      </c>
      <c r="S248" s="337" t="s">
        <v>1385</v>
      </c>
      <c r="T248" s="620">
        <v>0</v>
      </c>
      <c r="U248" s="621">
        <v>4</v>
      </c>
      <c r="V248" s="620" t="s">
        <v>67</v>
      </c>
      <c r="W248" s="503">
        <v>1</v>
      </c>
      <c r="X248" s="568">
        <v>1</v>
      </c>
      <c r="Y248" s="503">
        <v>1</v>
      </c>
      <c r="Z248" s="569">
        <v>1</v>
      </c>
      <c r="AA248" s="383"/>
      <c r="AB248" s="384"/>
      <c r="AC248" s="384"/>
      <c r="AD248" s="384"/>
      <c r="AE248" s="384"/>
      <c r="AF248" s="384"/>
      <c r="AG248" s="384"/>
      <c r="AH248" s="384"/>
      <c r="AI248" s="384"/>
      <c r="AJ248" s="384"/>
      <c r="AK248" s="384"/>
      <c r="AL248" s="384"/>
      <c r="AM248" s="384"/>
      <c r="AN248" s="384"/>
      <c r="AO248" s="384"/>
      <c r="AP248" s="384"/>
      <c r="AQ248" s="384"/>
      <c r="AR248" s="384"/>
      <c r="AS248" s="384"/>
      <c r="AT248" s="384"/>
      <c r="AU248" s="384"/>
      <c r="AV248" s="384"/>
      <c r="AW248" s="384"/>
      <c r="AX248" s="384"/>
      <c r="AY248" s="384"/>
      <c r="AZ248" s="384"/>
      <c r="BA248" s="384"/>
      <c r="BB248" s="384"/>
      <c r="BC248" s="385"/>
      <c r="BD248" s="301" t="s">
        <v>1127</v>
      </c>
      <c r="BS248" s="89" t="s">
        <v>494</v>
      </c>
      <c r="BT248" s="89" t="s">
        <v>495</v>
      </c>
      <c r="BU248" s="90" t="s">
        <v>1417</v>
      </c>
      <c r="BV248" s="87" t="s">
        <v>1411</v>
      </c>
      <c r="DH248" s="7" t="s">
        <v>1421</v>
      </c>
      <c r="DI248" s="7" t="s">
        <v>384</v>
      </c>
      <c r="DJ248" s="7" t="s">
        <v>506</v>
      </c>
      <c r="DK248" s="7" t="s">
        <v>507</v>
      </c>
      <c r="DL248" s="7" t="s">
        <v>513</v>
      </c>
      <c r="DQ248" s="7" t="s">
        <v>1417</v>
      </c>
      <c r="DR248" s="7" t="s">
        <v>1411</v>
      </c>
      <c r="EL248" s="840" t="s">
        <v>1420</v>
      </c>
      <c r="EM248" s="318" t="s">
        <v>1419</v>
      </c>
      <c r="EN248" s="274" t="s">
        <v>1385</v>
      </c>
      <c r="EO248" s="386">
        <v>0</v>
      </c>
      <c r="EP248" s="386">
        <v>4</v>
      </c>
      <c r="EQ248" s="275">
        <v>1</v>
      </c>
      <c r="ER248" s="275">
        <v>1</v>
      </c>
      <c r="ES248" s="275">
        <v>1</v>
      </c>
      <c r="ET248" s="838">
        <v>1</v>
      </c>
    </row>
    <row r="249" spans="1:152" ht="105" customHeight="1" x14ac:dyDescent="0.2">
      <c r="A249" s="277" t="s">
        <v>90</v>
      </c>
      <c r="B249" s="430" t="s">
        <v>91</v>
      </c>
      <c r="C249" s="431" t="s">
        <v>992</v>
      </c>
      <c r="D249" s="431"/>
      <c r="E249" s="8" t="s">
        <v>1343</v>
      </c>
      <c r="F249" s="281" t="str">
        <f t="shared" si="153"/>
        <v>E3.P_L</v>
      </c>
      <c r="G249" s="755" t="s">
        <v>379</v>
      </c>
      <c r="H249" s="755" t="s">
        <v>507</v>
      </c>
      <c r="I249" s="455" t="s">
        <v>1422</v>
      </c>
      <c r="J249" s="456" t="s">
        <v>212</v>
      </c>
      <c r="K249" s="457" t="str">
        <f t="shared" si="154"/>
        <v>E3.P_L.MR3</v>
      </c>
      <c r="L249" s="361" t="s">
        <v>503</v>
      </c>
      <c r="M249" s="659" t="s">
        <v>1352</v>
      </c>
      <c r="N249" s="247" t="s">
        <v>1423</v>
      </c>
      <c r="O249" s="247" t="s">
        <v>1424</v>
      </c>
      <c r="P249" s="365" t="s">
        <v>64</v>
      </c>
      <c r="Q249" s="366" t="str">
        <f t="shared" si="155"/>
        <v>E3.P_L.MR3-MP01-1</v>
      </c>
      <c r="R249" s="422" t="s">
        <v>1425</v>
      </c>
      <c r="S249" s="314" t="s">
        <v>1385</v>
      </c>
      <c r="T249" s="369">
        <v>0</v>
      </c>
      <c r="U249" s="370">
        <v>4</v>
      </c>
      <c r="V249" s="369" t="s">
        <v>67</v>
      </c>
      <c r="W249" s="255">
        <v>1</v>
      </c>
      <c r="X249" s="371">
        <v>1</v>
      </c>
      <c r="Y249" s="255">
        <v>1</v>
      </c>
      <c r="Z249" s="372">
        <v>1</v>
      </c>
      <c r="AA249" s="298"/>
      <c r="AB249" s="299"/>
      <c r="AC249" s="299"/>
      <c r="AD249" s="299"/>
      <c r="AE249" s="299"/>
      <c r="AF249" s="299"/>
      <c r="AG249" s="299"/>
      <c r="AH249" s="299"/>
      <c r="AI249" s="299"/>
      <c r="AJ249" s="299"/>
      <c r="AK249" s="299"/>
      <c r="AL249" s="299"/>
      <c r="AM249" s="299"/>
      <c r="AN249" s="299"/>
      <c r="AO249" s="299"/>
      <c r="AP249" s="299"/>
      <c r="AQ249" s="299"/>
      <c r="AR249" s="299"/>
      <c r="AS249" s="299"/>
      <c r="AT249" s="299"/>
      <c r="AU249" s="299"/>
      <c r="AV249" s="299"/>
      <c r="AW249" s="299"/>
      <c r="AX249" s="299"/>
      <c r="AY249" s="299"/>
      <c r="AZ249" s="299"/>
      <c r="BA249" s="299"/>
      <c r="BB249" s="299"/>
      <c r="BC249" s="300"/>
      <c r="BD249" s="301" t="s">
        <v>1127</v>
      </c>
      <c r="BS249" s="89" t="s">
        <v>494</v>
      </c>
      <c r="BT249" s="89" t="s">
        <v>495</v>
      </c>
      <c r="BU249" s="90" t="s">
        <v>1420</v>
      </c>
      <c r="BV249" s="87" t="s">
        <v>1419</v>
      </c>
      <c r="DH249" s="7" t="s">
        <v>1427</v>
      </c>
      <c r="DI249" s="7" t="s">
        <v>384</v>
      </c>
      <c r="DJ249" s="7" t="s">
        <v>506</v>
      </c>
      <c r="DK249" s="7" t="s">
        <v>507</v>
      </c>
      <c r="DL249" s="7" t="s">
        <v>513</v>
      </c>
      <c r="DQ249" s="7" t="s">
        <v>1420</v>
      </c>
      <c r="DR249" s="7" t="s">
        <v>1419</v>
      </c>
      <c r="EL249" s="840" t="s">
        <v>1426</v>
      </c>
      <c r="EM249" s="318" t="s">
        <v>1425</v>
      </c>
      <c r="EN249" s="274" t="s">
        <v>1385</v>
      </c>
      <c r="EO249" s="274">
        <v>0</v>
      </c>
      <c r="EP249" s="274">
        <v>4</v>
      </c>
      <c r="EQ249" s="275">
        <v>1</v>
      </c>
      <c r="ER249" s="275">
        <v>1</v>
      </c>
      <c r="ES249" s="275">
        <v>1</v>
      </c>
      <c r="ET249" s="838">
        <v>1</v>
      </c>
    </row>
    <row r="250" spans="1:152" ht="39" customHeight="1" x14ac:dyDescent="0.2">
      <c r="A250" s="277" t="s">
        <v>90</v>
      </c>
      <c r="B250" s="430" t="s">
        <v>91</v>
      </c>
      <c r="C250" s="431" t="s">
        <v>992</v>
      </c>
      <c r="D250" s="431"/>
      <c r="E250" s="8" t="s">
        <v>1343</v>
      </c>
      <c r="F250" s="281" t="str">
        <f t="shared" si="153"/>
        <v>E3.P_L</v>
      </c>
      <c r="G250" s="755" t="s">
        <v>379</v>
      </c>
      <c r="H250" s="755" t="s">
        <v>507</v>
      </c>
      <c r="I250" s="458"/>
      <c r="J250" s="459" t="s">
        <v>212</v>
      </c>
      <c r="K250" s="374" t="str">
        <f t="shared" si="154"/>
        <v>E3.P_L.MR3</v>
      </c>
      <c r="L250" s="286" t="s">
        <v>503</v>
      </c>
      <c r="M250" s="287" t="s">
        <v>1352</v>
      </c>
      <c r="N250" s="288" t="s">
        <v>1423</v>
      </c>
      <c r="O250" s="288" t="s">
        <v>1424</v>
      </c>
      <c r="P250" s="377" t="s">
        <v>87</v>
      </c>
      <c r="Q250" s="378" t="str">
        <f t="shared" si="155"/>
        <v>E3.P_L.MR3-MP02-1</v>
      </c>
      <c r="R250" s="422" t="s">
        <v>1428</v>
      </c>
      <c r="S250" s="314" t="s">
        <v>1429</v>
      </c>
      <c r="T250" s="293">
        <v>7</v>
      </c>
      <c r="U250" s="294">
        <v>3</v>
      </c>
      <c r="V250" s="293" t="s">
        <v>67</v>
      </c>
      <c r="W250" s="295">
        <v>0</v>
      </c>
      <c r="X250" s="296">
        <v>1</v>
      </c>
      <c r="Y250" s="295">
        <v>1</v>
      </c>
      <c r="Z250" s="297">
        <v>1</v>
      </c>
      <c r="AA250" s="298"/>
      <c r="AB250" s="299"/>
      <c r="AC250" s="299"/>
      <c r="AD250" s="299"/>
      <c r="AE250" s="299"/>
      <c r="AF250" s="299"/>
      <c r="AG250" s="299"/>
      <c r="AH250" s="299"/>
      <c r="AI250" s="299"/>
      <c r="AJ250" s="299"/>
      <c r="AK250" s="299"/>
      <c r="AL250" s="299"/>
      <c r="AM250" s="299"/>
      <c r="AN250" s="299"/>
      <c r="AO250" s="299"/>
      <c r="AP250" s="299"/>
      <c r="AQ250" s="299"/>
      <c r="AR250" s="299"/>
      <c r="AS250" s="299"/>
      <c r="AT250" s="299"/>
      <c r="AU250" s="299"/>
      <c r="AV250" s="299"/>
      <c r="AW250" s="299"/>
      <c r="AX250" s="299"/>
      <c r="AY250" s="299"/>
      <c r="AZ250" s="299"/>
      <c r="BA250" s="299"/>
      <c r="BB250" s="299"/>
      <c r="BC250" s="300"/>
      <c r="BD250" s="301" t="s">
        <v>1127</v>
      </c>
      <c r="BS250" s="87" t="s">
        <v>502</v>
      </c>
      <c r="BT250" s="87" t="s">
        <v>503</v>
      </c>
      <c r="BU250" s="90" t="s">
        <v>1426</v>
      </c>
      <c r="BV250" s="87" t="s">
        <v>1425</v>
      </c>
      <c r="DH250" s="7" t="s">
        <v>1431</v>
      </c>
      <c r="DI250" s="7" t="s">
        <v>384</v>
      </c>
      <c r="DJ250" s="7" t="s">
        <v>506</v>
      </c>
      <c r="DK250" s="7" t="s">
        <v>507</v>
      </c>
      <c r="DL250" s="7" t="s">
        <v>520</v>
      </c>
      <c r="DQ250" s="7" t="s">
        <v>1426</v>
      </c>
      <c r="DR250" s="7" t="s">
        <v>1425</v>
      </c>
      <c r="EL250" s="840" t="s">
        <v>1430</v>
      </c>
      <c r="EM250" s="318" t="s">
        <v>1428</v>
      </c>
      <c r="EN250" s="274" t="s">
        <v>1429</v>
      </c>
      <c r="EO250" s="274">
        <v>7</v>
      </c>
      <c r="EP250" s="274">
        <v>3</v>
      </c>
      <c r="EQ250" s="276">
        <v>0.5</v>
      </c>
      <c r="ER250" s="826">
        <v>1</v>
      </c>
      <c r="ES250" s="275">
        <v>1</v>
      </c>
      <c r="ET250" s="836">
        <v>0.5</v>
      </c>
    </row>
    <row r="251" spans="1:152" ht="48" customHeight="1" thickBot="1" x14ac:dyDescent="0.25">
      <c r="A251" s="277" t="s">
        <v>90</v>
      </c>
      <c r="B251" s="430" t="s">
        <v>91</v>
      </c>
      <c r="C251" s="431" t="s">
        <v>992</v>
      </c>
      <c r="D251" s="431"/>
      <c r="E251" s="8" t="s">
        <v>1343</v>
      </c>
      <c r="F251" s="281" t="str">
        <f t="shared" si="153"/>
        <v>E3.P_L</v>
      </c>
      <c r="G251" s="755" t="s">
        <v>379</v>
      </c>
      <c r="H251" s="755" t="s">
        <v>507</v>
      </c>
      <c r="I251" s="464"/>
      <c r="J251" s="465" t="s">
        <v>212</v>
      </c>
      <c r="K251" s="466" t="str">
        <f t="shared" si="154"/>
        <v>E3.P_L.MR3</v>
      </c>
      <c r="L251" s="387" t="s">
        <v>503</v>
      </c>
      <c r="M251" s="388" t="s">
        <v>1352</v>
      </c>
      <c r="N251" s="428" t="s">
        <v>1423</v>
      </c>
      <c r="O251" s="428" t="s">
        <v>1424</v>
      </c>
      <c r="P251" s="391" t="s">
        <v>99</v>
      </c>
      <c r="Q251" s="392" t="str">
        <f t="shared" si="155"/>
        <v>E3.P_L.MR3-MP03-1</v>
      </c>
      <c r="R251" s="477" t="s">
        <v>1432</v>
      </c>
      <c r="S251" s="337" t="s">
        <v>1433</v>
      </c>
      <c r="T251" s="351">
        <v>0</v>
      </c>
      <c r="U251" s="352">
        <v>2</v>
      </c>
      <c r="V251" s="351" t="s">
        <v>67</v>
      </c>
      <c r="W251" s="353">
        <v>0</v>
      </c>
      <c r="X251" s="354">
        <v>1</v>
      </c>
      <c r="Y251" s="353">
        <v>1</v>
      </c>
      <c r="Z251" s="355">
        <v>0</v>
      </c>
      <c r="AA251" s="298"/>
      <c r="AB251" s="299"/>
      <c r="AC251" s="299"/>
      <c r="AD251" s="299"/>
      <c r="AE251" s="299"/>
      <c r="AF251" s="299"/>
      <c r="AG251" s="299"/>
      <c r="AH251" s="299"/>
      <c r="AI251" s="299"/>
      <c r="AJ251" s="299"/>
      <c r="AK251" s="299"/>
      <c r="AL251" s="299"/>
      <c r="AM251" s="299"/>
      <c r="AN251" s="299"/>
      <c r="AO251" s="299"/>
      <c r="AP251" s="299"/>
      <c r="AQ251" s="299"/>
      <c r="AR251" s="299"/>
      <c r="AS251" s="299"/>
      <c r="AT251" s="299"/>
      <c r="AU251" s="299"/>
      <c r="AV251" s="299"/>
      <c r="AW251" s="299"/>
      <c r="AX251" s="299"/>
      <c r="AY251" s="299"/>
      <c r="AZ251" s="299"/>
      <c r="BA251" s="299"/>
      <c r="BB251" s="299"/>
      <c r="BC251" s="300"/>
      <c r="BD251" s="301" t="s">
        <v>1127</v>
      </c>
      <c r="BS251" s="89" t="s">
        <v>502</v>
      </c>
      <c r="BT251" s="89" t="s">
        <v>503</v>
      </c>
      <c r="BU251" s="90" t="s">
        <v>1430</v>
      </c>
      <c r="BV251" s="87" t="s">
        <v>1428</v>
      </c>
      <c r="DH251" s="7" t="s">
        <v>1435</v>
      </c>
      <c r="DI251" s="7" t="s">
        <v>384</v>
      </c>
      <c r="DJ251" s="7" t="s">
        <v>506</v>
      </c>
      <c r="DK251" s="7" t="s">
        <v>507</v>
      </c>
      <c r="DL251" s="7" t="s">
        <v>520</v>
      </c>
      <c r="DQ251" s="7" t="s">
        <v>1430</v>
      </c>
      <c r="DR251" s="7" t="s">
        <v>1428</v>
      </c>
      <c r="EL251" s="840" t="s">
        <v>1434</v>
      </c>
      <c r="EM251" s="318" t="s">
        <v>1432</v>
      </c>
      <c r="EN251" s="274" t="s">
        <v>1433</v>
      </c>
      <c r="EO251" s="274">
        <v>0</v>
      </c>
      <c r="EP251" s="274">
        <v>2</v>
      </c>
      <c r="EQ251" s="275">
        <v>0</v>
      </c>
      <c r="ER251" s="275">
        <v>1</v>
      </c>
      <c r="ES251" s="275">
        <v>1</v>
      </c>
      <c r="ET251" s="838">
        <v>0</v>
      </c>
    </row>
    <row r="252" spans="1:152" ht="119.25" customHeight="1" x14ac:dyDescent="0.2">
      <c r="A252" s="277" t="s">
        <v>90</v>
      </c>
      <c r="B252" s="430" t="s">
        <v>91</v>
      </c>
      <c r="C252" s="431" t="s">
        <v>992</v>
      </c>
      <c r="D252" s="431"/>
      <c r="E252" s="8" t="s">
        <v>1343</v>
      </c>
      <c r="F252" s="281" t="str">
        <f t="shared" si="153"/>
        <v>E3.P_L</v>
      </c>
      <c r="G252" s="454" t="s">
        <v>379</v>
      </c>
      <c r="H252" s="454" t="s">
        <v>507</v>
      </c>
      <c r="I252" s="455" t="s">
        <v>1436</v>
      </c>
      <c r="J252" s="456" t="s">
        <v>268</v>
      </c>
      <c r="K252" s="457" t="str">
        <f t="shared" si="154"/>
        <v>E3.P_L.MR4</v>
      </c>
      <c r="L252" s="361" t="s">
        <v>511</v>
      </c>
      <c r="M252" s="362" t="s">
        <v>1437</v>
      </c>
      <c r="N252" s="756">
        <v>0</v>
      </c>
      <c r="O252" s="481">
        <v>4</v>
      </c>
      <c r="P252" s="483" t="s">
        <v>64</v>
      </c>
      <c r="Q252" s="483" t="str">
        <f t="shared" si="155"/>
        <v>E3.P_L.MR4-MP01-1</v>
      </c>
      <c r="R252" s="717" t="s">
        <v>1438</v>
      </c>
      <c r="S252" s="718" t="s">
        <v>1439</v>
      </c>
      <c r="T252" s="618">
        <v>0</v>
      </c>
      <c r="U252" s="619">
        <v>1</v>
      </c>
      <c r="V252" s="618" t="s">
        <v>67</v>
      </c>
      <c r="W252" s="486">
        <v>1</v>
      </c>
      <c r="X252" s="487">
        <v>0</v>
      </c>
      <c r="Y252" s="486">
        <v>0</v>
      </c>
      <c r="Z252" s="488">
        <v>0</v>
      </c>
      <c r="AA252" s="298"/>
      <c r="AB252" s="299"/>
      <c r="AC252" s="299"/>
      <c r="AD252" s="299"/>
      <c r="AE252" s="299"/>
      <c r="AF252" s="299"/>
      <c r="AG252" s="299"/>
      <c r="AH252" s="299"/>
      <c r="AI252" s="299"/>
      <c r="AJ252" s="299"/>
      <c r="AK252" s="299"/>
      <c r="AL252" s="299"/>
      <c r="AM252" s="299"/>
      <c r="AN252" s="299"/>
      <c r="AO252" s="299"/>
      <c r="AP252" s="299"/>
      <c r="AQ252" s="299"/>
      <c r="AR252" s="299"/>
      <c r="AS252" s="299"/>
      <c r="AT252" s="299"/>
      <c r="AU252" s="299"/>
      <c r="AV252" s="299"/>
      <c r="AW252" s="299"/>
      <c r="AX252" s="299"/>
      <c r="AY252" s="299"/>
      <c r="AZ252" s="299"/>
      <c r="BA252" s="299"/>
      <c r="BB252" s="299"/>
      <c r="BC252" s="300"/>
      <c r="BD252" s="301" t="s">
        <v>1127</v>
      </c>
      <c r="BS252" s="89" t="s">
        <v>502</v>
      </c>
      <c r="BT252" s="89" t="s">
        <v>503</v>
      </c>
      <c r="BU252" s="90" t="s">
        <v>1434</v>
      </c>
      <c r="BV252" s="87" t="s">
        <v>1432</v>
      </c>
      <c r="DH252" s="7" t="s">
        <v>1441</v>
      </c>
      <c r="DI252" s="7" t="s">
        <v>384</v>
      </c>
      <c r="DJ252" s="7" t="s">
        <v>506</v>
      </c>
      <c r="DK252" s="7" t="s">
        <v>507</v>
      </c>
      <c r="DL252" s="7" t="s">
        <v>520</v>
      </c>
      <c r="DQ252" s="7" t="s">
        <v>1434</v>
      </c>
      <c r="DR252" s="7" t="s">
        <v>1432</v>
      </c>
      <c r="EL252" s="846" t="s">
        <v>1440</v>
      </c>
      <c r="EM252" s="835" t="s">
        <v>1438</v>
      </c>
      <c r="EN252" s="273" t="s">
        <v>1439</v>
      </c>
      <c r="EO252" s="274">
        <v>0</v>
      </c>
      <c r="EP252" s="274">
        <v>1</v>
      </c>
      <c r="EQ252" s="275">
        <v>1</v>
      </c>
      <c r="ER252" s="275">
        <v>0</v>
      </c>
      <c r="ES252" s="275">
        <v>0</v>
      </c>
      <c r="ET252" s="838">
        <v>0</v>
      </c>
    </row>
    <row r="253" spans="1:152" ht="40.5" customHeight="1" x14ac:dyDescent="0.2">
      <c r="A253" s="277" t="s">
        <v>90</v>
      </c>
      <c r="B253" s="430" t="s">
        <v>91</v>
      </c>
      <c r="C253" s="431" t="s">
        <v>992</v>
      </c>
      <c r="D253" s="431"/>
      <c r="E253" s="8" t="s">
        <v>1343</v>
      </c>
      <c r="F253" s="281" t="str">
        <f t="shared" si="153"/>
        <v>E3.P_L</v>
      </c>
      <c r="G253" s="282" t="s">
        <v>379</v>
      </c>
      <c r="H253" s="282" t="s">
        <v>507</v>
      </c>
      <c r="I253" s="458"/>
      <c r="J253" s="459" t="s">
        <v>268</v>
      </c>
      <c r="K253" s="374" t="str">
        <f t="shared" si="154"/>
        <v>E3.P_L.MR4</v>
      </c>
      <c r="L253" s="410" t="s">
        <v>511</v>
      </c>
      <c r="M253" s="411" t="s">
        <v>1437</v>
      </c>
      <c r="N253" s="757">
        <v>0</v>
      </c>
      <c r="O253" s="493">
        <v>4</v>
      </c>
      <c r="P253" s="494" t="s">
        <v>74</v>
      </c>
      <c r="Q253" s="494" t="str">
        <f t="shared" si="155"/>
        <v>E3.P_L.MR4-MP01-2</v>
      </c>
      <c r="R253" s="719" t="s">
        <v>1438</v>
      </c>
      <c r="S253" s="292" t="s">
        <v>1442</v>
      </c>
      <c r="T253" s="293">
        <v>0</v>
      </c>
      <c r="U253" s="294">
        <v>1</v>
      </c>
      <c r="V253" s="293" t="s">
        <v>67</v>
      </c>
      <c r="W253" s="295">
        <v>0</v>
      </c>
      <c r="X253" s="296">
        <v>1</v>
      </c>
      <c r="Y253" s="295">
        <v>0</v>
      </c>
      <c r="Z253" s="297">
        <v>0</v>
      </c>
      <c r="AA253" s="298"/>
      <c r="AB253" s="299"/>
      <c r="AC253" s="299"/>
      <c r="AD253" s="299"/>
      <c r="AE253" s="299"/>
      <c r="AF253" s="299"/>
      <c r="AG253" s="299"/>
      <c r="AH253" s="299"/>
      <c r="AI253" s="299"/>
      <c r="AJ253" s="299"/>
      <c r="AK253" s="299"/>
      <c r="AL253" s="299"/>
      <c r="AM253" s="299"/>
      <c r="AN253" s="299"/>
      <c r="AO253" s="299"/>
      <c r="AP253" s="299"/>
      <c r="AQ253" s="299"/>
      <c r="AR253" s="299"/>
      <c r="AS253" s="299"/>
      <c r="AT253" s="299"/>
      <c r="AU253" s="299"/>
      <c r="AV253" s="299"/>
      <c r="AW253" s="299"/>
      <c r="AX253" s="299"/>
      <c r="AY253" s="299"/>
      <c r="AZ253" s="299"/>
      <c r="BA253" s="299"/>
      <c r="BB253" s="299"/>
      <c r="BC253" s="300"/>
      <c r="BD253" s="301" t="s">
        <v>1127</v>
      </c>
      <c r="BS253" s="87" t="s">
        <v>510</v>
      </c>
      <c r="BT253" s="87" t="s">
        <v>511</v>
      </c>
      <c r="BU253" s="90" t="s">
        <v>1440</v>
      </c>
      <c r="BV253" s="87" t="s">
        <v>1438</v>
      </c>
      <c r="DH253" s="7" t="s">
        <v>1444</v>
      </c>
      <c r="DI253" s="7" t="s">
        <v>384</v>
      </c>
      <c r="DJ253" s="7" t="s">
        <v>506</v>
      </c>
      <c r="DK253" s="7" t="s">
        <v>507</v>
      </c>
      <c r="DL253" s="7" t="s">
        <v>527</v>
      </c>
      <c r="DQ253" s="7" t="s">
        <v>1440</v>
      </c>
      <c r="DR253" s="7" t="s">
        <v>1438</v>
      </c>
      <c r="EL253" s="846" t="s">
        <v>1443</v>
      </c>
      <c r="EM253" s="835" t="s">
        <v>1438</v>
      </c>
      <c r="EN253" s="273" t="s">
        <v>1442</v>
      </c>
      <c r="EO253" s="274">
        <v>0</v>
      </c>
      <c r="EP253" s="274">
        <v>1</v>
      </c>
      <c r="EQ253" s="275">
        <v>0</v>
      </c>
      <c r="ER253" s="826">
        <v>0</v>
      </c>
      <c r="ES253" s="827">
        <v>0.4</v>
      </c>
      <c r="ET253" s="836">
        <v>0.6</v>
      </c>
    </row>
    <row r="254" spans="1:152" ht="45.75" customHeight="1" x14ac:dyDescent="0.2">
      <c r="A254" s="277" t="s">
        <v>90</v>
      </c>
      <c r="B254" s="430" t="s">
        <v>91</v>
      </c>
      <c r="C254" s="431" t="s">
        <v>992</v>
      </c>
      <c r="D254" s="431"/>
      <c r="E254" s="8" t="s">
        <v>1343</v>
      </c>
      <c r="F254" s="281" t="str">
        <f t="shared" si="153"/>
        <v>E3.P_L</v>
      </c>
      <c r="G254" s="282" t="s">
        <v>379</v>
      </c>
      <c r="H254" s="282" t="s">
        <v>507</v>
      </c>
      <c r="I254" s="458"/>
      <c r="J254" s="459" t="s">
        <v>268</v>
      </c>
      <c r="K254" s="374" t="str">
        <f t="shared" si="154"/>
        <v>E3.P_L.MR4</v>
      </c>
      <c r="L254" s="410" t="s">
        <v>511</v>
      </c>
      <c r="M254" s="411" t="s">
        <v>1437</v>
      </c>
      <c r="N254" s="757">
        <v>0</v>
      </c>
      <c r="O254" s="493">
        <v>4</v>
      </c>
      <c r="P254" s="494" t="s">
        <v>87</v>
      </c>
      <c r="Q254" s="494" t="str">
        <f t="shared" si="155"/>
        <v>E3.P_L.MR4-MP02-1</v>
      </c>
      <c r="R254" s="719" t="s">
        <v>1445</v>
      </c>
      <c r="S254" s="292" t="s">
        <v>1446</v>
      </c>
      <c r="T254" s="293">
        <v>0</v>
      </c>
      <c r="U254" s="294">
        <v>1</v>
      </c>
      <c r="V254" s="293" t="s">
        <v>67</v>
      </c>
      <c r="W254" s="295">
        <v>0.2</v>
      </c>
      <c r="X254" s="296">
        <v>0.8</v>
      </c>
      <c r="Y254" s="295">
        <v>0</v>
      </c>
      <c r="Z254" s="297">
        <v>0</v>
      </c>
      <c r="AA254" s="298"/>
      <c r="AB254" s="299"/>
      <c r="AC254" s="299"/>
      <c r="AD254" s="299"/>
      <c r="AE254" s="299"/>
      <c r="AF254" s="299"/>
      <c r="AG254" s="299"/>
      <c r="AH254" s="299"/>
      <c r="AI254" s="299"/>
      <c r="AJ254" s="299"/>
      <c r="AK254" s="299"/>
      <c r="AL254" s="299"/>
      <c r="AM254" s="299"/>
      <c r="AN254" s="299"/>
      <c r="AO254" s="299"/>
      <c r="AP254" s="299"/>
      <c r="AQ254" s="299"/>
      <c r="AR254" s="299"/>
      <c r="AS254" s="299"/>
      <c r="AT254" s="299"/>
      <c r="AU254" s="299"/>
      <c r="AV254" s="299"/>
      <c r="AW254" s="299"/>
      <c r="AX254" s="299"/>
      <c r="AY254" s="299"/>
      <c r="AZ254" s="299"/>
      <c r="BA254" s="299"/>
      <c r="BB254" s="299"/>
      <c r="BC254" s="300"/>
      <c r="BD254" s="301" t="s">
        <v>1127</v>
      </c>
      <c r="BS254" s="89" t="s">
        <v>510</v>
      </c>
      <c r="BT254" s="89" t="s">
        <v>511</v>
      </c>
      <c r="BU254" s="90" t="s">
        <v>1443</v>
      </c>
      <c r="BV254" s="87" t="s">
        <v>1438</v>
      </c>
      <c r="DH254" s="7" t="s">
        <v>1448</v>
      </c>
      <c r="DI254" s="7" t="s">
        <v>384</v>
      </c>
      <c r="DJ254" s="7" t="s">
        <v>506</v>
      </c>
      <c r="DK254" s="7" t="s">
        <v>507</v>
      </c>
      <c r="DL254" s="7" t="s">
        <v>527</v>
      </c>
      <c r="DQ254" s="7" t="s">
        <v>1443</v>
      </c>
      <c r="DR254" s="7" t="s">
        <v>1438</v>
      </c>
      <c r="EL254" s="846" t="s">
        <v>1447</v>
      </c>
      <c r="EM254" s="835" t="s">
        <v>1445</v>
      </c>
      <c r="EN254" s="273" t="s">
        <v>1446</v>
      </c>
      <c r="EO254" s="274">
        <v>0</v>
      </c>
      <c r="EP254" s="274">
        <v>1</v>
      </c>
      <c r="EQ254" s="276">
        <v>0.2</v>
      </c>
      <c r="ER254" s="827">
        <v>0.3</v>
      </c>
      <c r="ES254" s="827">
        <v>0.5</v>
      </c>
      <c r="ET254" s="838">
        <v>0</v>
      </c>
    </row>
    <row r="255" spans="1:152" ht="48.75" customHeight="1" thickBot="1" x14ac:dyDescent="0.25">
      <c r="A255" s="277" t="s">
        <v>90</v>
      </c>
      <c r="B255" s="598" t="s">
        <v>91</v>
      </c>
      <c r="C255" s="599" t="s">
        <v>992</v>
      </c>
      <c r="D255" s="599"/>
      <c r="E255" s="21" t="s">
        <v>1343</v>
      </c>
      <c r="F255" s="600" t="str">
        <f t="shared" si="153"/>
        <v>E3.P_L</v>
      </c>
      <c r="G255" s="424" t="s">
        <v>379</v>
      </c>
      <c r="H255" s="424" t="s">
        <v>507</v>
      </c>
      <c r="I255" s="464"/>
      <c r="J255" s="465" t="s">
        <v>268</v>
      </c>
      <c r="K255" s="466" t="str">
        <f t="shared" si="154"/>
        <v>E3.P_L.MR4</v>
      </c>
      <c r="L255" s="426" t="s">
        <v>511</v>
      </c>
      <c r="M255" s="427" t="s">
        <v>1437</v>
      </c>
      <c r="N255" s="758">
        <v>0</v>
      </c>
      <c r="O255" s="499">
        <v>4</v>
      </c>
      <c r="P255" s="500" t="s">
        <v>1271</v>
      </c>
      <c r="Q255" s="500" t="str">
        <f t="shared" si="155"/>
        <v>E3.P_L.MR4-MP02-2</v>
      </c>
      <c r="R255" s="759" t="s">
        <v>1445</v>
      </c>
      <c r="S255" s="760" t="s">
        <v>1449</v>
      </c>
      <c r="T255" s="338">
        <v>0</v>
      </c>
      <c r="U255" s="339">
        <v>1</v>
      </c>
      <c r="V255" s="338" t="s">
        <v>67</v>
      </c>
      <c r="W255" s="503">
        <v>0</v>
      </c>
      <c r="X255" s="568">
        <v>1</v>
      </c>
      <c r="Y255" s="503">
        <v>0</v>
      </c>
      <c r="Z255" s="569">
        <v>0</v>
      </c>
      <c r="AA255" s="761"/>
      <c r="AB255" s="762"/>
      <c r="AC255" s="762"/>
      <c r="AD255" s="762"/>
      <c r="AE255" s="762"/>
      <c r="AF255" s="762"/>
      <c r="AG255" s="762"/>
      <c r="AH255" s="762"/>
      <c r="AI255" s="762"/>
      <c r="AJ255" s="762"/>
      <c r="AK255" s="762"/>
      <c r="AL255" s="762"/>
      <c r="AM255" s="762"/>
      <c r="AN255" s="762"/>
      <c r="AO255" s="762"/>
      <c r="AP255" s="762"/>
      <c r="AQ255" s="762"/>
      <c r="AR255" s="762"/>
      <c r="AS255" s="762"/>
      <c r="AT255" s="762"/>
      <c r="AU255" s="762"/>
      <c r="AV255" s="762"/>
      <c r="AW255" s="762"/>
      <c r="AX255" s="762"/>
      <c r="AY255" s="762"/>
      <c r="AZ255" s="762"/>
      <c r="BA255" s="762"/>
      <c r="BB255" s="762"/>
      <c r="BC255" s="763"/>
      <c r="BD255" s="301" t="s">
        <v>1127</v>
      </c>
      <c r="BS255" s="89" t="s">
        <v>510</v>
      </c>
      <c r="BT255" s="89" t="s">
        <v>511</v>
      </c>
      <c r="BU255" s="90" t="s">
        <v>1447</v>
      </c>
      <c r="BV255" s="87" t="s">
        <v>1445</v>
      </c>
      <c r="DH255" s="7" t="s">
        <v>1451</v>
      </c>
      <c r="DI255" s="7" t="s">
        <v>384</v>
      </c>
      <c r="DJ255" s="7" t="s">
        <v>506</v>
      </c>
      <c r="DK255" s="7" t="s">
        <v>507</v>
      </c>
      <c r="DL255" s="7" t="s">
        <v>527</v>
      </c>
      <c r="DQ255" s="7" t="s">
        <v>1447</v>
      </c>
      <c r="DR255" s="7" t="s">
        <v>1445</v>
      </c>
      <c r="EL255" s="846" t="s">
        <v>1450</v>
      </c>
      <c r="EM255" s="835" t="s">
        <v>1445</v>
      </c>
      <c r="EN255" s="273" t="s">
        <v>1449</v>
      </c>
      <c r="EO255" s="274">
        <v>0</v>
      </c>
      <c r="EP255" s="274">
        <v>1</v>
      </c>
      <c r="EQ255" s="275">
        <v>0</v>
      </c>
      <c r="ER255" s="826">
        <v>0</v>
      </c>
      <c r="ES255" s="827">
        <v>0.4</v>
      </c>
      <c r="ET255" s="836">
        <v>0.6</v>
      </c>
    </row>
    <row r="256" spans="1:152" ht="94.5" customHeight="1" x14ac:dyDescent="0.2">
      <c r="A256" s="235" t="s">
        <v>103</v>
      </c>
      <c r="B256" s="764" t="s">
        <v>104</v>
      </c>
      <c r="C256" s="765" t="s">
        <v>1452</v>
      </c>
      <c r="D256" s="766" t="s">
        <v>1453</v>
      </c>
      <c r="E256" s="3" t="s">
        <v>57</v>
      </c>
      <c r="F256" s="643" t="str">
        <f t="shared" si="153"/>
        <v>E4.P_A</v>
      </c>
      <c r="G256" s="734" t="s">
        <v>391</v>
      </c>
      <c r="H256" s="517" t="s">
        <v>542</v>
      </c>
      <c r="I256" s="405" t="s">
        <v>1454</v>
      </c>
      <c r="J256" s="436" t="s">
        <v>61</v>
      </c>
      <c r="K256" s="399" t="str">
        <f t="shared" si="154"/>
        <v>E4.P_A.MR1</v>
      </c>
      <c r="L256" s="361" t="s">
        <v>518</v>
      </c>
      <c r="M256" s="362" t="s">
        <v>1455</v>
      </c>
      <c r="N256" s="767">
        <v>635</v>
      </c>
      <c r="O256" s="767">
        <v>571</v>
      </c>
      <c r="P256" s="768" t="s">
        <v>64</v>
      </c>
      <c r="Q256" s="768" t="str">
        <f t="shared" si="155"/>
        <v>E4.P_A.MR1-MP01-1</v>
      </c>
      <c r="R256" s="418" t="s">
        <v>1456</v>
      </c>
      <c r="S256" s="368" t="s">
        <v>1457</v>
      </c>
      <c r="T256" s="369">
        <v>10</v>
      </c>
      <c r="U256" s="370">
        <v>100</v>
      </c>
      <c r="V256" s="369" t="s">
        <v>67</v>
      </c>
      <c r="W256" s="255">
        <v>25</v>
      </c>
      <c r="X256" s="371">
        <v>25</v>
      </c>
      <c r="Y256" s="255">
        <v>25</v>
      </c>
      <c r="Z256" s="372">
        <v>25</v>
      </c>
      <c r="AA256" s="259">
        <f>40000000+40000000+10000000+80000000+422661060</f>
        <v>592661060</v>
      </c>
      <c r="AB256" s="260">
        <v>0</v>
      </c>
      <c r="AC256" s="260">
        <v>200000000</v>
      </c>
      <c r="AD256" s="260">
        <v>0</v>
      </c>
      <c r="AE256" s="260">
        <v>0</v>
      </c>
      <c r="AF256" s="260">
        <f>200000000+18874000+20000000+80000000+130000000+300000000+150000000+200000000+70000000+150000000+307184290+1325260457+100000000+200000000+356020193</f>
        <v>3607338940</v>
      </c>
      <c r="AG256" s="260">
        <f t="shared" ref="AG256" si="196">SUM(AA256:AF256)</f>
        <v>4400000000</v>
      </c>
      <c r="AH256" s="260">
        <f t="shared" ref="AH256:AM256" si="197">AA256*1.035</f>
        <v>613404197.0999999</v>
      </c>
      <c r="AI256" s="260">
        <f t="shared" si="197"/>
        <v>0</v>
      </c>
      <c r="AJ256" s="260">
        <f t="shared" si="197"/>
        <v>206999999.99999997</v>
      </c>
      <c r="AK256" s="260">
        <f t="shared" si="197"/>
        <v>0</v>
      </c>
      <c r="AL256" s="260">
        <f t="shared" si="197"/>
        <v>0</v>
      </c>
      <c r="AM256" s="260">
        <f t="shared" si="197"/>
        <v>3733595802.8999996</v>
      </c>
      <c r="AN256" s="260">
        <f t="shared" ref="AN256" si="198">SUM(AH256:AM256)</f>
        <v>4554000000</v>
      </c>
      <c r="AO256" s="260">
        <f>AH256*1.035</f>
        <v>634873343.99849987</v>
      </c>
      <c r="AP256" s="260">
        <f t="shared" ref="AP256:BA256" si="199">AI256*1.035</f>
        <v>0</v>
      </c>
      <c r="AQ256" s="260">
        <f t="shared" si="199"/>
        <v>214244999.99999994</v>
      </c>
      <c r="AR256" s="260">
        <f t="shared" si="199"/>
        <v>0</v>
      </c>
      <c r="AS256" s="260">
        <f t="shared" si="199"/>
        <v>0</v>
      </c>
      <c r="AT256" s="260">
        <f t="shared" si="199"/>
        <v>3864271656.0014992</v>
      </c>
      <c r="AU256" s="260">
        <f t="shared" si="199"/>
        <v>4713390000</v>
      </c>
      <c r="AV256" s="260">
        <f t="shared" si="199"/>
        <v>657093911.03844726</v>
      </c>
      <c r="AW256" s="260">
        <f t="shared" si="199"/>
        <v>0</v>
      </c>
      <c r="AX256" s="260">
        <f t="shared" si="199"/>
        <v>221743574.99999991</v>
      </c>
      <c r="AY256" s="260">
        <f t="shared" si="199"/>
        <v>0</v>
      </c>
      <c r="AZ256" s="260">
        <f t="shared" si="199"/>
        <v>0</v>
      </c>
      <c r="BA256" s="260">
        <f t="shared" si="199"/>
        <v>3999521163.9615512</v>
      </c>
      <c r="BB256" s="260">
        <f t="shared" ref="BB256" si="200">SUM(AV256:BA256)</f>
        <v>4878358649.9999981</v>
      </c>
      <c r="BC256" s="647">
        <f t="shared" ref="BC256" si="201">+BB256+AU256+AN256+AG256</f>
        <v>18545748650</v>
      </c>
      <c r="BD256" s="301" t="s">
        <v>1458</v>
      </c>
      <c r="BS256" s="89" t="s">
        <v>510</v>
      </c>
      <c r="BT256" s="89" t="s">
        <v>511</v>
      </c>
      <c r="BU256" s="90" t="s">
        <v>1450</v>
      </c>
      <c r="BV256" s="87" t="s">
        <v>1445</v>
      </c>
      <c r="DH256" s="7" t="s">
        <v>1460</v>
      </c>
      <c r="DI256" s="7" t="s">
        <v>384</v>
      </c>
      <c r="DJ256" s="7" t="s">
        <v>506</v>
      </c>
      <c r="DK256" s="7" t="s">
        <v>507</v>
      </c>
      <c r="DL256" s="7" t="s">
        <v>527</v>
      </c>
      <c r="DQ256" s="7" t="s">
        <v>1450</v>
      </c>
      <c r="DR256" s="7" t="s">
        <v>1445</v>
      </c>
      <c r="EL256" s="846" t="s">
        <v>1459</v>
      </c>
      <c r="EM256" s="318" t="s">
        <v>1456</v>
      </c>
      <c r="EN256" s="274" t="s">
        <v>1457</v>
      </c>
      <c r="EO256" s="274">
        <v>10</v>
      </c>
      <c r="EP256" s="274">
        <v>100</v>
      </c>
      <c r="EQ256" s="275">
        <v>25</v>
      </c>
      <c r="ER256" s="275">
        <v>25</v>
      </c>
      <c r="ES256" s="275">
        <v>25</v>
      </c>
      <c r="ET256" s="838">
        <v>25</v>
      </c>
    </row>
    <row r="257" spans="1:150" ht="41.25" customHeight="1" x14ac:dyDescent="0.2">
      <c r="A257" s="769" t="s">
        <v>103</v>
      </c>
      <c r="B257" s="430" t="s">
        <v>104</v>
      </c>
      <c r="C257" s="431" t="s">
        <v>1452</v>
      </c>
      <c r="D257" s="431"/>
      <c r="E257" s="8" t="s">
        <v>57</v>
      </c>
      <c r="F257" s="649" t="str">
        <f t="shared" si="153"/>
        <v>E4.P_A</v>
      </c>
      <c r="G257" s="411" t="s">
        <v>391</v>
      </c>
      <c r="H257" s="411" t="s">
        <v>542</v>
      </c>
      <c r="I257" s="444"/>
      <c r="J257" s="284" t="s">
        <v>61</v>
      </c>
      <c r="K257" s="285" t="str">
        <f t="shared" si="154"/>
        <v>E4.P_A.MR1</v>
      </c>
      <c r="L257" s="410" t="s">
        <v>518</v>
      </c>
      <c r="M257" s="411" t="s">
        <v>1455</v>
      </c>
      <c r="N257" s="493">
        <v>635</v>
      </c>
      <c r="O257" s="493">
        <v>571</v>
      </c>
      <c r="P257" s="770" t="s">
        <v>87</v>
      </c>
      <c r="Q257" s="770" t="str">
        <f t="shared" si="155"/>
        <v>E4.P_A.MR1-MP02-1</v>
      </c>
      <c r="R257" s="422" t="s">
        <v>1461</v>
      </c>
      <c r="S257" s="314" t="s">
        <v>1462</v>
      </c>
      <c r="T257" s="319">
        <v>0.17</v>
      </c>
      <c r="U257" s="320">
        <v>1</v>
      </c>
      <c r="V257" s="319" t="s">
        <v>67</v>
      </c>
      <c r="W257" s="321">
        <v>0.25</v>
      </c>
      <c r="X257" s="322">
        <v>0.25</v>
      </c>
      <c r="Y257" s="321">
        <v>0.25</v>
      </c>
      <c r="Z257" s="323">
        <v>0.25</v>
      </c>
      <c r="AA257" s="324"/>
      <c r="AB257" s="325"/>
      <c r="AC257" s="325"/>
      <c r="AD257" s="325"/>
      <c r="AE257" s="325"/>
      <c r="AF257" s="325"/>
      <c r="AG257" s="325"/>
      <c r="AH257" s="325"/>
      <c r="AI257" s="325"/>
      <c r="AJ257" s="325"/>
      <c r="AK257" s="325"/>
      <c r="AL257" s="325"/>
      <c r="AM257" s="325"/>
      <c r="AN257" s="325"/>
      <c r="AO257" s="325"/>
      <c r="AP257" s="325"/>
      <c r="AQ257" s="325"/>
      <c r="AR257" s="325"/>
      <c r="AS257" s="325"/>
      <c r="AT257" s="325"/>
      <c r="AU257" s="325"/>
      <c r="AV257" s="325"/>
      <c r="AW257" s="325"/>
      <c r="AX257" s="325"/>
      <c r="AY257" s="325"/>
      <c r="AZ257" s="325"/>
      <c r="BA257" s="325"/>
      <c r="BB257" s="325"/>
      <c r="BC257" s="326"/>
      <c r="BD257" s="301" t="s">
        <v>1458</v>
      </c>
      <c r="BS257" s="87" t="s">
        <v>517</v>
      </c>
      <c r="BT257" s="87" t="s">
        <v>518</v>
      </c>
      <c r="BU257" s="88" t="s">
        <v>1459</v>
      </c>
      <c r="BV257" s="87" t="s">
        <v>1456</v>
      </c>
      <c r="DH257" s="7" t="s">
        <v>1464</v>
      </c>
      <c r="DI257" s="7" t="s">
        <v>540</v>
      </c>
      <c r="DJ257" s="7" t="s">
        <v>541</v>
      </c>
      <c r="DK257" s="7" t="s">
        <v>542</v>
      </c>
      <c r="DL257" s="7" t="s">
        <v>539</v>
      </c>
      <c r="DQ257" s="7" t="s">
        <v>1459</v>
      </c>
      <c r="DR257" s="7" t="s">
        <v>1456</v>
      </c>
      <c r="EL257" s="846" t="s">
        <v>1463</v>
      </c>
      <c r="EM257" s="318" t="s">
        <v>1461</v>
      </c>
      <c r="EN257" s="274" t="s">
        <v>1462</v>
      </c>
      <c r="EO257" s="329">
        <v>17</v>
      </c>
      <c r="EP257" s="823">
        <v>100</v>
      </c>
      <c r="EQ257" s="823">
        <v>25</v>
      </c>
      <c r="ER257" s="823">
        <v>25</v>
      </c>
      <c r="ES257" s="823">
        <v>25</v>
      </c>
      <c r="ET257" s="859">
        <v>25</v>
      </c>
    </row>
    <row r="258" spans="1:150" ht="39.75" customHeight="1" x14ac:dyDescent="0.2">
      <c r="A258" s="769" t="s">
        <v>103</v>
      </c>
      <c r="B258" s="430" t="s">
        <v>104</v>
      </c>
      <c r="C258" s="431" t="s">
        <v>1452</v>
      </c>
      <c r="D258" s="431"/>
      <c r="E258" s="8" t="s">
        <v>57</v>
      </c>
      <c r="F258" s="649" t="str">
        <f t="shared" si="153"/>
        <v>E4.P_A</v>
      </c>
      <c r="G258" s="411" t="s">
        <v>391</v>
      </c>
      <c r="H258" s="411" t="s">
        <v>542</v>
      </c>
      <c r="I258" s="444"/>
      <c r="J258" s="284" t="s">
        <v>61</v>
      </c>
      <c r="K258" s="285" t="str">
        <f t="shared" si="154"/>
        <v>E4.P_A.MR1</v>
      </c>
      <c r="L258" s="410" t="s">
        <v>518</v>
      </c>
      <c r="M258" s="411" t="s">
        <v>1455</v>
      </c>
      <c r="N258" s="493">
        <v>635</v>
      </c>
      <c r="O258" s="493">
        <v>571</v>
      </c>
      <c r="P258" s="771" t="s">
        <v>99</v>
      </c>
      <c r="Q258" s="770" t="str">
        <f t="shared" si="155"/>
        <v>E4.P_A.MR1-MP03-1</v>
      </c>
      <c r="R258" s="422" t="s">
        <v>1465</v>
      </c>
      <c r="S258" s="314" t="s">
        <v>1466</v>
      </c>
      <c r="T258" s="381">
        <v>1</v>
      </c>
      <c r="U258" s="382">
        <v>2</v>
      </c>
      <c r="V258" s="381" t="s">
        <v>67</v>
      </c>
      <c r="W258" s="315">
        <v>0.6</v>
      </c>
      <c r="X258" s="330">
        <v>0.8</v>
      </c>
      <c r="Y258" s="315">
        <v>0.6</v>
      </c>
      <c r="Z258" s="297">
        <v>0</v>
      </c>
      <c r="AA258" s="383"/>
      <c r="AB258" s="384"/>
      <c r="AC258" s="384"/>
      <c r="AD258" s="384"/>
      <c r="AE258" s="384"/>
      <c r="AF258" s="384"/>
      <c r="AG258" s="384"/>
      <c r="AH258" s="384"/>
      <c r="AI258" s="384"/>
      <c r="AJ258" s="384"/>
      <c r="AK258" s="384"/>
      <c r="AL258" s="384"/>
      <c r="AM258" s="384"/>
      <c r="AN258" s="384"/>
      <c r="AO258" s="384"/>
      <c r="AP258" s="384"/>
      <c r="AQ258" s="384"/>
      <c r="AR258" s="384"/>
      <c r="AS258" s="384"/>
      <c r="AT258" s="384"/>
      <c r="AU258" s="384"/>
      <c r="AV258" s="384"/>
      <c r="AW258" s="384"/>
      <c r="AX258" s="384"/>
      <c r="AY258" s="384"/>
      <c r="AZ258" s="384"/>
      <c r="BA258" s="384"/>
      <c r="BB258" s="384"/>
      <c r="BC258" s="385"/>
      <c r="BD258" s="301" t="s">
        <v>1458</v>
      </c>
      <c r="BS258" s="89" t="s">
        <v>517</v>
      </c>
      <c r="BT258" s="89" t="s">
        <v>518</v>
      </c>
      <c r="BU258" s="88" t="s">
        <v>1463</v>
      </c>
      <c r="BV258" s="87" t="s">
        <v>1461</v>
      </c>
      <c r="DH258" s="7" t="s">
        <v>1468</v>
      </c>
      <c r="DI258" s="7" t="s">
        <v>540</v>
      </c>
      <c r="DJ258" s="7" t="s">
        <v>541</v>
      </c>
      <c r="DK258" s="7" t="s">
        <v>542</v>
      </c>
      <c r="DL258" s="7" t="s">
        <v>539</v>
      </c>
      <c r="DQ258" s="7" t="s">
        <v>1463</v>
      </c>
      <c r="DR258" s="7" t="s">
        <v>1461</v>
      </c>
      <c r="EL258" s="846" t="s">
        <v>1467</v>
      </c>
      <c r="EM258" s="318" t="s">
        <v>1465</v>
      </c>
      <c r="EN258" s="274" t="s">
        <v>1466</v>
      </c>
      <c r="EO258" s="386">
        <v>1</v>
      </c>
      <c r="EP258" s="386">
        <v>2</v>
      </c>
      <c r="EQ258" s="276">
        <v>0.6</v>
      </c>
      <c r="ER258" s="276">
        <v>0.8</v>
      </c>
      <c r="ES258" s="276">
        <v>0.6</v>
      </c>
      <c r="ET258" s="838">
        <v>0</v>
      </c>
    </row>
    <row r="259" spans="1:150" ht="38.25" customHeight="1" x14ac:dyDescent="0.2">
      <c r="A259" s="769" t="s">
        <v>103</v>
      </c>
      <c r="B259" s="430" t="s">
        <v>104</v>
      </c>
      <c r="C259" s="431" t="s">
        <v>1452</v>
      </c>
      <c r="D259" s="431"/>
      <c r="E259" s="8" t="s">
        <v>57</v>
      </c>
      <c r="F259" s="649" t="str">
        <f t="shared" si="153"/>
        <v>E4.P_A</v>
      </c>
      <c r="G259" s="411" t="s">
        <v>391</v>
      </c>
      <c r="H259" s="411" t="s">
        <v>542</v>
      </c>
      <c r="I259" s="444"/>
      <c r="J259" s="284" t="s">
        <v>61</v>
      </c>
      <c r="K259" s="285" t="str">
        <f t="shared" si="154"/>
        <v>E4.P_A.MR1</v>
      </c>
      <c r="L259" s="410" t="s">
        <v>518</v>
      </c>
      <c r="M259" s="411" t="s">
        <v>1455</v>
      </c>
      <c r="N259" s="493">
        <v>635</v>
      </c>
      <c r="O259" s="493">
        <v>571</v>
      </c>
      <c r="P259" s="771" t="s">
        <v>112</v>
      </c>
      <c r="Q259" s="770" t="str">
        <f t="shared" si="155"/>
        <v>E4.P_A.MR1-MP04-1</v>
      </c>
      <c r="R259" s="422" t="s">
        <v>1469</v>
      </c>
      <c r="S259" s="314" t="s">
        <v>1470</v>
      </c>
      <c r="T259" s="381">
        <v>2</v>
      </c>
      <c r="U259" s="382">
        <v>2</v>
      </c>
      <c r="V259" s="381" t="s">
        <v>102</v>
      </c>
      <c r="W259" s="315">
        <v>0.5</v>
      </c>
      <c r="X259" s="330">
        <v>0.5</v>
      </c>
      <c r="Y259" s="315">
        <v>0.5</v>
      </c>
      <c r="Z259" s="316">
        <v>0.5</v>
      </c>
      <c r="AA259" s="383"/>
      <c r="AB259" s="384"/>
      <c r="AC259" s="384"/>
      <c r="AD259" s="384"/>
      <c r="AE259" s="384"/>
      <c r="AF259" s="384"/>
      <c r="AG259" s="384"/>
      <c r="AH259" s="384"/>
      <c r="AI259" s="384"/>
      <c r="AJ259" s="384"/>
      <c r="AK259" s="384"/>
      <c r="AL259" s="384"/>
      <c r="AM259" s="384"/>
      <c r="AN259" s="384"/>
      <c r="AO259" s="384"/>
      <c r="AP259" s="384"/>
      <c r="AQ259" s="384"/>
      <c r="AR259" s="384"/>
      <c r="AS259" s="384"/>
      <c r="AT259" s="384"/>
      <c r="AU259" s="384"/>
      <c r="AV259" s="384"/>
      <c r="AW259" s="384"/>
      <c r="AX259" s="384"/>
      <c r="AY259" s="384"/>
      <c r="AZ259" s="384"/>
      <c r="BA259" s="384"/>
      <c r="BB259" s="384"/>
      <c r="BC259" s="385"/>
      <c r="BD259" s="301" t="s">
        <v>1458</v>
      </c>
      <c r="BS259" s="89" t="s">
        <v>517</v>
      </c>
      <c r="BT259" s="89" t="s">
        <v>518</v>
      </c>
      <c r="BU259" s="88" t="s">
        <v>1467</v>
      </c>
      <c r="BV259" s="87" t="s">
        <v>1465</v>
      </c>
      <c r="DH259" s="7" t="s">
        <v>1472</v>
      </c>
      <c r="DI259" s="7" t="s">
        <v>540</v>
      </c>
      <c r="DJ259" s="7" t="s">
        <v>541</v>
      </c>
      <c r="DK259" s="7" t="s">
        <v>542</v>
      </c>
      <c r="DL259" s="7" t="s">
        <v>539</v>
      </c>
      <c r="DQ259" s="7" t="s">
        <v>1467</v>
      </c>
      <c r="DR259" s="7" t="s">
        <v>1465</v>
      </c>
      <c r="EL259" s="846" t="s">
        <v>1471</v>
      </c>
      <c r="EM259" s="318" t="s">
        <v>1469</v>
      </c>
      <c r="EN259" s="274" t="s">
        <v>1470</v>
      </c>
      <c r="EO259" s="386">
        <v>2</v>
      </c>
      <c r="EP259" s="386">
        <v>2</v>
      </c>
      <c r="EQ259" s="276">
        <v>0.5</v>
      </c>
      <c r="ER259" s="276">
        <v>0.5</v>
      </c>
      <c r="ES259" s="276">
        <v>0.5</v>
      </c>
      <c r="ET259" s="841">
        <v>0.5</v>
      </c>
    </row>
    <row r="260" spans="1:150" ht="36.75" customHeight="1" x14ac:dyDescent="0.2">
      <c r="A260" s="769" t="s">
        <v>103</v>
      </c>
      <c r="B260" s="430" t="s">
        <v>104</v>
      </c>
      <c r="C260" s="431" t="s">
        <v>1452</v>
      </c>
      <c r="D260" s="431"/>
      <c r="E260" s="8" t="s">
        <v>57</v>
      </c>
      <c r="F260" s="649" t="str">
        <f t="shared" si="153"/>
        <v>E4.P_A</v>
      </c>
      <c r="G260" s="411" t="s">
        <v>391</v>
      </c>
      <c r="H260" s="411" t="s">
        <v>542</v>
      </c>
      <c r="I260" s="444"/>
      <c r="J260" s="284" t="s">
        <v>61</v>
      </c>
      <c r="K260" s="285" t="str">
        <f t="shared" si="154"/>
        <v>E4.P_A.MR1</v>
      </c>
      <c r="L260" s="410" t="s">
        <v>518</v>
      </c>
      <c r="M260" s="411" t="s">
        <v>1455</v>
      </c>
      <c r="N260" s="493">
        <v>635</v>
      </c>
      <c r="O260" s="493">
        <v>571</v>
      </c>
      <c r="P260" s="771" t="s">
        <v>122</v>
      </c>
      <c r="Q260" s="770" t="str">
        <f t="shared" si="155"/>
        <v>E4.P_A.MR1-MP05-1</v>
      </c>
      <c r="R260" s="422" t="s">
        <v>1473</v>
      </c>
      <c r="S260" s="314" t="s">
        <v>1474</v>
      </c>
      <c r="T260" s="381">
        <v>0</v>
      </c>
      <c r="U260" s="382">
        <v>1</v>
      </c>
      <c r="V260" s="381" t="s">
        <v>67</v>
      </c>
      <c r="W260" s="321">
        <v>0.25</v>
      </c>
      <c r="X260" s="322">
        <v>0.25</v>
      </c>
      <c r="Y260" s="321">
        <v>0.25</v>
      </c>
      <c r="Z260" s="323">
        <v>0.25</v>
      </c>
      <c r="AA260" s="383"/>
      <c r="AB260" s="384"/>
      <c r="AC260" s="384"/>
      <c r="AD260" s="384"/>
      <c r="AE260" s="384"/>
      <c r="AF260" s="384"/>
      <c r="AG260" s="384"/>
      <c r="AH260" s="384"/>
      <c r="AI260" s="384"/>
      <c r="AJ260" s="384"/>
      <c r="AK260" s="384"/>
      <c r="AL260" s="384"/>
      <c r="AM260" s="384"/>
      <c r="AN260" s="384"/>
      <c r="AO260" s="384"/>
      <c r="AP260" s="384"/>
      <c r="AQ260" s="384"/>
      <c r="AR260" s="384"/>
      <c r="AS260" s="384"/>
      <c r="AT260" s="384"/>
      <c r="AU260" s="384"/>
      <c r="AV260" s="384"/>
      <c r="AW260" s="384"/>
      <c r="AX260" s="384"/>
      <c r="AY260" s="384"/>
      <c r="AZ260" s="384"/>
      <c r="BA260" s="384"/>
      <c r="BB260" s="384"/>
      <c r="BC260" s="385"/>
      <c r="BD260" s="301" t="s">
        <v>1458</v>
      </c>
      <c r="BS260" s="89" t="s">
        <v>517</v>
      </c>
      <c r="BT260" s="89" t="s">
        <v>518</v>
      </c>
      <c r="BU260" s="88" t="s">
        <v>1471</v>
      </c>
      <c r="BV260" s="87" t="s">
        <v>1469</v>
      </c>
      <c r="DH260" s="7" t="s">
        <v>1476</v>
      </c>
      <c r="DI260" s="7" t="s">
        <v>540</v>
      </c>
      <c r="DJ260" s="7" t="s">
        <v>541</v>
      </c>
      <c r="DK260" s="7" t="s">
        <v>542</v>
      </c>
      <c r="DL260" s="7" t="s">
        <v>539</v>
      </c>
      <c r="DQ260" s="7" t="s">
        <v>1471</v>
      </c>
      <c r="DR260" s="7" t="s">
        <v>1469</v>
      </c>
      <c r="EL260" s="846" t="s">
        <v>1475</v>
      </c>
      <c r="EM260" s="318" t="s">
        <v>1473</v>
      </c>
      <c r="EN260" s="274" t="s">
        <v>1474</v>
      </c>
      <c r="EO260" s="386">
        <v>0</v>
      </c>
      <c r="EP260" s="386">
        <v>1</v>
      </c>
      <c r="EQ260" s="329">
        <v>0.25</v>
      </c>
      <c r="ER260" s="329">
        <v>0.25</v>
      </c>
      <c r="ES260" s="329">
        <v>0.25</v>
      </c>
      <c r="ET260" s="837">
        <v>0.25</v>
      </c>
    </row>
    <row r="261" spans="1:150" ht="36.75" customHeight="1" x14ac:dyDescent="0.2">
      <c r="A261" s="769" t="s">
        <v>103</v>
      </c>
      <c r="B261" s="430" t="s">
        <v>104</v>
      </c>
      <c r="C261" s="431" t="s">
        <v>1452</v>
      </c>
      <c r="D261" s="431"/>
      <c r="E261" s="8" t="s">
        <v>57</v>
      </c>
      <c r="F261" s="649" t="str">
        <f t="shared" si="153"/>
        <v>E4.P_A</v>
      </c>
      <c r="G261" s="411" t="s">
        <v>391</v>
      </c>
      <c r="H261" s="411" t="s">
        <v>542</v>
      </c>
      <c r="I261" s="444"/>
      <c r="J261" s="284" t="s">
        <v>61</v>
      </c>
      <c r="K261" s="285" t="str">
        <f t="shared" si="154"/>
        <v>E4.P_A.MR1</v>
      </c>
      <c r="L261" s="410" t="s">
        <v>518</v>
      </c>
      <c r="M261" s="411" t="s">
        <v>1455</v>
      </c>
      <c r="N261" s="493">
        <v>635</v>
      </c>
      <c r="O261" s="493">
        <v>571</v>
      </c>
      <c r="P261" s="771" t="s">
        <v>132</v>
      </c>
      <c r="Q261" s="770" t="str">
        <f t="shared" si="155"/>
        <v>E4.P_A.MR1-MP06-1</v>
      </c>
      <c r="R261" s="422" t="s">
        <v>1477</v>
      </c>
      <c r="S261" s="314" t="s">
        <v>1478</v>
      </c>
      <c r="T261" s="381">
        <v>0</v>
      </c>
      <c r="U261" s="382">
        <v>2</v>
      </c>
      <c r="V261" s="381" t="s">
        <v>67</v>
      </c>
      <c r="W261" s="295">
        <v>0</v>
      </c>
      <c r="X261" s="296">
        <v>1</v>
      </c>
      <c r="Y261" s="315">
        <v>0.5</v>
      </c>
      <c r="Z261" s="316">
        <v>0.5</v>
      </c>
      <c r="AA261" s="383"/>
      <c r="AB261" s="384"/>
      <c r="AC261" s="384"/>
      <c r="AD261" s="384"/>
      <c r="AE261" s="384"/>
      <c r="AF261" s="384"/>
      <c r="AG261" s="384"/>
      <c r="AH261" s="384"/>
      <c r="AI261" s="384"/>
      <c r="AJ261" s="384"/>
      <c r="AK261" s="384"/>
      <c r="AL261" s="384"/>
      <c r="AM261" s="384"/>
      <c r="AN261" s="384"/>
      <c r="AO261" s="384"/>
      <c r="AP261" s="384"/>
      <c r="AQ261" s="384"/>
      <c r="AR261" s="384"/>
      <c r="AS261" s="384"/>
      <c r="AT261" s="384"/>
      <c r="AU261" s="384"/>
      <c r="AV261" s="384"/>
      <c r="AW261" s="384"/>
      <c r="AX261" s="384"/>
      <c r="AY261" s="384"/>
      <c r="AZ261" s="384"/>
      <c r="BA261" s="384"/>
      <c r="BB261" s="384"/>
      <c r="BC261" s="385"/>
      <c r="BD261" s="301" t="s">
        <v>1458</v>
      </c>
      <c r="BS261" s="89" t="s">
        <v>517</v>
      </c>
      <c r="BT261" s="89" t="s">
        <v>518</v>
      </c>
      <c r="BU261" s="88" t="s">
        <v>1475</v>
      </c>
      <c r="BV261" s="87" t="s">
        <v>1473</v>
      </c>
      <c r="DH261" s="7" t="s">
        <v>1480</v>
      </c>
      <c r="DI261" s="7" t="s">
        <v>540</v>
      </c>
      <c r="DJ261" s="7" t="s">
        <v>541</v>
      </c>
      <c r="DK261" s="7" t="s">
        <v>542</v>
      </c>
      <c r="DL261" s="7" t="s">
        <v>539</v>
      </c>
      <c r="DQ261" s="7" t="s">
        <v>1475</v>
      </c>
      <c r="DR261" s="7" t="s">
        <v>1473</v>
      </c>
      <c r="EL261" s="846" t="s">
        <v>1479</v>
      </c>
      <c r="EM261" s="318" t="s">
        <v>1477</v>
      </c>
      <c r="EN261" s="274" t="s">
        <v>1478</v>
      </c>
      <c r="EO261" s="386">
        <v>0</v>
      </c>
      <c r="EP261" s="386">
        <v>2</v>
      </c>
      <c r="EQ261" s="275">
        <v>0</v>
      </c>
      <c r="ER261" s="275">
        <v>1</v>
      </c>
      <c r="ES261" s="276">
        <v>0.5</v>
      </c>
      <c r="ET261" s="841">
        <v>0.5</v>
      </c>
    </row>
    <row r="262" spans="1:150" ht="39" customHeight="1" thickBot="1" x14ac:dyDescent="0.25">
      <c r="A262" s="769" t="s">
        <v>103</v>
      </c>
      <c r="B262" s="430" t="s">
        <v>104</v>
      </c>
      <c r="C262" s="431" t="s">
        <v>1452</v>
      </c>
      <c r="D262" s="431"/>
      <c r="E262" s="8" t="s">
        <v>57</v>
      </c>
      <c r="F262" s="649" t="str">
        <f t="shared" si="153"/>
        <v>E4.P_A</v>
      </c>
      <c r="G262" s="411" t="s">
        <v>391</v>
      </c>
      <c r="H262" s="411" t="s">
        <v>542</v>
      </c>
      <c r="I262" s="448"/>
      <c r="J262" s="341" t="s">
        <v>61</v>
      </c>
      <c r="K262" s="401" t="str">
        <f t="shared" si="154"/>
        <v>E4.P_A.MR1</v>
      </c>
      <c r="L262" s="426" t="s">
        <v>518</v>
      </c>
      <c r="M262" s="427" t="s">
        <v>1455</v>
      </c>
      <c r="N262" s="499">
        <v>635</v>
      </c>
      <c r="O262" s="499">
        <v>571</v>
      </c>
      <c r="P262" s="772" t="s">
        <v>142</v>
      </c>
      <c r="Q262" s="773" t="str">
        <f t="shared" si="155"/>
        <v>E4.P_A.MR1-MP07-1</v>
      </c>
      <c r="R262" s="429" t="s">
        <v>1481</v>
      </c>
      <c r="S262" s="350" t="s">
        <v>1482</v>
      </c>
      <c r="T262" s="393">
        <v>9</v>
      </c>
      <c r="U262" s="394">
        <v>11</v>
      </c>
      <c r="V262" s="393" t="s">
        <v>67</v>
      </c>
      <c r="W262" s="395">
        <v>2.75</v>
      </c>
      <c r="X262" s="396">
        <v>2.75</v>
      </c>
      <c r="Y262" s="395">
        <v>2.75</v>
      </c>
      <c r="Z262" s="397">
        <v>2.75</v>
      </c>
      <c r="AA262" s="383"/>
      <c r="AB262" s="384"/>
      <c r="AC262" s="384"/>
      <c r="AD262" s="384"/>
      <c r="AE262" s="384"/>
      <c r="AF262" s="384"/>
      <c r="AG262" s="384"/>
      <c r="AH262" s="384"/>
      <c r="AI262" s="384"/>
      <c r="AJ262" s="384"/>
      <c r="AK262" s="384"/>
      <c r="AL262" s="384"/>
      <c r="AM262" s="384"/>
      <c r="AN262" s="384"/>
      <c r="AO262" s="384"/>
      <c r="AP262" s="384"/>
      <c r="AQ262" s="384"/>
      <c r="AR262" s="384"/>
      <c r="AS262" s="384"/>
      <c r="AT262" s="384"/>
      <c r="AU262" s="384"/>
      <c r="AV262" s="384"/>
      <c r="AW262" s="384"/>
      <c r="AX262" s="384"/>
      <c r="AY262" s="384"/>
      <c r="AZ262" s="384"/>
      <c r="BA262" s="384"/>
      <c r="BB262" s="384"/>
      <c r="BC262" s="385"/>
      <c r="BD262" s="301" t="s">
        <v>1458</v>
      </c>
      <c r="BS262" s="89" t="s">
        <v>517</v>
      </c>
      <c r="BT262" s="89" t="s">
        <v>518</v>
      </c>
      <c r="BU262" s="88" t="s">
        <v>1479</v>
      </c>
      <c r="BV262" s="87" t="s">
        <v>1477</v>
      </c>
      <c r="DH262" s="7" t="s">
        <v>1484</v>
      </c>
      <c r="DI262" s="7" t="s">
        <v>540</v>
      </c>
      <c r="DJ262" s="7" t="s">
        <v>541</v>
      </c>
      <c r="DK262" s="7" t="s">
        <v>542</v>
      </c>
      <c r="DL262" s="7" t="s">
        <v>539</v>
      </c>
      <c r="DQ262" s="7" t="s">
        <v>1479</v>
      </c>
      <c r="DR262" s="7" t="s">
        <v>1477</v>
      </c>
      <c r="EL262" s="846" t="s">
        <v>1483</v>
      </c>
      <c r="EM262" s="318" t="s">
        <v>1481</v>
      </c>
      <c r="EN262" s="274" t="s">
        <v>1482</v>
      </c>
      <c r="EO262" s="386">
        <v>9</v>
      </c>
      <c r="EP262" s="386">
        <v>11</v>
      </c>
      <c r="EQ262" s="329">
        <v>2.75</v>
      </c>
      <c r="ER262" s="329">
        <v>2.75</v>
      </c>
      <c r="ES262" s="329">
        <v>2.75</v>
      </c>
      <c r="ET262" s="837">
        <v>2.75</v>
      </c>
    </row>
    <row r="263" spans="1:150" ht="74.25" customHeight="1" x14ac:dyDescent="0.2">
      <c r="A263" s="769" t="s">
        <v>103</v>
      </c>
      <c r="B263" s="430" t="s">
        <v>104</v>
      </c>
      <c r="C263" s="431" t="s">
        <v>1452</v>
      </c>
      <c r="D263" s="431"/>
      <c r="E263" s="8" t="s">
        <v>57</v>
      </c>
      <c r="F263" s="649" t="str">
        <f t="shared" si="153"/>
        <v>E4.P_A</v>
      </c>
      <c r="G263" s="411" t="s">
        <v>391</v>
      </c>
      <c r="H263" s="411" t="s">
        <v>542</v>
      </c>
      <c r="I263" s="405" t="s">
        <v>1485</v>
      </c>
      <c r="J263" s="436" t="s">
        <v>167</v>
      </c>
      <c r="K263" s="399" t="str">
        <f t="shared" si="154"/>
        <v>E4.P_A.MR2</v>
      </c>
      <c r="L263" s="361" t="s">
        <v>525</v>
      </c>
      <c r="M263" s="362" t="s">
        <v>1486</v>
      </c>
      <c r="N263" s="247">
        <v>277</v>
      </c>
      <c r="O263" s="247">
        <v>249</v>
      </c>
      <c r="P263" s="774" t="s">
        <v>64</v>
      </c>
      <c r="Q263" s="519" t="str">
        <f t="shared" si="155"/>
        <v>E4.P_A.MR2-MP01-1</v>
      </c>
      <c r="R263" s="507" t="s">
        <v>1487</v>
      </c>
      <c r="S263" s="508" t="s">
        <v>1488</v>
      </c>
      <c r="T263" s="369">
        <v>0</v>
      </c>
      <c r="U263" s="370">
        <v>1</v>
      </c>
      <c r="V263" s="369" t="s">
        <v>67</v>
      </c>
      <c r="W263" s="563">
        <v>0.25</v>
      </c>
      <c r="X263" s="564">
        <v>0.25</v>
      </c>
      <c r="Y263" s="563">
        <v>0.25</v>
      </c>
      <c r="Z263" s="565">
        <v>0.25</v>
      </c>
      <c r="AA263" s="298"/>
      <c r="AB263" s="299"/>
      <c r="AC263" s="299"/>
      <c r="AD263" s="299"/>
      <c r="AE263" s="299"/>
      <c r="AF263" s="299"/>
      <c r="AG263" s="299"/>
      <c r="AH263" s="299"/>
      <c r="AI263" s="299"/>
      <c r="AJ263" s="299"/>
      <c r="AK263" s="299"/>
      <c r="AL263" s="299"/>
      <c r="AM263" s="299"/>
      <c r="AN263" s="299"/>
      <c r="AO263" s="299"/>
      <c r="AP263" s="299"/>
      <c r="AQ263" s="299"/>
      <c r="AR263" s="299"/>
      <c r="AS263" s="299"/>
      <c r="AT263" s="299"/>
      <c r="AU263" s="299"/>
      <c r="AV263" s="299"/>
      <c r="AW263" s="299"/>
      <c r="AX263" s="299"/>
      <c r="AY263" s="299"/>
      <c r="AZ263" s="299"/>
      <c r="BA263" s="299"/>
      <c r="BB263" s="299"/>
      <c r="BC263" s="300"/>
      <c r="BD263" s="301" t="s">
        <v>1458</v>
      </c>
      <c r="BS263" s="89" t="s">
        <v>517</v>
      </c>
      <c r="BT263" s="89" t="s">
        <v>518</v>
      </c>
      <c r="BU263" s="88" t="s">
        <v>1483</v>
      </c>
      <c r="BV263" s="87" t="s">
        <v>1481</v>
      </c>
      <c r="DH263" s="7" t="s">
        <v>1490</v>
      </c>
      <c r="DI263" s="7" t="s">
        <v>540</v>
      </c>
      <c r="DJ263" s="7" t="s">
        <v>541</v>
      </c>
      <c r="DK263" s="7" t="s">
        <v>542</v>
      </c>
      <c r="DL263" s="7" t="s">
        <v>539</v>
      </c>
      <c r="DQ263" s="7" t="s">
        <v>1483</v>
      </c>
      <c r="DR263" s="7" t="s">
        <v>1481</v>
      </c>
      <c r="EL263" s="840" t="s">
        <v>1489</v>
      </c>
      <c r="EM263" s="318" t="s">
        <v>1487</v>
      </c>
      <c r="EN263" s="274" t="s">
        <v>1488</v>
      </c>
      <c r="EO263" s="274">
        <v>0</v>
      </c>
      <c r="EP263" s="274">
        <v>1</v>
      </c>
      <c r="EQ263" s="329">
        <v>0.25</v>
      </c>
      <c r="ER263" s="329">
        <v>0.25</v>
      </c>
      <c r="ES263" s="329">
        <v>0.25</v>
      </c>
      <c r="ET263" s="837">
        <v>0.25</v>
      </c>
    </row>
    <row r="264" spans="1:150" ht="54.75" customHeight="1" x14ac:dyDescent="0.2">
      <c r="A264" s="769" t="s">
        <v>103</v>
      </c>
      <c r="B264" s="430" t="s">
        <v>104</v>
      </c>
      <c r="C264" s="431" t="s">
        <v>1452</v>
      </c>
      <c r="D264" s="431"/>
      <c r="E264" s="8" t="s">
        <v>57</v>
      </c>
      <c r="F264" s="649" t="str">
        <f t="shared" si="153"/>
        <v>E4.P_A</v>
      </c>
      <c r="G264" s="411" t="s">
        <v>391</v>
      </c>
      <c r="H264" s="411" t="s">
        <v>542</v>
      </c>
      <c r="I264" s="444"/>
      <c r="J264" s="284" t="s">
        <v>167</v>
      </c>
      <c r="K264" s="285" t="str">
        <f t="shared" si="154"/>
        <v>E4.P_A.MR2</v>
      </c>
      <c r="L264" s="638" t="s">
        <v>525</v>
      </c>
      <c r="M264" s="431" t="s">
        <v>1486</v>
      </c>
      <c r="N264" s="288">
        <v>277</v>
      </c>
      <c r="O264" s="288">
        <v>249</v>
      </c>
      <c r="P264" s="518" t="s">
        <v>87</v>
      </c>
      <c r="Q264" s="528" t="str">
        <f t="shared" si="155"/>
        <v>E4.P_A.MR2-MP02-1</v>
      </c>
      <c r="R264" s="422" t="s">
        <v>1491</v>
      </c>
      <c r="S264" s="314" t="s">
        <v>1492</v>
      </c>
      <c r="T264" s="293">
        <v>1</v>
      </c>
      <c r="U264" s="294">
        <v>1</v>
      </c>
      <c r="V264" s="293" t="s">
        <v>102</v>
      </c>
      <c r="W264" s="321">
        <v>0.25</v>
      </c>
      <c r="X264" s="322">
        <v>0.25</v>
      </c>
      <c r="Y264" s="321">
        <v>0.25</v>
      </c>
      <c r="Z264" s="323">
        <v>0.25</v>
      </c>
      <c r="AA264" s="298"/>
      <c r="AB264" s="299"/>
      <c r="AC264" s="299"/>
      <c r="AD264" s="299"/>
      <c r="AE264" s="299"/>
      <c r="AF264" s="299"/>
      <c r="AG264" s="299"/>
      <c r="AH264" s="299"/>
      <c r="AI264" s="299"/>
      <c r="AJ264" s="299"/>
      <c r="AK264" s="299"/>
      <c r="AL264" s="299"/>
      <c r="AM264" s="299"/>
      <c r="AN264" s="299"/>
      <c r="AO264" s="299"/>
      <c r="AP264" s="299"/>
      <c r="AQ264" s="299"/>
      <c r="AR264" s="299"/>
      <c r="AS264" s="299"/>
      <c r="AT264" s="299"/>
      <c r="AU264" s="299"/>
      <c r="AV264" s="299"/>
      <c r="AW264" s="299"/>
      <c r="AX264" s="299"/>
      <c r="AY264" s="299"/>
      <c r="AZ264" s="299"/>
      <c r="BA264" s="299"/>
      <c r="BB264" s="299"/>
      <c r="BC264" s="300"/>
      <c r="BD264" s="301" t="s">
        <v>1458</v>
      </c>
      <c r="BS264" s="87" t="s">
        <v>524</v>
      </c>
      <c r="BT264" s="87" t="s">
        <v>525</v>
      </c>
      <c r="BU264" s="88" t="s">
        <v>1489</v>
      </c>
      <c r="BV264" s="87" t="s">
        <v>1487</v>
      </c>
      <c r="DH264" s="7" t="s">
        <v>1494</v>
      </c>
      <c r="DI264" s="7" t="s">
        <v>540</v>
      </c>
      <c r="DJ264" s="7" t="s">
        <v>541</v>
      </c>
      <c r="DK264" s="7" t="s">
        <v>542</v>
      </c>
      <c r="DL264" s="7" t="s">
        <v>549</v>
      </c>
      <c r="DQ264" s="7" t="s">
        <v>1489</v>
      </c>
      <c r="DR264" s="7" t="s">
        <v>1487</v>
      </c>
      <c r="EL264" s="840" t="s">
        <v>1493</v>
      </c>
      <c r="EM264" s="318" t="s">
        <v>1491</v>
      </c>
      <c r="EN264" s="274" t="s">
        <v>1492</v>
      </c>
      <c r="EO264" s="274">
        <v>1</v>
      </c>
      <c r="EP264" s="274">
        <v>1</v>
      </c>
      <c r="EQ264" s="329">
        <v>0.25</v>
      </c>
      <c r="ER264" s="329">
        <v>0.25</v>
      </c>
      <c r="ES264" s="329">
        <v>0.25</v>
      </c>
      <c r="ET264" s="837">
        <v>0.25</v>
      </c>
    </row>
    <row r="265" spans="1:150" ht="63" customHeight="1" x14ac:dyDescent="0.2">
      <c r="A265" s="769" t="s">
        <v>103</v>
      </c>
      <c r="B265" s="430" t="s">
        <v>104</v>
      </c>
      <c r="C265" s="431" t="s">
        <v>1452</v>
      </c>
      <c r="D265" s="431"/>
      <c r="E265" s="8" t="s">
        <v>57</v>
      </c>
      <c r="F265" s="649" t="str">
        <f t="shared" si="153"/>
        <v>E4.P_A</v>
      </c>
      <c r="G265" s="411" t="s">
        <v>391</v>
      </c>
      <c r="H265" s="411" t="s">
        <v>542</v>
      </c>
      <c r="I265" s="444"/>
      <c r="J265" s="284" t="s">
        <v>167</v>
      </c>
      <c r="K265" s="285" t="str">
        <f t="shared" si="154"/>
        <v>E4.P_A.MR2</v>
      </c>
      <c r="L265" s="638" t="s">
        <v>525</v>
      </c>
      <c r="M265" s="431" t="s">
        <v>1486</v>
      </c>
      <c r="N265" s="288">
        <v>277</v>
      </c>
      <c r="O265" s="288">
        <v>249</v>
      </c>
      <c r="P265" s="518" t="s">
        <v>99</v>
      </c>
      <c r="Q265" s="528" t="str">
        <f t="shared" si="155"/>
        <v>E4.P_A.MR2-MP03-1</v>
      </c>
      <c r="R265" s="422" t="s">
        <v>1495</v>
      </c>
      <c r="S265" s="314" t="s">
        <v>1496</v>
      </c>
      <c r="T265" s="381">
        <v>1</v>
      </c>
      <c r="U265" s="382">
        <v>1</v>
      </c>
      <c r="V265" s="381" t="s">
        <v>102</v>
      </c>
      <c r="W265" s="295">
        <v>1</v>
      </c>
      <c r="X265" s="296">
        <v>0</v>
      </c>
      <c r="Y265" s="295">
        <v>0</v>
      </c>
      <c r="Z265" s="297">
        <v>0</v>
      </c>
      <c r="AA265" s="383"/>
      <c r="AB265" s="384"/>
      <c r="AC265" s="384"/>
      <c r="AD265" s="384"/>
      <c r="AE265" s="384"/>
      <c r="AF265" s="384"/>
      <c r="AG265" s="384"/>
      <c r="AH265" s="384"/>
      <c r="AI265" s="384"/>
      <c r="AJ265" s="384"/>
      <c r="AK265" s="384"/>
      <c r="AL265" s="384"/>
      <c r="AM265" s="384"/>
      <c r="AN265" s="384"/>
      <c r="AO265" s="384"/>
      <c r="AP265" s="384"/>
      <c r="AQ265" s="384"/>
      <c r="AR265" s="384"/>
      <c r="AS265" s="384"/>
      <c r="AT265" s="384"/>
      <c r="AU265" s="384"/>
      <c r="AV265" s="384"/>
      <c r="AW265" s="384"/>
      <c r="AX265" s="384"/>
      <c r="AY265" s="384"/>
      <c r="AZ265" s="384"/>
      <c r="BA265" s="384"/>
      <c r="BB265" s="384"/>
      <c r="BC265" s="385"/>
      <c r="BD265" s="301" t="s">
        <v>1458</v>
      </c>
      <c r="BS265" s="89" t="s">
        <v>524</v>
      </c>
      <c r="BT265" s="89" t="s">
        <v>525</v>
      </c>
      <c r="BU265" s="88" t="s">
        <v>1493</v>
      </c>
      <c r="BV265" s="87" t="s">
        <v>1491</v>
      </c>
      <c r="DH265" s="7" t="s">
        <v>1498</v>
      </c>
      <c r="DI265" s="7" t="s">
        <v>540</v>
      </c>
      <c r="DJ265" s="7" t="s">
        <v>541</v>
      </c>
      <c r="DK265" s="7" t="s">
        <v>542</v>
      </c>
      <c r="DL265" s="7" t="s">
        <v>549</v>
      </c>
      <c r="DQ265" s="7" t="s">
        <v>1493</v>
      </c>
      <c r="DR265" s="7" t="s">
        <v>1491</v>
      </c>
      <c r="EL265" s="840" t="s">
        <v>1497</v>
      </c>
      <c r="EM265" s="318" t="s">
        <v>1495</v>
      </c>
      <c r="EN265" s="274" t="s">
        <v>1496</v>
      </c>
      <c r="EO265" s="386">
        <v>1</v>
      </c>
      <c r="EP265" s="386">
        <v>1</v>
      </c>
      <c r="EQ265" s="275">
        <v>1</v>
      </c>
      <c r="ER265" s="275">
        <v>0</v>
      </c>
      <c r="ES265" s="275">
        <v>0</v>
      </c>
      <c r="ET265" s="838">
        <v>0</v>
      </c>
    </row>
    <row r="266" spans="1:150" ht="36" customHeight="1" x14ac:dyDescent="0.2">
      <c r="A266" s="769" t="s">
        <v>103</v>
      </c>
      <c r="B266" s="430" t="s">
        <v>104</v>
      </c>
      <c r="C266" s="431" t="s">
        <v>1452</v>
      </c>
      <c r="D266" s="431"/>
      <c r="E266" s="8" t="s">
        <v>57</v>
      </c>
      <c r="F266" s="649" t="str">
        <f t="shared" ref="F266:F304" si="202">+CONCATENATE(A266,E266)</f>
        <v>E4.P_A</v>
      </c>
      <c r="G266" s="411" t="s">
        <v>391</v>
      </c>
      <c r="H266" s="411" t="s">
        <v>542</v>
      </c>
      <c r="I266" s="444"/>
      <c r="J266" s="284" t="s">
        <v>167</v>
      </c>
      <c r="K266" s="285" t="str">
        <f t="shared" ref="K266:K304" si="203">+CONCATENATE(F266,".",J266)</f>
        <v>E4.P_A.MR2</v>
      </c>
      <c r="L266" s="638" t="s">
        <v>525</v>
      </c>
      <c r="M266" s="431" t="s">
        <v>1486</v>
      </c>
      <c r="N266" s="288">
        <v>277</v>
      </c>
      <c r="O266" s="288">
        <v>249</v>
      </c>
      <c r="P266" s="518" t="s">
        <v>112</v>
      </c>
      <c r="Q266" s="528" t="str">
        <f t="shared" ref="Q266:Q304" si="204">+CONCATENATE(K266,"-",P266)</f>
        <v>E4.P_A.MR2-MP04-1</v>
      </c>
      <c r="R266" s="422" t="s">
        <v>1499</v>
      </c>
      <c r="S266" s="314" t="s">
        <v>1500</v>
      </c>
      <c r="T266" s="381">
        <v>1</v>
      </c>
      <c r="U266" s="382">
        <v>1</v>
      </c>
      <c r="V266" s="381" t="s">
        <v>102</v>
      </c>
      <c r="W266" s="295">
        <v>0</v>
      </c>
      <c r="X266" s="296">
        <v>1</v>
      </c>
      <c r="Y266" s="295">
        <v>0</v>
      </c>
      <c r="Z266" s="297">
        <v>0</v>
      </c>
      <c r="AA266" s="383"/>
      <c r="AB266" s="384"/>
      <c r="AC266" s="384"/>
      <c r="AD266" s="384"/>
      <c r="AE266" s="384"/>
      <c r="AF266" s="384"/>
      <c r="AG266" s="384"/>
      <c r="AH266" s="384"/>
      <c r="AI266" s="384"/>
      <c r="AJ266" s="384"/>
      <c r="AK266" s="384"/>
      <c r="AL266" s="384"/>
      <c r="AM266" s="384"/>
      <c r="AN266" s="384"/>
      <c r="AO266" s="384"/>
      <c r="AP266" s="384"/>
      <c r="AQ266" s="384"/>
      <c r="AR266" s="384"/>
      <c r="AS266" s="384"/>
      <c r="AT266" s="384"/>
      <c r="AU266" s="384"/>
      <c r="AV266" s="384"/>
      <c r="AW266" s="384"/>
      <c r="AX266" s="384"/>
      <c r="AY266" s="384"/>
      <c r="AZ266" s="384"/>
      <c r="BA266" s="384"/>
      <c r="BB266" s="384"/>
      <c r="BC266" s="385"/>
      <c r="BD266" s="301" t="s">
        <v>1458</v>
      </c>
      <c r="BS266" s="89" t="s">
        <v>524</v>
      </c>
      <c r="BT266" s="89" t="s">
        <v>525</v>
      </c>
      <c r="BU266" s="88" t="s">
        <v>1497</v>
      </c>
      <c r="BV266" s="87" t="s">
        <v>1495</v>
      </c>
      <c r="DH266" s="7" t="s">
        <v>1502</v>
      </c>
      <c r="DI266" s="7" t="s">
        <v>540</v>
      </c>
      <c r="DJ266" s="7" t="s">
        <v>541</v>
      </c>
      <c r="DK266" s="7" t="s">
        <v>542</v>
      </c>
      <c r="DL266" s="7" t="s">
        <v>549</v>
      </c>
      <c r="DQ266" s="7" t="s">
        <v>1497</v>
      </c>
      <c r="DR266" s="7" t="s">
        <v>1495</v>
      </c>
      <c r="EL266" s="840" t="s">
        <v>1501</v>
      </c>
      <c r="EM266" s="318" t="s">
        <v>1499</v>
      </c>
      <c r="EN266" s="274" t="s">
        <v>1500</v>
      </c>
      <c r="EO266" s="386">
        <v>1</v>
      </c>
      <c r="EP266" s="386">
        <v>1</v>
      </c>
      <c r="EQ266" s="275">
        <v>0</v>
      </c>
      <c r="ER266" s="275">
        <v>1</v>
      </c>
      <c r="ES266" s="275">
        <v>0</v>
      </c>
      <c r="ET266" s="838">
        <v>0</v>
      </c>
    </row>
    <row r="267" spans="1:150" ht="39" customHeight="1" x14ac:dyDescent="0.2">
      <c r="A267" s="769" t="s">
        <v>103</v>
      </c>
      <c r="B267" s="430" t="s">
        <v>104</v>
      </c>
      <c r="C267" s="431" t="s">
        <v>1452</v>
      </c>
      <c r="D267" s="431"/>
      <c r="E267" s="8" t="s">
        <v>57</v>
      </c>
      <c r="F267" s="649" t="str">
        <f t="shared" si="202"/>
        <v>E4.P_A</v>
      </c>
      <c r="G267" s="411" t="s">
        <v>391</v>
      </c>
      <c r="H267" s="411" t="s">
        <v>542</v>
      </c>
      <c r="I267" s="444"/>
      <c r="J267" s="284" t="s">
        <v>167</v>
      </c>
      <c r="K267" s="285" t="str">
        <f t="shared" si="203"/>
        <v>E4.P_A.MR2</v>
      </c>
      <c r="L267" s="638" t="s">
        <v>525</v>
      </c>
      <c r="M267" s="431" t="s">
        <v>1486</v>
      </c>
      <c r="N267" s="288">
        <v>277</v>
      </c>
      <c r="O267" s="288">
        <v>249</v>
      </c>
      <c r="P267" s="518" t="s">
        <v>122</v>
      </c>
      <c r="Q267" s="528" t="str">
        <f t="shared" si="204"/>
        <v>E4.P_A.MR2-MP05-1</v>
      </c>
      <c r="R267" s="422" t="s">
        <v>1503</v>
      </c>
      <c r="S267" s="314" t="s">
        <v>1504</v>
      </c>
      <c r="T267" s="381">
        <v>0</v>
      </c>
      <c r="U267" s="382">
        <v>1</v>
      </c>
      <c r="V267" s="381" t="s">
        <v>67</v>
      </c>
      <c r="W267" s="295">
        <v>0</v>
      </c>
      <c r="X267" s="296">
        <v>0</v>
      </c>
      <c r="Y267" s="315">
        <v>0.5</v>
      </c>
      <c r="Z267" s="316">
        <v>0.5</v>
      </c>
      <c r="AA267" s="383"/>
      <c r="AB267" s="384"/>
      <c r="AC267" s="384"/>
      <c r="AD267" s="384"/>
      <c r="AE267" s="384"/>
      <c r="AF267" s="384"/>
      <c r="AG267" s="384"/>
      <c r="AH267" s="384"/>
      <c r="AI267" s="384"/>
      <c r="AJ267" s="384"/>
      <c r="AK267" s="384"/>
      <c r="AL267" s="384"/>
      <c r="AM267" s="384"/>
      <c r="AN267" s="384"/>
      <c r="AO267" s="384"/>
      <c r="AP267" s="384"/>
      <c r="AQ267" s="384"/>
      <c r="AR267" s="384"/>
      <c r="AS267" s="384"/>
      <c r="AT267" s="384"/>
      <c r="AU267" s="384"/>
      <c r="AV267" s="384"/>
      <c r="AW267" s="384"/>
      <c r="AX267" s="384"/>
      <c r="AY267" s="384"/>
      <c r="AZ267" s="384"/>
      <c r="BA267" s="384"/>
      <c r="BB267" s="384"/>
      <c r="BC267" s="385"/>
      <c r="BD267" s="301" t="s">
        <v>1458</v>
      </c>
      <c r="BS267" s="89" t="s">
        <v>524</v>
      </c>
      <c r="BT267" s="89" t="s">
        <v>525</v>
      </c>
      <c r="BU267" s="88" t="s">
        <v>1501</v>
      </c>
      <c r="BV267" s="87" t="s">
        <v>1499</v>
      </c>
      <c r="DH267" s="7" t="s">
        <v>1506</v>
      </c>
      <c r="DI267" s="7" t="s">
        <v>540</v>
      </c>
      <c r="DJ267" s="7" t="s">
        <v>541</v>
      </c>
      <c r="DK267" s="7" t="s">
        <v>542</v>
      </c>
      <c r="DL267" s="7" t="s">
        <v>549</v>
      </c>
      <c r="DQ267" s="7" t="s">
        <v>1501</v>
      </c>
      <c r="DR267" s="7" t="s">
        <v>1499</v>
      </c>
      <c r="EL267" s="840" t="s">
        <v>1505</v>
      </c>
      <c r="EM267" s="318" t="s">
        <v>1503</v>
      </c>
      <c r="EN267" s="274" t="s">
        <v>1504</v>
      </c>
      <c r="EO267" s="386">
        <v>0</v>
      </c>
      <c r="EP267" s="386">
        <v>1</v>
      </c>
      <c r="EQ267" s="275">
        <v>0</v>
      </c>
      <c r="ER267" s="275">
        <v>0</v>
      </c>
      <c r="ES267" s="276">
        <v>0.5</v>
      </c>
      <c r="ET267" s="841">
        <v>0.5</v>
      </c>
    </row>
    <row r="268" spans="1:150" ht="40.5" customHeight="1" thickBot="1" x14ac:dyDescent="0.25">
      <c r="A268" s="769" t="s">
        <v>103</v>
      </c>
      <c r="B268" s="430" t="s">
        <v>104</v>
      </c>
      <c r="C268" s="431" t="s">
        <v>1452</v>
      </c>
      <c r="D268" s="431"/>
      <c r="E268" s="8" t="s">
        <v>57</v>
      </c>
      <c r="F268" s="649" t="str">
        <f t="shared" si="202"/>
        <v>E4.P_A</v>
      </c>
      <c r="G268" s="411" t="s">
        <v>391</v>
      </c>
      <c r="H268" s="411" t="s">
        <v>542</v>
      </c>
      <c r="I268" s="448"/>
      <c r="J268" s="341" t="s">
        <v>167</v>
      </c>
      <c r="K268" s="401" t="str">
        <f t="shared" si="203"/>
        <v>E4.P_A.MR2</v>
      </c>
      <c r="L268" s="639" t="s">
        <v>525</v>
      </c>
      <c r="M268" s="599" t="s">
        <v>1486</v>
      </c>
      <c r="N268" s="428">
        <v>277</v>
      </c>
      <c r="O268" s="428">
        <v>249</v>
      </c>
      <c r="P268" s="775" t="s">
        <v>132</v>
      </c>
      <c r="Q268" s="551" t="str">
        <f t="shared" si="204"/>
        <v>E4.P_A.MR2-MP06-1</v>
      </c>
      <c r="R268" s="477" t="s">
        <v>1507</v>
      </c>
      <c r="S268" s="337" t="s">
        <v>1508</v>
      </c>
      <c r="T268" s="393">
        <v>0</v>
      </c>
      <c r="U268" s="394">
        <v>1</v>
      </c>
      <c r="V268" s="393" t="s">
        <v>67</v>
      </c>
      <c r="W268" s="403">
        <v>0.3</v>
      </c>
      <c r="X268" s="622">
        <v>0</v>
      </c>
      <c r="Y268" s="403">
        <v>0.3</v>
      </c>
      <c r="Z268" s="404">
        <v>0.4</v>
      </c>
      <c r="AA268" s="383"/>
      <c r="AB268" s="384"/>
      <c r="AC268" s="384"/>
      <c r="AD268" s="384"/>
      <c r="AE268" s="384"/>
      <c r="AF268" s="384"/>
      <c r="AG268" s="384"/>
      <c r="AH268" s="384"/>
      <c r="AI268" s="384"/>
      <c r="AJ268" s="384"/>
      <c r="AK268" s="384"/>
      <c r="AL268" s="384"/>
      <c r="AM268" s="384"/>
      <c r="AN268" s="384"/>
      <c r="AO268" s="384"/>
      <c r="AP268" s="384"/>
      <c r="AQ268" s="384"/>
      <c r="AR268" s="384"/>
      <c r="AS268" s="384"/>
      <c r="AT268" s="384"/>
      <c r="AU268" s="384"/>
      <c r="AV268" s="384"/>
      <c r="AW268" s="384"/>
      <c r="AX268" s="384"/>
      <c r="AY268" s="384"/>
      <c r="AZ268" s="384"/>
      <c r="BA268" s="384"/>
      <c r="BB268" s="384"/>
      <c r="BC268" s="385"/>
      <c r="BD268" s="301" t="s">
        <v>1458</v>
      </c>
      <c r="BS268" s="89" t="s">
        <v>524</v>
      </c>
      <c r="BT268" s="89" t="s">
        <v>525</v>
      </c>
      <c r="BU268" s="88" t="s">
        <v>1505</v>
      </c>
      <c r="BV268" s="87" t="s">
        <v>1503</v>
      </c>
      <c r="DH268" s="7" t="s">
        <v>1510</v>
      </c>
      <c r="DI268" s="7" t="s">
        <v>540</v>
      </c>
      <c r="DJ268" s="7" t="s">
        <v>541</v>
      </c>
      <c r="DK268" s="7" t="s">
        <v>542</v>
      </c>
      <c r="DL268" s="7" t="s">
        <v>549</v>
      </c>
      <c r="DQ268" s="7" t="s">
        <v>1505</v>
      </c>
      <c r="DR268" s="7" t="s">
        <v>1503</v>
      </c>
      <c r="EL268" s="840" t="s">
        <v>1509</v>
      </c>
      <c r="EM268" s="318" t="s">
        <v>1507</v>
      </c>
      <c r="EN268" s="274" t="s">
        <v>1508</v>
      </c>
      <c r="EO268" s="386">
        <v>0</v>
      </c>
      <c r="EP268" s="386">
        <v>1</v>
      </c>
      <c r="EQ268" s="276">
        <v>0.3</v>
      </c>
      <c r="ER268" s="276">
        <v>0</v>
      </c>
      <c r="ES268" s="276">
        <v>0.3</v>
      </c>
      <c r="ET268" s="841">
        <v>0.4</v>
      </c>
    </row>
    <row r="269" spans="1:150" ht="98.25" customHeight="1" x14ac:dyDescent="0.2">
      <c r="A269" s="769" t="s">
        <v>103</v>
      </c>
      <c r="B269" s="430" t="s">
        <v>104</v>
      </c>
      <c r="C269" s="431" t="s">
        <v>1452</v>
      </c>
      <c r="D269" s="431"/>
      <c r="E269" s="8" t="s">
        <v>57</v>
      </c>
      <c r="F269" s="649" t="str">
        <f t="shared" si="202"/>
        <v>E4.P_A</v>
      </c>
      <c r="G269" s="287" t="s">
        <v>391</v>
      </c>
      <c r="H269" s="287" t="s">
        <v>542</v>
      </c>
      <c r="I269" s="776" t="s">
        <v>1511</v>
      </c>
      <c r="J269" s="436" t="s">
        <v>212</v>
      </c>
      <c r="K269" s="399" t="str">
        <f t="shared" si="203"/>
        <v>E4.P_A.MR3</v>
      </c>
      <c r="L269" s="361" t="s">
        <v>537</v>
      </c>
      <c r="M269" s="362" t="s">
        <v>1512</v>
      </c>
      <c r="N269" s="777">
        <v>4.9000000000000002E-2</v>
      </c>
      <c r="O269" s="407">
        <v>0.05</v>
      </c>
      <c r="P269" s="711" t="s">
        <v>64</v>
      </c>
      <c r="Q269" s="712" t="str">
        <f t="shared" si="204"/>
        <v>E4.P_A.MR3-MP01-1</v>
      </c>
      <c r="R269" s="418" t="s">
        <v>1513</v>
      </c>
      <c r="S269" s="368" t="s">
        <v>1488</v>
      </c>
      <c r="T269" s="618">
        <v>0</v>
      </c>
      <c r="U269" s="619">
        <v>1</v>
      </c>
      <c r="V269" s="618" t="s">
        <v>67</v>
      </c>
      <c r="W269" s="778">
        <v>0.25</v>
      </c>
      <c r="X269" s="779">
        <v>0.25</v>
      </c>
      <c r="Y269" s="778">
        <v>0.25</v>
      </c>
      <c r="Z269" s="780">
        <v>0.25</v>
      </c>
      <c r="AA269" s="298"/>
      <c r="AB269" s="299"/>
      <c r="AC269" s="299"/>
      <c r="AD269" s="299"/>
      <c r="AE269" s="299"/>
      <c r="AF269" s="299"/>
      <c r="AG269" s="299"/>
      <c r="AH269" s="299"/>
      <c r="AI269" s="299"/>
      <c r="AJ269" s="299"/>
      <c r="AK269" s="299"/>
      <c r="AL269" s="299"/>
      <c r="AM269" s="299"/>
      <c r="AN269" s="299"/>
      <c r="AO269" s="299"/>
      <c r="AP269" s="299"/>
      <c r="AQ269" s="299"/>
      <c r="AR269" s="299"/>
      <c r="AS269" s="299"/>
      <c r="AT269" s="299"/>
      <c r="AU269" s="299"/>
      <c r="AV269" s="299"/>
      <c r="AW269" s="299"/>
      <c r="AX269" s="299"/>
      <c r="AY269" s="299"/>
      <c r="AZ269" s="299"/>
      <c r="BA269" s="299"/>
      <c r="BB269" s="299"/>
      <c r="BC269" s="300"/>
      <c r="BD269" s="301" t="s">
        <v>1458</v>
      </c>
      <c r="BS269" s="89" t="s">
        <v>524</v>
      </c>
      <c r="BT269" s="89" t="s">
        <v>525</v>
      </c>
      <c r="BU269" s="88" t="s">
        <v>1509</v>
      </c>
      <c r="BV269" s="87" t="s">
        <v>1507</v>
      </c>
      <c r="DH269" s="7" t="s">
        <v>1515</v>
      </c>
      <c r="DI269" s="7" t="s">
        <v>540</v>
      </c>
      <c r="DJ269" s="7" t="s">
        <v>541</v>
      </c>
      <c r="DK269" s="7" t="s">
        <v>542</v>
      </c>
      <c r="DL269" s="7" t="s">
        <v>549</v>
      </c>
      <c r="DQ269" s="7" t="s">
        <v>1509</v>
      </c>
      <c r="DR269" s="7" t="s">
        <v>1507</v>
      </c>
      <c r="EL269" s="834" t="s">
        <v>1514</v>
      </c>
      <c r="EM269" s="318" t="s">
        <v>1513</v>
      </c>
      <c r="EN269" s="274" t="s">
        <v>1488</v>
      </c>
      <c r="EO269" s="274">
        <v>0</v>
      </c>
      <c r="EP269" s="274">
        <v>1</v>
      </c>
      <c r="EQ269" s="329">
        <v>0.25</v>
      </c>
      <c r="ER269" s="329">
        <v>0.25</v>
      </c>
      <c r="ES269" s="329">
        <v>0.25</v>
      </c>
      <c r="ET269" s="837">
        <v>0.25</v>
      </c>
    </row>
    <row r="270" spans="1:150" ht="35.25" customHeight="1" x14ac:dyDescent="0.2">
      <c r="A270" s="769" t="s">
        <v>103</v>
      </c>
      <c r="B270" s="430" t="s">
        <v>104</v>
      </c>
      <c r="C270" s="431" t="s">
        <v>1452</v>
      </c>
      <c r="D270" s="431"/>
      <c r="E270" s="8" t="s">
        <v>57</v>
      </c>
      <c r="F270" s="649" t="str">
        <f t="shared" si="202"/>
        <v>E4.P_A</v>
      </c>
      <c r="G270" s="287" t="s">
        <v>391</v>
      </c>
      <c r="H270" s="287" t="s">
        <v>542</v>
      </c>
      <c r="I270" s="444"/>
      <c r="J270" s="284" t="s">
        <v>212</v>
      </c>
      <c r="K270" s="285" t="str">
        <f t="shared" si="203"/>
        <v>E4.P_A.MR3</v>
      </c>
      <c r="L270" s="410" t="s">
        <v>537</v>
      </c>
      <c r="M270" s="411" t="s">
        <v>1512</v>
      </c>
      <c r="N270" s="781">
        <v>4.9000000000000002E-2</v>
      </c>
      <c r="O270" s="288">
        <v>0.05</v>
      </c>
      <c r="P270" s="518" t="s">
        <v>87</v>
      </c>
      <c r="Q270" s="528" t="str">
        <f t="shared" si="204"/>
        <v>E4.P_A.MR3-MP02-1</v>
      </c>
      <c r="R270" s="422" t="s">
        <v>1516</v>
      </c>
      <c r="S270" s="314" t="s">
        <v>1517</v>
      </c>
      <c r="T270" s="293">
        <v>5</v>
      </c>
      <c r="U270" s="294">
        <v>10</v>
      </c>
      <c r="V270" s="293" t="s">
        <v>67</v>
      </c>
      <c r="W270" s="295">
        <v>0</v>
      </c>
      <c r="X270" s="296">
        <v>5</v>
      </c>
      <c r="Y270" s="295">
        <v>0</v>
      </c>
      <c r="Z270" s="297">
        <v>5</v>
      </c>
      <c r="AA270" s="298"/>
      <c r="AB270" s="299"/>
      <c r="AC270" s="299"/>
      <c r="AD270" s="299"/>
      <c r="AE270" s="299"/>
      <c r="AF270" s="299"/>
      <c r="AG270" s="299"/>
      <c r="AH270" s="299"/>
      <c r="AI270" s="299"/>
      <c r="AJ270" s="299"/>
      <c r="AK270" s="299"/>
      <c r="AL270" s="299"/>
      <c r="AM270" s="299"/>
      <c r="AN270" s="299"/>
      <c r="AO270" s="299"/>
      <c r="AP270" s="299"/>
      <c r="AQ270" s="299"/>
      <c r="AR270" s="299"/>
      <c r="AS270" s="299"/>
      <c r="AT270" s="299"/>
      <c r="AU270" s="299"/>
      <c r="AV270" s="299"/>
      <c r="AW270" s="299"/>
      <c r="AX270" s="299"/>
      <c r="AY270" s="299"/>
      <c r="AZ270" s="299"/>
      <c r="BA270" s="299"/>
      <c r="BB270" s="299"/>
      <c r="BC270" s="300"/>
      <c r="BD270" s="301" t="s">
        <v>1458</v>
      </c>
      <c r="BS270" s="87" t="s">
        <v>536</v>
      </c>
      <c r="BT270" s="87" t="s">
        <v>537</v>
      </c>
      <c r="BU270" s="88" t="s">
        <v>1514</v>
      </c>
      <c r="BV270" s="87" t="s">
        <v>1513</v>
      </c>
      <c r="DH270" s="7" t="s">
        <v>1519</v>
      </c>
      <c r="DI270" s="7" t="s">
        <v>540</v>
      </c>
      <c r="DJ270" s="7" t="s">
        <v>541</v>
      </c>
      <c r="DK270" s="7" t="s">
        <v>542</v>
      </c>
      <c r="DL270" s="7" t="s">
        <v>556</v>
      </c>
      <c r="DQ270" s="7" t="s">
        <v>1514</v>
      </c>
      <c r="DR270" s="7" t="s">
        <v>1513</v>
      </c>
      <c r="EL270" s="840" t="s">
        <v>1518</v>
      </c>
      <c r="EM270" s="318" t="s">
        <v>1516</v>
      </c>
      <c r="EN270" s="274" t="s">
        <v>1517</v>
      </c>
      <c r="EO270" s="274">
        <v>5</v>
      </c>
      <c r="EP270" s="274">
        <v>10</v>
      </c>
      <c r="EQ270" s="275">
        <v>0</v>
      </c>
      <c r="ER270" s="275">
        <v>5</v>
      </c>
      <c r="ES270" s="826">
        <v>3</v>
      </c>
      <c r="ET270" s="842">
        <v>2</v>
      </c>
    </row>
    <row r="271" spans="1:150" ht="39" customHeight="1" thickBot="1" x14ac:dyDescent="0.25">
      <c r="A271" s="769" t="s">
        <v>103</v>
      </c>
      <c r="B271" s="430" t="s">
        <v>104</v>
      </c>
      <c r="C271" s="431" t="s">
        <v>1452</v>
      </c>
      <c r="D271" s="431"/>
      <c r="E271" s="8" t="s">
        <v>57</v>
      </c>
      <c r="F271" s="649" t="str">
        <f t="shared" si="202"/>
        <v>E4.P_A</v>
      </c>
      <c r="G271" s="287" t="s">
        <v>391</v>
      </c>
      <c r="H271" s="287" t="s">
        <v>542</v>
      </c>
      <c r="I271" s="448"/>
      <c r="J271" s="341" t="s">
        <v>212</v>
      </c>
      <c r="K271" s="401" t="str">
        <f t="shared" si="203"/>
        <v>E4.P_A.MR3</v>
      </c>
      <c r="L271" s="426" t="s">
        <v>537</v>
      </c>
      <c r="M271" s="427" t="s">
        <v>1512</v>
      </c>
      <c r="N271" s="782">
        <v>4.9000000000000002E-2</v>
      </c>
      <c r="O271" s="428">
        <v>0.05</v>
      </c>
      <c r="P271" s="775" t="s">
        <v>99</v>
      </c>
      <c r="Q271" s="551" t="str">
        <f t="shared" si="204"/>
        <v>E4.P_A.MR3-MP03-1</v>
      </c>
      <c r="R271" s="477" t="s">
        <v>1520</v>
      </c>
      <c r="S271" s="337" t="s">
        <v>1521</v>
      </c>
      <c r="T271" s="338">
        <v>1</v>
      </c>
      <c r="U271" s="339">
        <v>2</v>
      </c>
      <c r="V271" s="293" t="s">
        <v>67</v>
      </c>
      <c r="W271" s="315">
        <v>0.3</v>
      </c>
      <c r="X271" s="330">
        <v>0.3</v>
      </c>
      <c r="Y271" s="315">
        <v>1.1000000000000001</v>
      </c>
      <c r="Z271" s="316">
        <v>0.3</v>
      </c>
      <c r="AA271" s="298"/>
      <c r="AB271" s="299"/>
      <c r="AC271" s="299"/>
      <c r="AD271" s="299"/>
      <c r="AE271" s="299"/>
      <c r="AF271" s="299"/>
      <c r="AG271" s="299"/>
      <c r="AH271" s="299"/>
      <c r="AI271" s="299"/>
      <c r="AJ271" s="299"/>
      <c r="AK271" s="299"/>
      <c r="AL271" s="299"/>
      <c r="AM271" s="299"/>
      <c r="AN271" s="299"/>
      <c r="AO271" s="299"/>
      <c r="AP271" s="299"/>
      <c r="AQ271" s="299"/>
      <c r="AR271" s="299"/>
      <c r="AS271" s="299"/>
      <c r="AT271" s="299"/>
      <c r="AU271" s="299"/>
      <c r="AV271" s="299"/>
      <c r="AW271" s="299"/>
      <c r="AX271" s="299"/>
      <c r="AY271" s="299"/>
      <c r="AZ271" s="299"/>
      <c r="BA271" s="299"/>
      <c r="BB271" s="299"/>
      <c r="BC271" s="300"/>
      <c r="BD271" s="301" t="s">
        <v>1458</v>
      </c>
      <c r="BS271" s="89" t="s">
        <v>536</v>
      </c>
      <c r="BT271" s="89" t="s">
        <v>537</v>
      </c>
      <c r="BU271" s="88" t="s">
        <v>1518</v>
      </c>
      <c r="BV271" s="87" t="s">
        <v>1516</v>
      </c>
      <c r="DH271" s="7" t="s">
        <v>1523</v>
      </c>
      <c r="DI271" s="7" t="s">
        <v>540</v>
      </c>
      <c r="DJ271" s="7" t="s">
        <v>541</v>
      </c>
      <c r="DK271" s="7" t="s">
        <v>542</v>
      </c>
      <c r="DL271" s="7" t="s">
        <v>556</v>
      </c>
      <c r="DQ271" s="7" t="s">
        <v>1518</v>
      </c>
      <c r="DR271" s="7" t="s">
        <v>1516</v>
      </c>
      <c r="EL271" s="840" t="s">
        <v>1522</v>
      </c>
      <c r="EM271" s="318" t="s">
        <v>1520</v>
      </c>
      <c r="EN271" s="274" t="s">
        <v>1521</v>
      </c>
      <c r="EO271" s="274">
        <v>1</v>
      </c>
      <c r="EP271" s="274">
        <v>2</v>
      </c>
      <c r="EQ271" s="276">
        <v>0.3</v>
      </c>
      <c r="ER271" s="276">
        <v>0.3</v>
      </c>
      <c r="ES271" s="276">
        <v>1.1000000000000001</v>
      </c>
      <c r="ET271" s="841">
        <v>0.3</v>
      </c>
    </row>
    <row r="272" spans="1:150" ht="147" customHeight="1" x14ac:dyDescent="0.2">
      <c r="A272" s="769" t="s">
        <v>103</v>
      </c>
      <c r="B272" s="430" t="s">
        <v>104</v>
      </c>
      <c r="C272" s="431" t="s">
        <v>1452</v>
      </c>
      <c r="D272" s="431"/>
      <c r="E272" s="8" t="s">
        <v>57</v>
      </c>
      <c r="F272" s="649" t="str">
        <f t="shared" si="202"/>
        <v>E4.P_A</v>
      </c>
      <c r="G272" s="411" t="s">
        <v>391</v>
      </c>
      <c r="H272" s="411" t="s">
        <v>542</v>
      </c>
      <c r="I272" s="405" t="s">
        <v>1524</v>
      </c>
      <c r="J272" s="436" t="s">
        <v>268</v>
      </c>
      <c r="K272" s="399" t="str">
        <f t="shared" si="203"/>
        <v>E4.P_A.MR4</v>
      </c>
      <c r="L272" s="361" t="s">
        <v>547</v>
      </c>
      <c r="M272" s="362" t="s">
        <v>1525</v>
      </c>
      <c r="N272" s="756">
        <v>7357</v>
      </c>
      <c r="O272" s="481">
        <v>11035</v>
      </c>
      <c r="P272" s="783" t="s">
        <v>64</v>
      </c>
      <c r="Q272" s="768" t="str">
        <f t="shared" si="204"/>
        <v>E4.P_A.MR4-MP01-1</v>
      </c>
      <c r="R272" s="422" t="s">
        <v>1526</v>
      </c>
      <c r="S272" s="314" t="s">
        <v>1527</v>
      </c>
      <c r="T272" s="293">
        <v>0</v>
      </c>
      <c r="U272" s="294">
        <v>1</v>
      </c>
      <c r="V272" s="293" t="s">
        <v>67</v>
      </c>
      <c r="W272" s="321">
        <v>0.25</v>
      </c>
      <c r="X272" s="322">
        <v>0.25</v>
      </c>
      <c r="Y272" s="321">
        <v>0.25</v>
      </c>
      <c r="Z272" s="323">
        <v>0.25</v>
      </c>
      <c r="AA272" s="298"/>
      <c r="AB272" s="299"/>
      <c r="AC272" s="299"/>
      <c r="AD272" s="299"/>
      <c r="AE272" s="299"/>
      <c r="AF272" s="299"/>
      <c r="AG272" s="299"/>
      <c r="AH272" s="299"/>
      <c r="AI272" s="299"/>
      <c r="AJ272" s="299"/>
      <c r="AK272" s="299"/>
      <c r="AL272" s="299"/>
      <c r="AM272" s="299"/>
      <c r="AN272" s="299"/>
      <c r="AO272" s="299"/>
      <c r="AP272" s="299"/>
      <c r="AQ272" s="299"/>
      <c r="AR272" s="299"/>
      <c r="AS272" s="299"/>
      <c r="AT272" s="299"/>
      <c r="AU272" s="299"/>
      <c r="AV272" s="299"/>
      <c r="AW272" s="299"/>
      <c r="AX272" s="299"/>
      <c r="AY272" s="299"/>
      <c r="AZ272" s="299"/>
      <c r="BA272" s="299"/>
      <c r="BB272" s="299"/>
      <c r="BC272" s="300"/>
      <c r="BD272" s="301" t="s">
        <v>1458</v>
      </c>
      <c r="BS272" s="89" t="s">
        <v>536</v>
      </c>
      <c r="BT272" s="89" t="s">
        <v>537</v>
      </c>
      <c r="BU272" s="88" t="s">
        <v>1522</v>
      </c>
      <c r="BV272" s="87" t="s">
        <v>1520</v>
      </c>
      <c r="DH272" s="7" t="s">
        <v>1529</v>
      </c>
      <c r="DI272" s="7" t="s">
        <v>540</v>
      </c>
      <c r="DJ272" s="7" t="s">
        <v>541</v>
      </c>
      <c r="DK272" s="7" t="s">
        <v>542</v>
      </c>
      <c r="DL272" s="7" t="s">
        <v>556</v>
      </c>
      <c r="DQ272" s="7" t="s">
        <v>1522</v>
      </c>
      <c r="DR272" s="7" t="s">
        <v>1520</v>
      </c>
      <c r="EL272" s="846" t="s">
        <v>1528</v>
      </c>
      <c r="EM272" s="318" t="s">
        <v>1526</v>
      </c>
      <c r="EN272" s="274" t="s">
        <v>1527</v>
      </c>
      <c r="EO272" s="274">
        <v>0</v>
      </c>
      <c r="EP272" s="274">
        <v>1</v>
      </c>
      <c r="EQ272" s="329">
        <v>0.25</v>
      </c>
      <c r="ER272" s="329">
        <v>0.25</v>
      </c>
      <c r="ES272" s="329">
        <v>0.25</v>
      </c>
      <c r="ET272" s="837">
        <v>0.25</v>
      </c>
    </row>
    <row r="273" spans="1:150" ht="39" customHeight="1" x14ac:dyDescent="0.2">
      <c r="A273" s="769" t="s">
        <v>103</v>
      </c>
      <c r="B273" s="430" t="s">
        <v>104</v>
      </c>
      <c r="C273" s="431" t="s">
        <v>1452</v>
      </c>
      <c r="D273" s="431"/>
      <c r="E273" s="8" t="s">
        <v>57</v>
      </c>
      <c r="F273" s="649" t="str">
        <f t="shared" si="202"/>
        <v>E4.P_A</v>
      </c>
      <c r="G273" s="411" t="s">
        <v>391</v>
      </c>
      <c r="H273" s="411" t="s">
        <v>542</v>
      </c>
      <c r="I273" s="444"/>
      <c r="J273" s="284" t="s">
        <v>268</v>
      </c>
      <c r="K273" s="285" t="str">
        <f t="shared" si="203"/>
        <v>E4.P_A.MR4</v>
      </c>
      <c r="L273" s="410" t="s">
        <v>547</v>
      </c>
      <c r="M273" s="411" t="s">
        <v>1525</v>
      </c>
      <c r="N273" s="757">
        <v>7357</v>
      </c>
      <c r="O273" s="493">
        <v>11035</v>
      </c>
      <c r="P273" s="771" t="s">
        <v>87</v>
      </c>
      <c r="Q273" s="770" t="str">
        <f t="shared" si="204"/>
        <v>E4.P_A.MR4-MP02-1</v>
      </c>
      <c r="R273" s="422" t="s">
        <v>1530</v>
      </c>
      <c r="S273" s="314" t="s">
        <v>1531</v>
      </c>
      <c r="T273" s="293">
        <v>1</v>
      </c>
      <c r="U273" s="294">
        <v>3</v>
      </c>
      <c r="V273" s="293" t="s">
        <v>67</v>
      </c>
      <c r="W273" s="295">
        <v>0</v>
      </c>
      <c r="X273" s="296">
        <v>1</v>
      </c>
      <c r="Y273" s="295">
        <v>1</v>
      </c>
      <c r="Z273" s="297">
        <v>1</v>
      </c>
      <c r="AA273" s="298"/>
      <c r="AB273" s="299"/>
      <c r="AC273" s="299"/>
      <c r="AD273" s="299"/>
      <c r="AE273" s="299"/>
      <c r="AF273" s="299"/>
      <c r="AG273" s="299"/>
      <c r="AH273" s="299"/>
      <c r="AI273" s="299"/>
      <c r="AJ273" s="299"/>
      <c r="AK273" s="299"/>
      <c r="AL273" s="299"/>
      <c r="AM273" s="299"/>
      <c r="AN273" s="299"/>
      <c r="AO273" s="299"/>
      <c r="AP273" s="299"/>
      <c r="AQ273" s="299"/>
      <c r="AR273" s="299"/>
      <c r="AS273" s="299"/>
      <c r="AT273" s="299"/>
      <c r="AU273" s="299"/>
      <c r="AV273" s="299"/>
      <c r="AW273" s="299"/>
      <c r="AX273" s="299"/>
      <c r="AY273" s="299"/>
      <c r="AZ273" s="299"/>
      <c r="BA273" s="299"/>
      <c r="BB273" s="299"/>
      <c r="BC273" s="300"/>
      <c r="BD273" s="301" t="s">
        <v>1458</v>
      </c>
      <c r="BS273" s="87" t="s">
        <v>546</v>
      </c>
      <c r="BT273" s="87" t="s">
        <v>547</v>
      </c>
      <c r="BU273" s="88" t="s">
        <v>1528</v>
      </c>
      <c r="BV273" s="87" t="s">
        <v>1526</v>
      </c>
      <c r="DH273" s="7" t="s">
        <v>1533</v>
      </c>
      <c r="DI273" s="7" t="s">
        <v>540</v>
      </c>
      <c r="DJ273" s="7" t="s">
        <v>541</v>
      </c>
      <c r="DK273" s="7" t="s">
        <v>542</v>
      </c>
      <c r="DL273" s="7" t="s">
        <v>563</v>
      </c>
      <c r="DQ273" s="7" t="s">
        <v>1528</v>
      </c>
      <c r="DR273" s="7" t="s">
        <v>1526</v>
      </c>
      <c r="EL273" s="846" t="s">
        <v>1532</v>
      </c>
      <c r="EM273" s="318" t="s">
        <v>1530</v>
      </c>
      <c r="EN273" s="274" t="s">
        <v>1531</v>
      </c>
      <c r="EO273" s="274">
        <v>1</v>
      </c>
      <c r="EP273" s="274">
        <v>3</v>
      </c>
      <c r="EQ273" s="275">
        <v>0</v>
      </c>
      <c r="ER273" s="275">
        <v>1</v>
      </c>
      <c r="ES273" s="275">
        <v>1</v>
      </c>
      <c r="ET273" s="838">
        <v>1</v>
      </c>
    </row>
    <row r="274" spans="1:150" ht="35.25" customHeight="1" thickBot="1" x14ac:dyDescent="0.25">
      <c r="A274" s="769" t="s">
        <v>103</v>
      </c>
      <c r="B274" s="430" t="s">
        <v>104</v>
      </c>
      <c r="C274" s="431" t="s">
        <v>1452</v>
      </c>
      <c r="D274" s="431"/>
      <c r="E274" s="8" t="s">
        <v>57</v>
      </c>
      <c r="F274" s="649" t="str">
        <f t="shared" si="202"/>
        <v>E4.P_A</v>
      </c>
      <c r="G274" s="427" t="s">
        <v>391</v>
      </c>
      <c r="H274" s="427" t="s">
        <v>542</v>
      </c>
      <c r="I274" s="448"/>
      <c r="J274" s="341" t="s">
        <v>268</v>
      </c>
      <c r="K274" s="401" t="str">
        <f t="shared" si="203"/>
        <v>E4.P_A.MR4</v>
      </c>
      <c r="L274" s="426" t="s">
        <v>547</v>
      </c>
      <c r="M274" s="427" t="s">
        <v>1525</v>
      </c>
      <c r="N274" s="758">
        <v>7357</v>
      </c>
      <c r="O274" s="499">
        <v>11035</v>
      </c>
      <c r="P274" s="772" t="s">
        <v>99</v>
      </c>
      <c r="Q274" s="784" t="str">
        <f t="shared" si="204"/>
        <v>E4.P_A.MR4-MP03-1</v>
      </c>
      <c r="R274" s="477" t="s">
        <v>1534</v>
      </c>
      <c r="S274" s="337" t="s">
        <v>1488</v>
      </c>
      <c r="T274" s="338">
        <v>0</v>
      </c>
      <c r="U274" s="339">
        <v>1</v>
      </c>
      <c r="V274" s="338" t="s">
        <v>67</v>
      </c>
      <c r="W274" s="503">
        <v>0</v>
      </c>
      <c r="X274" s="785">
        <v>0.5</v>
      </c>
      <c r="Y274" s="786">
        <v>0</v>
      </c>
      <c r="Z274" s="569">
        <v>0.5</v>
      </c>
      <c r="AA274" s="298"/>
      <c r="AB274" s="299"/>
      <c r="AC274" s="299"/>
      <c r="AD274" s="299"/>
      <c r="AE274" s="299"/>
      <c r="AF274" s="299"/>
      <c r="AG274" s="299"/>
      <c r="AH274" s="299"/>
      <c r="AI274" s="299"/>
      <c r="AJ274" s="299"/>
      <c r="AK274" s="299"/>
      <c r="AL274" s="299"/>
      <c r="AM274" s="299"/>
      <c r="AN274" s="299"/>
      <c r="AO274" s="299"/>
      <c r="AP274" s="299"/>
      <c r="AQ274" s="299"/>
      <c r="AR274" s="299"/>
      <c r="AS274" s="299"/>
      <c r="AT274" s="299"/>
      <c r="AU274" s="299"/>
      <c r="AV274" s="299"/>
      <c r="AW274" s="299"/>
      <c r="AX274" s="299"/>
      <c r="AY274" s="299"/>
      <c r="AZ274" s="299"/>
      <c r="BA274" s="299"/>
      <c r="BB274" s="299"/>
      <c r="BC274" s="300"/>
      <c r="BD274" s="301" t="s">
        <v>1458</v>
      </c>
      <c r="BS274" s="89" t="s">
        <v>546</v>
      </c>
      <c r="BT274" s="89" t="s">
        <v>547</v>
      </c>
      <c r="BU274" s="88" t="s">
        <v>1532</v>
      </c>
      <c r="BV274" s="87" t="s">
        <v>1530</v>
      </c>
      <c r="DH274" s="7" t="s">
        <v>1536</v>
      </c>
      <c r="DI274" s="7" t="s">
        <v>540</v>
      </c>
      <c r="DJ274" s="7" t="s">
        <v>541</v>
      </c>
      <c r="DK274" s="7" t="s">
        <v>542</v>
      </c>
      <c r="DL274" s="7" t="s">
        <v>563</v>
      </c>
      <c r="DQ274" s="7" t="s">
        <v>1532</v>
      </c>
      <c r="DR274" s="7" t="s">
        <v>1530</v>
      </c>
      <c r="EL274" s="846" t="s">
        <v>1535</v>
      </c>
      <c r="EM274" s="318" t="s">
        <v>1534</v>
      </c>
      <c r="EN274" s="274" t="s">
        <v>1488</v>
      </c>
      <c r="EO274" s="274">
        <v>0</v>
      </c>
      <c r="EP274" s="274">
        <v>1</v>
      </c>
      <c r="EQ274" s="275">
        <v>0</v>
      </c>
      <c r="ER274" s="276">
        <v>0.5</v>
      </c>
      <c r="ES274" s="276">
        <v>0</v>
      </c>
      <c r="ET274" s="841">
        <v>0.5</v>
      </c>
    </row>
    <row r="275" spans="1:150" ht="101.25" customHeight="1" x14ac:dyDescent="0.2">
      <c r="A275" s="769" t="s">
        <v>103</v>
      </c>
      <c r="B275" s="430" t="s">
        <v>104</v>
      </c>
      <c r="C275" s="431" t="s">
        <v>1452</v>
      </c>
      <c r="D275" s="432" t="s">
        <v>1537</v>
      </c>
      <c r="E275" s="3" t="s">
        <v>372</v>
      </c>
      <c r="F275" s="3" t="str">
        <f t="shared" si="202"/>
        <v>E4.P_B</v>
      </c>
      <c r="G275" s="480" t="s">
        <v>402</v>
      </c>
      <c r="H275" s="362" t="s">
        <v>572</v>
      </c>
      <c r="I275" s="405" t="s">
        <v>1538</v>
      </c>
      <c r="J275" s="436" t="s">
        <v>61</v>
      </c>
      <c r="K275" s="399" t="str">
        <f t="shared" si="203"/>
        <v>E4.P_B.MR1</v>
      </c>
      <c r="L275" s="361" t="s">
        <v>554</v>
      </c>
      <c r="M275" s="362" t="s">
        <v>1539</v>
      </c>
      <c r="N275" s="363">
        <v>4</v>
      </c>
      <c r="O275" s="247">
        <v>6</v>
      </c>
      <c r="P275" s="365" t="s">
        <v>64</v>
      </c>
      <c r="Q275" s="366" t="str">
        <f t="shared" si="204"/>
        <v>E4.P_B.MR1-MP01-1</v>
      </c>
      <c r="R275" s="418" t="s">
        <v>1540</v>
      </c>
      <c r="S275" s="368" t="s">
        <v>1541</v>
      </c>
      <c r="T275" s="369">
        <v>0</v>
      </c>
      <c r="U275" s="370">
        <v>1</v>
      </c>
      <c r="V275" s="369" t="s">
        <v>67</v>
      </c>
      <c r="W275" s="255">
        <v>0</v>
      </c>
      <c r="X275" s="371">
        <v>1</v>
      </c>
      <c r="Y275" s="255">
        <v>0</v>
      </c>
      <c r="Z275" s="372">
        <v>0</v>
      </c>
      <c r="AA275" s="591">
        <f>20000000+10000000-1350419925+1320419925</f>
        <v>0</v>
      </c>
      <c r="AB275" s="592">
        <v>0</v>
      </c>
      <c r="AC275" s="592">
        <f>1000000000-1000000000</f>
        <v>0</v>
      </c>
      <c r="AD275" s="592">
        <v>0</v>
      </c>
      <c r="AE275" s="592">
        <v>0</v>
      </c>
      <c r="AF275" s="592">
        <f>620372665+47260-320372665-47260</f>
        <v>300000000</v>
      </c>
      <c r="AG275" s="592">
        <f>SUM(AA275:AF275)</f>
        <v>300000000</v>
      </c>
      <c r="AH275" s="592">
        <f t="shared" ref="AH275:AM275" si="205">AA275*1.035</f>
        <v>0</v>
      </c>
      <c r="AI275" s="592">
        <f t="shared" si="205"/>
        <v>0</v>
      </c>
      <c r="AJ275" s="592">
        <f t="shared" si="205"/>
        <v>0</v>
      </c>
      <c r="AK275" s="592">
        <f t="shared" si="205"/>
        <v>0</v>
      </c>
      <c r="AL275" s="592">
        <f t="shared" si="205"/>
        <v>0</v>
      </c>
      <c r="AM275" s="592">
        <f t="shared" si="205"/>
        <v>310500000</v>
      </c>
      <c r="AN275" s="592">
        <f>SUM(AH275:AM275)</f>
        <v>310500000</v>
      </c>
      <c r="AO275" s="592">
        <f t="shared" ref="AO275:AT275" si="206">AH275*1.035</f>
        <v>0</v>
      </c>
      <c r="AP275" s="592">
        <f t="shared" si="206"/>
        <v>0</v>
      </c>
      <c r="AQ275" s="592">
        <f t="shared" si="206"/>
        <v>0</v>
      </c>
      <c r="AR275" s="592">
        <f t="shared" si="206"/>
        <v>0</v>
      </c>
      <c r="AS275" s="592">
        <f t="shared" si="206"/>
        <v>0</v>
      </c>
      <c r="AT275" s="592">
        <f t="shared" si="206"/>
        <v>321367500</v>
      </c>
      <c r="AU275" s="592">
        <f>SUM(AO275:AT275)</f>
        <v>321367500</v>
      </c>
      <c r="AV275" s="592">
        <f t="shared" ref="AV275:BA275" si="207">AO275*1.035</f>
        <v>0</v>
      </c>
      <c r="AW275" s="592">
        <f t="shared" si="207"/>
        <v>0</v>
      </c>
      <c r="AX275" s="592">
        <f t="shared" si="207"/>
        <v>0</v>
      </c>
      <c r="AY275" s="592">
        <f t="shared" si="207"/>
        <v>0</v>
      </c>
      <c r="AZ275" s="592">
        <f t="shared" si="207"/>
        <v>0</v>
      </c>
      <c r="BA275" s="592">
        <f t="shared" si="207"/>
        <v>332615362.5</v>
      </c>
      <c r="BB275" s="592">
        <f>SUM(AV275:BA275)</f>
        <v>332615362.5</v>
      </c>
      <c r="BC275" s="660">
        <f t="shared" ref="BC275" si="208">+BB275+AU275+AN275+AG275</f>
        <v>1264482862.5</v>
      </c>
      <c r="BD275" s="301" t="s">
        <v>1458</v>
      </c>
      <c r="BS275" s="89" t="s">
        <v>546</v>
      </c>
      <c r="BT275" s="89" t="s">
        <v>547</v>
      </c>
      <c r="BU275" s="88" t="s">
        <v>1535</v>
      </c>
      <c r="BV275" s="87" t="s">
        <v>1534</v>
      </c>
      <c r="DH275" s="7" t="s">
        <v>1543</v>
      </c>
      <c r="DI275" s="7" t="s">
        <v>540</v>
      </c>
      <c r="DJ275" s="7" t="s">
        <v>541</v>
      </c>
      <c r="DK275" s="7" t="s">
        <v>542</v>
      </c>
      <c r="DL275" s="7" t="s">
        <v>563</v>
      </c>
      <c r="DQ275" s="7" t="s">
        <v>1535</v>
      </c>
      <c r="DR275" s="7" t="s">
        <v>1534</v>
      </c>
      <c r="EL275" s="840" t="s">
        <v>1542</v>
      </c>
      <c r="EM275" s="318" t="s">
        <v>1540</v>
      </c>
      <c r="EN275" s="274" t="s">
        <v>1541</v>
      </c>
      <c r="EO275" s="274">
        <v>0</v>
      </c>
      <c r="EP275" s="274">
        <v>1</v>
      </c>
      <c r="EQ275" s="275">
        <v>0</v>
      </c>
      <c r="ER275" s="275">
        <v>1</v>
      </c>
      <c r="ES275" s="275">
        <v>0</v>
      </c>
      <c r="ET275" s="838">
        <v>0</v>
      </c>
    </row>
    <row r="276" spans="1:150" ht="38.25" customHeight="1" x14ac:dyDescent="0.2">
      <c r="A276" s="769" t="s">
        <v>103</v>
      </c>
      <c r="B276" s="430" t="s">
        <v>104</v>
      </c>
      <c r="C276" s="431" t="s">
        <v>1452</v>
      </c>
      <c r="D276" s="431"/>
      <c r="E276" s="8" t="s">
        <v>372</v>
      </c>
      <c r="F276" s="649" t="str">
        <f t="shared" si="202"/>
        <v>E4.P_B</v>
      </c>
      <c r="G276" s="411" t="s">
        <v>402</v>
      </c>
      <c r="H276" s="411" t="s">
        <v>572</v>
      </c>
      <c r="I276" s="444"/>
      <c r="J276" s="284" t="s">
        <v>61</v>
      </c>
      <c r="K276" s="285" t="str">
        <f t="shared" si="203"/>
        <v>E4.P_B.MR1</v>
      </c>
      <c r="L276" s="513" t="s">
        <v>554</v>
      </c>
      <c r="M276" s="514" t="s">
        <v>1539</v>
      </c>
      <c r="N276" s="375">
        <v>4</v>
      </c>
      <c r="O276" s="288">
        <v>6</v>
      </c>
      <c r="P276" s="377" t="s">
        <v>87</v>
      </c>
      <c r="Q276" s="378" t="str">
        <f t="shared" si="204"/>
        <v>E4.P_B.MR1-MP02-1</v>
      </c>
      <c r="R276" s="422" t="s">
        <v>1544</v>
      </c>
      <c r="S276" s="314" t="s">
        <v>1545</v>
      </c>
      <c r="T276" s="293">
        <v>1</v>
      </c>
      <c r="U276" s="294">
        <v>1</v>
      </c>
      <c r="V276" s="293" t="s">
        <v>102</v>
      </c>
      <c r="W276" s="321">
        <v>0.25</v>
      </c>
      <c r="X276" s="322">
        <v>0.75</v>
      </c>
      <c r="Y276" s="295">
        <v>0</v>
      </c>
      <c r="Z276" s="297">
        <v>0</v>
      </c>
      <c r="AA276" s="298"/>
      <c r="AB276" s="299"/>
      <c r="AC276" s="299"/>
      <c r="AD276" s="299"/>
      <c r="AE276" s="299"/>
      <c r="AF276" s="299"/>
      <c r="AG276" s="299"/>
      <c r="AH276" s="299"/>
      <c r="AI276" s="299"/>
      <c r="AJ276" s="299"/>
      <c r="AK276" s="299"/>
      <c r="AL276" s="299"/>
      <c r="AM276" s="299"/>
      <c r="AN276" s="299"/>
      <c r="AO276" s="299"/>
      <c r="AP276" s="299"/>
      <c r="AQ276" s="299"/>
      <c r="AR276" s="299"/>
      <c r="AS276" s="299"/>
      <c r="AT276" s="299"/>
      <c r="AU276" s="299"/>
      <c r="AV276" s="299"/>
      <c r="AW276" s="299"/>
      <c r="AX276" s="299"/>
      <c r="AY276" s="299"/>
      <c r="AZ276" s="299"/>
      <c r="BA276" s="299"/>
      <c r="BB276" s="299"/>
      <c r="BC276" s="300"/>
      <c r="BD276" s="301" t="s">
        <v>1458</v>
      </c>
      <c r="BS276" s="87" t="s">
        <v>553</v>
      </c>
      <c r="BT276" s="87" t="s">
        <v>554</v>
      </c>
      <c r="BU276" s="90" t="s">
        <v>1542</v>
      </c>
      <c r="BV276" s="87" t="s">
        <v>1540</v>
      </c>
      <c r="DH276" s="7" t="s">
        <v>1547</v>
      </c>
      <c r="DI276" s="7" t="s">
        <v>540</v>
      </c>
      <c r="DJ276" s="7" t="s">
        <v>571</v>
      </c>
      <c r="DK276" s="7" t="s">
        <v>572</v>
      </c>
      <c r="DL276" s="7" t="s">
        <v>570</v>
      </c>
      <c r="DQ276" s="7" t="s">
        <v>1542</v>
      </c>
      <c r="DR276" s="7" t="s">
        <v>1540</v>
      </c>
      <c r="EL276" s="840" t="s">
        <v>1546</v>
      </c>
      <c r="EM276" s="318" t="s">
        <v>1544</v>
      </c>
      <c r="EN276" s="274" t="s">
        <v>1545</v>
      </c>
      <c r="EO276" s="274">
        <v>1</v>
      </c>
      <c r="EP276" s="274">
        <v>1</v>
      </c>
      <c r="EQ276" s="329">
        <v>0.25</v>
      </c>
      <c r="ER276" s="329">
        <v>0.75</v>
      </c>
      <c r="ES276" s="275">
        <v>0</v>
      </c>
      <c r="ET276" s="838">
        <v>0</v>
      </c>
    </row>
    <row r="277" spans="1:150" ht="39" customHeight="1" x14ac:dyDescent="0.2">
      <c r="A277" s="769" t="s">
        <v>103</v>
      </c>
      <c r="B277" s="430" t="s">
        <v>104</v>
      </c>
      <c r="C277" s="431" t="s">
        <v>1452</v>
      </c>
      <c r="D277" s="431"/>
      <c r="E277" s="8" t="s">
        <v>372</v>
      </c>
      <c r="F277" s="649" t="str">
        <f t="shared" si="202"/>
        <v>E4.P_B</v>
      </c>
      <c r="G277" s="411" t="s">
        <v>402</v>
      </c>
      <c r="H277" s="411" t="s">
        <v>572</v>
      </c>
      <c r="I277" s="444"/>
      <c r="J277" s="284" t="s">
        <v>61</v>
      </c>
      <c r="K277" s="285" t="str">
        <f t="shared" si="203"/>
        <v>E4.P_B.MR1</v>
      </c>
      <c r="L277" s="513" t="s">
        <v>554</v>
      </c>
      <c r="M277" s="514" t="s">
        <v>1539</v>
      </c>
      <c r="N277" s="375">
        <v>4</v>
      </c>
      <c r="O277" s="288">
        <v>6</v>
      </c>
      <c r="P277" s="377" t="s">
        <v>99</v>
      </c>
      <c r="Q277" s="378" t="str">
        <f t="shared" si="204"/>
        <v>E4.P_B.MR1-MP03-1</v>
      </c>
      <c r="R277" s="422" t="s">
        <v>1548</v>
      </c>
      <c r="S277" s="314" t="s">
        <v>1539</v>
      </c>
      <c r="T277" s="293">
        <v>2</v>
      </c>
      <c r="U277" s="294">
        <v>4</v>
      </c>
      <c r="V277" s="293" t="s">
        <v>67</v>
      </c>
      <c r="W277" s="295">
        <v>1</v>
      </c>
      <c r="X277" s="296">
        <v>1</v>
      </c>
      <c r="Y277" s="295">
        <v>1</v>
      </c>
      <c r="Z277" s="297">
        <v>1</v>
      </c>
      <c r="AA277" s="298"/>
      <c r="AB277" s="299"/>
      <c r="AC277" s="299"/>
      <c r="AD277" s="299"/>
      <c r="AE277" s="299"/>
      <c r="AF277" s="299"/>
      <c r="AG277" s="299"/>
      <c r="AH277" s="299"/>
      <c r="AI277" s="299"/>
      <c r="AJ277" s="299"/>
      <c r="AK277" s="299"/>
      <c r="AL277" s="299"/>
      <c r="AM277" s="299"/>
      <c r="AN277" s="299"/>
      <c r="AO277" s="299"/>
      <c r="AP277" s="299"/>
      <c r="AQ277" s="299"/>
      <c r="AR277" s="299"/>
      <c r="AS277" s="299"/>
      <c r="AT277" s="299"/>
      <c r="AU277" s="299"/>
      <c r="AV277" s="299"/>
      <c r="AW277" s="299"/>
      <c r="AX277" s="299"/>
      <c r="AY277" s="299"/>
      <c r="AZ277" s="299"/>
      <c r="BA277" s="299"/>
      <c r="BB277" s="299"/>
      <c r="BC277" s="300"/>
      <c r="BD277" s="301" t="s">
        <v>1458</v>
      </c>
      <c r="BS277" s="89" t="s">
        <v>553</v>
      </c>
      <c r="BT277" s="89" t="s">
        <v>554</v>
      </c>
      <c r="BU277" s="90" t="s">
        <v>1546</v>
      </c>
      <c r="BV277" s="87" t="s">
        <v>1544</v>
      </c>
      <c r="DH277" s="7" t="s">
        <v>1550</v>
      </c>
      <c r="DI277" s="7" t="s">
        <v>540</v>
      </c>
      <c r="DJ277" s="7" t="s">
        <v>571</v>
      </c>
      <c r="DK277" s="7" t="s">
        <v>572</v>
      </c>
      <c r="DL277" s="7" t="s">
        <v>570</v>
      </c>
      <c r="DQ277" s="7" t="s">
        <v>1546</v>
      </c>
      <c r="DR277" s="7" t="s">
        <v>1544</v>
      </c>
      <c r="EL277" s="840" t="s">
        <v>1549</v>
      </c>
      <c r="EM277" s="318" t="s">
        <v>1548</v>
      </c>
      <c r="EN277" s="274" t="s">
        <v>1539</v>
      </c>
      <c r="EO277" s="274">
        <v>2</v>
      </c>
      <c r="EP277" s="274">
        <v>4</v>
      </c>
      <c r="EQ277" s="275">
        <v>1</v>
      </c>
      <c r="ER277" s="275">
        <v>1</v>
      </c>
      <c r="ES277" s="275">
        <v>1</v>
      </c>
      <c r="ET277" s="838">
        <v>1</v>
      </c>
    </row>
    <row r="278" spans="1:150" ht="44.25" customHeight="1" x14ac:dyDescent="0.2">
      <c r="A278" s="769" t="s">
        <v>103</v>
      </c>
      <c r="B278" s="430" t="s">
        <v>104</v>
      </c>
      <c r="C278" s="431" t="s">
        <v>1452</v>
      </c>
      <c r="D278" s="431"/>
      <c r="E278" s="8" t="s">
        <v>372</v>
      </c>
      <c r="F278" s="649" t="str">
        <f t="shared" si="202"/>
        <v>E4.P_B</v>
      </c>
      <c r="G278" s="411" t="s">
        <v>402</v>
      </c>
      <c r="H278" s="411" t="s">
        <v>572</v>
      </c>
      <c r="I278" s="444"/>
      <c r="J278" s="284" t="s">
        <v>61</v>
      </c>
      <c r="K278" s="285" t="str">
        <f t="shared" si="203"/>
        <v>E4.P_B.MR1</v>
      </c>
      <c r="L278" s="513" t="s">
        <v>554</v>
      </c>
      <c r="M278" s="514" t="s">
        <v>1539</v>
      </c>
      <c r="N278" s="375">
        <v>4</v>
      </c>
      <c r="O278" s="288">
        <v>6</v>
      </c>
      <c r="P278" s="377" t="s">
        <v>112</v>
      </c>
      <c r="Q278" s="378" t="str">
        <f t="shared" si="204"/>
        <v>E4.P_B.MR1-MP04-1</v>
      </c>
      <c r="R278" s="422" t="s">
        <v>1551</v>
      </c>
      <c r="S278" s="314" t="s">
        <v>1552</v>
      </c>
      <c r="T278" s="293">
        <v>0</v>
      </c>
      <c r="U278" s="294">
        <v>1</v>
      </c>
      <c r="V278" s="293" t="s">
        <v>67</v>
      </c>
      <c r="W278" s="295">
        <v>0</v>
      </c>
      <c r="X278" s="322">
        <v>0.56999999999999995</v>
      </c>
      <c r="Y278" s="315">
        <v>0.2</v>
      </c>
      <c r="Z278" s="323">
        <v>0.23</v>
      </c>
      <c r="AA278" s="298"/>
      <c r="AB278" s="299"/>
      <c r="AC278" s="299"/>
      <c r="AD278" s="299"/>
      <c r="AE278" s="299"/>
      <c r="AF278" s="299"/>
      <c r="AG278" s="299"/>
      <c r="AH278" s="299"/>
      <c r="AI278" s="299"/>
      <c r="AJ278" s="299"/>
      <c r="AK278" s="299"/>
      <c r="AL278" s="299"/>
      <c r="AM278" s="299"/>
      <c r="AN278" s="299"/>
      <c r="AO278" s="299"/>
      <c r="AP278" s="299"/>
      <c r="AQ278" s="299"/>
      <c r="AR278" s="299"/>
      <c r="AS278" s="299"/>
      <c r="AT278" s="299"/>
      <c r="AU278" s="299"/>
      <c r="AV278" s="299"/>
      <c r="AW278" s="299"/>
      <c r="AX278" s="299"/>
      <c r="AY278" s="299"/>
      <c r="AZ278" s="299"/>
      <c r="BA278" s="299"/>
      <c r="BB278" s="299"/>
      <c r="BC278" s="300"/>
      <c r="BD278" s="301" t="s">
        <v>1458</v>
      </c>
      <c r="BS278" s="89" t="s">
        <v>553</v>
      </c>
      <c r="BT278" s="89" t="s">
        <v>554</v>
      </c>
      <c r="BU278" s="90" t="s">
        <v>1549</v>
      </c>
      <c r="BV278" s="87" t="s">
        <v>1548</v>
      </c>
      <c r="DH278" s="7" t="s">
        <v>1554</v>
      </c>
      <c r="DI278" s="7" t="s">
        <v>540</v>
      </c>
      <c r="DJ278" s="7" t="s">
        <v>571</v>
      </c>
      <c r="DK278" s="7" t="s">
        <v>572</v>
      </c>
      <c r="DL278" s="7" t="s">
        <v>570</v>
      </c>
      <c r="DQ278" s="7" t="s">
        <v>1549</v>
      </c>
      <c r="DR278" s="7" t="s">
        <v>1548</v>
      </c>
      <c r="EL278" s="840" t="s">
        <v>1553</v>
      </c>
      <c r="EM278" s="318" t="s">
        <v>1551</v>
      </c>
      <c r="EN278" s="274" t="s">
        <v>1552</v>
      </c>
      <c r="EO278" s="274">
        <v>0</v>
      </c>
      <c r="EP278" s="274">
        <v>1</v>
      </c>
      <c r="EQ278" s="275">
        <v>0</v>
      </c>
      <c r="ER278" s="329">
        <v>0.56999999999999995</v>
      </c>
      <c r="ES278" s="276">
        <v>0.2</v>
      </c>
      <c r="ET278" s="837">
        <v>0.23</v>
      </c>
    </row>
    <row r="279" spans="1:150" ht="39" customHeight="1" x14ac:dyDescent="0.2">
      <c r="A279" s="769" t="s">
        <v>103</v>
      </c>
      <c r="B279" s="430" t="s">
        <v>104</v>
      </c>
      <c r="C279" s="431" t="s">
        <v>1452</v>
      </c>
      <c r="D279" s="431"/>
      <c r="E279" s="8" t="s">
        <v>372</v>
      </c>
      <c r="F279" s="649" t="str">
        <f t="shared" si="202"/>
        <v>E4.P_B</v>
      </c>
      <c r="G279" s="411" t="s">
        <v>402</v>
      </c>
      <c r="H279" s="411" t="s">
        <v>572</v>
      </c>
      <c r="I279" s="444"/>
      <c r="J279" s="284" t="s">
        <v>61</v>
      </c>
      <c r="K279" s="285" t="str">
        <f t="shared" si="203"/>
        <v>E4.P_B.MR1</v>
      </c>
      <c r="L279" s="513" t="s">
        <v>554</v>
      </c>
      <c r="M279" s="514" t="s">
        <v>1539</v>
      </c>
      <c r="N279" s="375">
        <v>4</v>
      </c>
      <c r="O279" s="288">
        <v>6</v>
      </c>
      <c r="P279" s="377" t="s">
        <v>122</v>
      </c>
      <c r="Q279" s="378" t="str">
        <f t="shared" si="204"/>
        <v>E4.P_B.MR1-MP05-1</v>
      </c>
      <c r="R279" s="422" t="s">
        <v>1555</v>
      </c>
      <c r="S279" s="314" t="s">
        <v>1556</v>
      </c>
      <c r="T279" s="293">
        <v>0</v>
      </c>
      <c r="U279" s="320">
        <v>0.5</v>
      </c>
      <c r="V279" s="319" t="s">
        <v>67</v>
      </c>
      <c r="W279" s="295">
        <v>0</v>
      </c>
      <c r="X279" s="322">
        <v>0.33</v>
      </c>
      <c r="Y279" s="321">
        <v>0.33</v>
      </c>
      <c r="Z279" s="323">
        <v>0.34</v>
      </c>
      <c r="AA279" s="324"/>
      <c r="AB279" s="325"/>
      <c r="AC279" s="325"/>
      <c r="AD279" s="325"/>
      <c r="AE279" s="325"/>
      <c r="AF279" s="325"/>
      <c r="AG279" s="325"/>
      <c r="AH279" s="325"/>
      <c r="AI279" s="325"/>
      <c r="AJ279" s="325"/>
      <c r="AK279" s="325"/>
      <c r="AL279" s="325"/>
      <c r="AM279" s="325"/>
      <c r="AN279" s="325"/>
      <c r="AO279" s="325"/>
      <c r="AP279" s="325"/>
      <c r="AQ279" s="325"/>
      <c r="AR279" s="325"/>
      <c r="AS279" s="325"/>
      <c r="AT279" s="325"/>
      <c r="AU279" s="325"/>
      <c r="AV279" s="325"/>
      <c r="AW279" s="325"/>
      <c r="AX279" s="325"/>
      <c r="AY279" s="325"/>
      <c r="AZ279" s="325"/>
      <c r="BA279" s="325"/>
      <c r="BB279" s="325"/>
      <c r="BC279" s="326"/>
      <c r="BD279" s="301" t="s">
        <v>1458</v>
      </c>
      <c r="BS279" s="89" t="s">
        <v>553</v>
      </c>
      <c r="BT279" s="89" t="s">
        <v>554</v>
      </c>
      <c r="BU279" s="90" t="s">
        <v>1553</v>
      </c>
      <c r="BV279" s="87" t="s">
        <v>1551</v>
      </c>
      <c r="DH279" s="7" t="s">
        <v>1558</v>
      </c>
      <c r="DI279" s="7" t="s">
        <v>540</v>
      </c>
      <c r="DJ279" s="7" t="s">
        <v>571</v>
      </c>
      <c r="DK279" s="7" t="s">
        <v>572</v>
      </c>
      <c r="DL279" s="7" t="s">
        <v>570</v>
      </c>
      <c r="DQ279" s="7" t="s">
        <v>1553</v>
      </c>
      <c r="DR279" s="7" t="s">
        <v>1551</v>
      </c>
      <c r="EL279" s="840" t="s">
        <v>1557</v>
      </c>
      <c r="EM279" s="318" t="s">
        <v>1555</v>
      </c>
      <c r="EN279" s="274" t="s">
        <v>1556</v>
      </c>
      <c r="EO279" s="274">
        <v>0</v>
      </c>
      <c r="EP279" s="490">
        <v>50</v>
      </c>
      <c r="EQ279" s="820">
        <v>0</v>
      </c>
      <c r="ER279" s="823">
        <v>10</v>
      </c>
      <c r="ES279" s="823">
        <v>20</v>
      </c>
      <c r="ET279" s="859">
        <v>20</v>
      </c>
    </row>
    <row r="280" spans="1:150" ht="39.75" customHeight="1" thickBot="1" x14ac:dyDescent="0.25">
      <c r="A280" s="769" t="s">
        <v>103</v>
      </c>
      <c r="B280" s="430" t="s">
        <v>104</v>
      </c>
      <c r="C280" s="431" t="s">
        <v>1452</v>
      </c>
      <c r="D280" s="431"/>
      <c r="E280" s="8" t="s">
        <v>372</v>
      </c>
      <c r="F280" s="649" t="str">
        <f t="shared" si="202"/>
        <v>E4.P_B</v>
      </c>
      <c r="G280" s="427" t="s">
        <v>402</v>
      </c>
      <c r="H280" s="427" t="s">
        <v>572</v>
      </c>
      <c r="I280" s="448"/>
      <c r="J280" s="341" t="s">
        <v>61</v>
      </c>
      <c r="K280" s="401" t="str">
        <f t="shared" si="203"/>
        <v>E4.P_B.MR1</v>
      </c>
      <c r="L280" s="549" t="s">
        <v>554</v>
      </c>
      <c r="M280" s="550" t="s">
        <v>1539</v>
      </c>
      <c r="N280" s="389">
        <v>4</v>
      </c>
      <c r="O280" s="428">
        <v>6</v>
      </c>
      <c r="P280" s="391" t="s">
        <v>132</v>
      </c>
      <c r="Q280" s="392" t="str">
        <f t="shared" si="204"/>
        <v>E4.P_B.MR1-MP06-1</v>
      </c>
      <c r="R280" s="429" t="s">
        <v>1559</v>
      </c>
      <c r="S280" s="350" t="s">
        <v>1560</v>
      </c>
      <c r="T280" s="351">
        <v>0</v>
      </c>
      <c r="U280" s="562">
        <v>1</v>
      </c>
      <c r="V280" s="561" t="s">
        <v>67</v>
      </c>
      <c r="W280" s="395">
        <v>0.17</v>
      </c>
      <c r="X280" s="622">
        <v>0.5</v>
      </c>
      <c r="Y280" s="395">
        <v>0.17</v>
      </c>
      <c r="Z280" s="397">
        <v>0.16</v>
      </c>
      <c r="AA280" s="324"/>
      <c r="AB280" s="325"/>
      <c r="AC280" s="325"/>
      <c r="AD280" s="325"/>
      <c r="AE280" s="325"/>
      <c r="AF280" s="325"/>
      <c r="AG280" s="325"/>
      <c r="AH280" s="325"/>
      <c r="AI280" s="325"/>
      <c r="AJ280" s="325"/>
      <c r="AK280" s="325"/>
      <c r="AL280" s="325"/>
      <c r="AM280" s="325"/>
      <c r="AN280" s="325"/>
      <c r="AO280" s="325"/>
      <c r="AP280" s="325"/>
      <c r="AQ280" s="325"/>
      <c r="AR280" s="325"/>
      <c r="AS280" s="325"/>
      <c r="AT280" s="325"/>
      <c r="AU280" s="325"/>
      <c r="AV280" s="325"/>
      <c r="AW280" s="325"/>
      <c r="AX280" s="325"/>
      <c r="AY280" s="325"/>
      <c r="AZ280" s="325"/>
      <c r="BA280" s="325"/>
      <c r="BB280" s="325"/>
      <c r="BC280" s="326"/>
      <c r="BD280" s="301" t="s">
        <v>1458</v>
      </c>
      <c r="BS280" s="89" t="s">
        <v>553</v>
      </c>
      <c r="BT280" s="89" t="s">
        <v>554</v>
      </c>
      <c r="BU280" s="90" t="s">
        <v>1557</v>
      </c>
      <c r="BV280" s="87" t="s">
        <v>1555</v>
      </c>
      <c r="DH280" s="7" t="s">
        <v>1562</v>
      </c>
      <c r="DI280" s="7" t="s">
        <v>540</v>
      </c>
      <c r="DJ280" s="7" t="s">
        <v>571</v>
      </c>
      <c r="DK280" s="7" t="s">
        <v>572</v>
      </c>
      <c r="DL280" s="7" t="s">
        <v>570</v>
      </c>
      <c r="DQ280" s="7" t="s">
        <v>1557</v>
      </c>
      <c r="DR280" s="7" t="s">
        <v>1555</v>
      </c>
      <c r="EL280" s="840" t="s">
        <v>1561</v>
      </c>
      <c r="EM280" s="318" t="s">
        <v>1559</v>
      </c>
      <c r="EN280" s="274" t="s">
        <v>1560</v>
      </c>
      <c r="EO280" s="274">
        <v>0</v>
      </c>
      <c r="EP280" s="329">
        <v>100</v>
      </c>
      <c r="EQ280" s="329">
        <v>17</v>
      </c>
      <c r="ER280" s="276">
        <v>50</v>
      </c>
      <c r="ES280" s="329">
        <v>17</v>
      </c>
      <c r="ET280" s="837">
        <v>16</v>
      </c>
    </row>
    <row r="281" spans="1:150" ht="104.25" customHeight="1" x14ac:dyDescent="0.2">
      <c r="A281" s="769" t="s">
        <v>103</v>
      </c>
      <c r="B281" s="430" t="s">
        <v>104</v>
      </c>
      <c r="C281" s="431" t="s">
        <v>1452</v>
      </c>
      <c r="D281" s="432" t="s">
        <v>1563</v>
      </c>
      <c r="E281" s="3" t="s">
        <v>530</v>
      </c>
      <c r="F281" s="433" t="str">
        <f t="shared" si="202"/>
        <v>E4.P_C</v>
      </c>
      <c r="G281" s="434" t="s">
        <v>413</v>
      </c>
      <c r="H281" s="479" t="s">
        <v>581</v>
      </c>
      <c r="I281" s="405" t="s">
        <v>1564</v>
      </c>
      <c r="J281" s="436" t="s">
        <v>61</v>
      </c>
      <c r="K281" s="399" t="str">
        <f t="shared" si="203"/>
        <v>E4.P_C.MR1</v>
      </c>
      <c r="L281" s="361" t="s">
        <v>561</v>
      </c>
      <c r="M281" s="362" t="s">
        <v>1565</v>
      </c>
      <c r="N281" s="363">
        <v>13959</v>
      </c>
      <c r="O281" s="247">
        <v>15355</v>
      </c>
      <c r="P281" s="365" t="s">
        <v>64</v>
      </c>
      <c r="Q281" s="787" t="str">
        <f t="shared" si="204"/>
        <v>E4.P_C.MR1-MP01-1</v>
      </c>
      <c r="R281" s="507" t="s">
        <v>1566</v>
      </c>
      <c r="S281" s="508" t="s">
        <v>1567</v>
      </c>
      <c r="T281" s="369">
        <v>32</v>
      </c>
      <c r="U281" s="370">
        <v>32</v>
      </c>
      <c r="V281" s="369" t="s">
        <v>102</v>
      </c>
      <c r="W281" s="255">
        <v>32</v>
      </c>
      <c r="X281" s="371">
        <v>32</v>
      </c>
      <c r="Y281" s="255">
        <v>32</v>
      </c>
      <c r="Z281" s="372">
        <v>32</v>
      </c>
      <c r="AA281" s="591">
        <f>26000000</f>
        <v>26000000</v>
      </c>
      <c r="AB281" s="592">
        <v>0</v>
      </c>
      <c r="AC281" s="592">
        <v>100000000</v>
      </c>
      <c r="AD281" s="592">
        <v>0</v>
      </c>
      <c r="AE281" s="592">
        <v>0</v>
      </c>
      <c r="AF281" s="592">
        <v>0</v>
      </c>
      <c r="AG281" s="592">
        <f t="shared" ref="AG281" si="209">SUM(AA281:AF281)</f>
        <v>126000000</v>
      </c>
      <c r="AH281" s="592">
        <f t="shared" ref="AH281:AM281" si="210">AA281*1.035</f>
        <v>26909999.999999996</v>
      </c>
      <c r="AI281" s="592">
        <f t="shared" si="210"/>
        <v>0</v>
      </c>
      <c r="AJ281" s="592">
        <f t="shared" si="210"/>
        <v>103499999.99999999</v>
      </c>
      <c r="AK281" s="592">
        <f t="shared" si="210"/>
        <v>0</v>
      </c>
      <c r="AL281" s="592">
        <f t="shared" si="210"/>
        <v>0</v>
      </c>
      <c r="AM281" s="592">
        <f t="shared" si="210"/>
        <v>0</v>
      </c>
      <c r="AN281" s="592">
        <f t="shared" ref="AN281" si="211">SUM(AH281:AM281)</f>
        <v>130409999.99999999</v>
      </c>
      <c r="AO281" s="592">
        <f t="shared" ref="AO281:BA281" si="212">AH281*1.035</f>
        <v>27851849.999999993</v>
      </c>
      <c r="AP281" s="592">
        <f t="shared" si="212"/>
        <v>0</v>
      </c>
      <c r="AQ281" s="592">
        <f t="shared" si="212"/>
        <v>107122499.99999997</v>
      </c>
      <c r="AR281" s="592">
        <f t="shared" si="212"/>
        <v>0</v>
      </c>
      <c r="AS281" s="592">
        <f t="shared" si="212"/>
        <v>0</v>
      </c>
      <c r="AT281" s="592">
        <f t="shared" si="212"/>
        <v>0</v>
      </c>
      <c r="AU281" s="592">
        <f t="shared" si="212"/>
        <v>134974349.99999997</v>
      </c>
      <c r="AV281" s="592">
        <f t="shared" si="212"/>
        <v>28826664.749999989</v>
      </c>
      <c r="AW281" s="592">
        <f t="shared" si="212"/>
        <v>0</v>
      </c>
      <c r="AX281" s="592">
        <f t="shared" si="212"/>
        <v>110871787.49999996</v>
      </c>
      <c r="AY281" s="592">
        <f t="shared" si="212"/>
        <v>0</v>
      </c>
      <c r="AZ281" s="592">
        <f t="shared" si="212"/>
        <v>0</v>
      </c>
      <c r="BA281" s="592">
        <f t="shared" si="212"/>
        <v>0</v>
      </c>
      <c r="BB281" s="592">
        <f t="shared" ref="BB281" si="213">SUM(AV281:BA281)</f>
        <v>139698452.24999994</v>
      </c>
      <c r="BC281" s="660">
        <f t="shared" ref="BC281" si="214">+BB281+AU281+AN281+AG281</f>
        <v>531082802.24999988</v>
      </c>
      <c r="BD281" s="301" t="s">
        <v>1458</v>
      </c>
      <c r="BS281" s="89" t="s">
        <v>553</v>
      </c>
      <c r="BT281" s="89" t="s">
        <v>554</v>
      </c>
      <c r="BU281" s="90" t="s">
        <v>1561</v>
      </c>
      <c r="BV281" s="87" t="s">
        <v>1559</v>
      </c>
      <c r="DH281" s="7" t="s">
        <v>1569</v>
      </c>
      <c r="DI281" s="7" t="s">
        <v>540</v>
      </c>
      <c r="DJ281" s="7" t="s">
        <v>571</v>
      </c>
      <c r="DK281" s="7" t="s">
        <v>572</v>
      </c>
      <c r="DL281" s="7" t="s">
        <v>570</v>
      </c>
      <c r="DQ281" s="7" t="s">
        <v>1561</v>
      </c>
      <c r="DR281" s="7" t="s">
        <v>1559</v>
      </c>
      <c r="EL281" s="840" t="s">
        <v>1568</v>
      </c>
      <c r="EM281" s="318" t="s">
        <v>1566</v>
      </c>
      <c r="EN281" s="274" t="s">
        <v>1567</v>
      </c>
      <c r="EO281" s="274">
        <v>32</v>
      </c>
      <c r="EP281" s="274">
        <v>32</v>
      </c>
      <c r="EQ281" s="275">
        <v>32</v>
      </c>
      <c r="ER281" s="275">
        <v>32</v>
      </c>
      <c r="ES281" s="275">
        <v>32</v>
      </c>
      <c r="ET281" s="838">
        <v>32</v>
      </c>
    </row>
    <row r="282" spans="1:150" ht="57" customHeight="1" thickBot="1" x14ac:dyDescent="0.25">
      <c r="A282" s="769" t="s">
        <v>103</v>
      </c>
      <c r="B282" s="430" t="s">
        <v>104</v>
      </c>
      <c r="C282" s="431" t="s">
        <v>1452</v>
      </c>
      <c r="D282" s="431"/>
      <c r="E282" s="8" t="s">
        <v>530</v>
      </c>
      <c r="F282" s="281" t="str">
        <f t="shared" si="202"/>
        <v>E4.P_C</v>
      </c>
      <c r="G282" s="566" t="s">
        <v>413</v>
      </c>
      <c r="H282" s="566" t="s">
        <v>581</v>
      </c>
      <c r="I282" s="448"/>
      <c r="J282" s="341" t="s">
        <v>61</v>
      </c>
      <c r="K282" s="401" t="str">
        <f t="shared" si="203"/>
        <v>E4.P_C.MR1</v>
      </c>
      <c r="L282" s="426" t="s">
        <v>561</v>
      </c>
      <c r="M282" s="427" t="s">
        <v>1565</v>
      </c>
      <c r="N282" s="389">
        <v>13959</v>
      </c>
      <c r="O282" s="428">
        <v>15355</v>
      </c>
      <c r="P282" s="391" t="s">
        <v>87</v>
      </c>
      <c r="Q282" s="392" t="str">
        <f t="shared" si="204"/>
        <v>E4.P_C.MR1-MP02-1</v>
      </c>
      <c r="R282" s="477" t="s">
        <v>1570</v>
      </c>
      <c r="S282" s="337" t="s">
        <v>1571</v>
      </c>
      <c r="T282" s="351">
        <v>4</v>
      </c>
      <c r="U282" s="352">
        <v>5</v>
      </c>
      <c r="V282" s="351" t="s">
        <v>67</v>
      </c>
      <c r="W282" s="353">
        <v>1</v>
      </c>
      <c r="X282" s="354">
        <v>1</v>
      </c>
      <c r="Y282" s="353">
        <v>1</v>
      </c>
      <c r="Z282" s="355">
        <v>1</v>
      </c>
      <c r="AA282" s="298"/>
      <c r="AB282" s="299"/>
      <c r="AC282" s="299"/>
      <c r="AD282" s="299"/>
      <c r="AE282" s="299"/>
      <c r="AF282" s="299"/>
      <c r="AG282" s="299"/>
      <c r="AH282" s="299"/>
      <c r="AI282" s="299"/>
      <c r="AJ282" s="299"/>
      <c r="AK282" s="299"/>
      <c r="AL282" s="299"/>
      <c r="AM282" s="299"/>
      <c r="AN282" s="299"/>
      <c r="AO282" s="299"/>
      <c r="AP282" s="299"/>
      <c r="AQ282" s="299"/>
      <c r="AR282" s="299"/>
      <c r="AS282" s="299"/>
      <c r="AT282" s="299"/>
      <c r="AU282" s="299"/>
      <c r="AV282" s="299"/>
      <c r="AW282" s="299"/>
      <c r="AX282" s="299"/>
      <c r="AY282" s="299"/>
      <c r="AZ282" s="299"/>
      <c r="BA282" s="299"/>
      <c r="BB282" s="299"/>
      <c r="BC282" s="300"/>
      <c r="BD282" s="301" t="s">
        <v>1458</v>
      </c>
      <c r="BS282" s="87" t="s">
        <v>560</v>
      </c>
      <c r="BT282" s="87" t="s">
        <v>561</v>
      </c>
      <c r="BU282" s="90" t="s">
        <v>1568</v>
      </c>
      <c r="BV282" s="87" t="s">
        <v>1566</v>
      </c>
      <c r="DH282" s="7" t="s">
        <v>1573</v>
      </c>
      <c r="DI282" s="7" t="s">
        <v>540</v>
      </c>
      <c r="DJ282" s="7" t="s">
        <v>580</v>
      </c>
      <c r="DK282" s="7" t="s">
        <v>581</v>
      </c>
      <c r="DL282" s="7" t="s">
        <v>579</v>
      </c>
      <c r="DQ282" s="7" t="s">
        <v>1568</v>
      </c>
      <c r="DR282" s="7" t="s">
        <v>1566</v>
      </c>
      <c r="EL282" s="840" t="s">
        <v>1572</v>
      </c>
      <c r="EM282" s="318" t="s">
        <v>1570</v>
      </c>
      <c r="EN282" s="274" t="s">
        <v>1571</v>
      </c>
      <c r="EO282" s="648">
        <v>4</v>
      </c>
      <c r="EP282" s="821">
        <v>5</v>
      </c>
      <c r="EQ282" s="820">
        <v>1</v>
      </c>
      <c r="ER282" s="820">
        <v>1</v>
      </c>
      <c r="ES282" s="820">
        <v>2</v>
      </c>
      <c r="ET282" s="848">
        <v>1</v>
      </c>
    </row>
    <row r="283" spans="1:150" ht="123.75" customHeight="1" x14ac:dyDescent="0.2">
      <c r="A283" s="769" t="s">
        <v>103</v>
      </c>
      <c r="B283" s="430" t="s">
        <v>104</v>
      </c>
      <c r="C283" s="431" t="s">
        <v>1452</v>
      </c>
      <c r="D283" s="432" t="s">
        <v>1174</v>
      </c>
      <c r="E283" s="3" t="s">
        <v>641</v>
      </c>
      <c r="F283" s="433" t="str">
        <f t="shared" si="202"/>
        <v>E4.P_D</v>
      </c>
      <c r="G283" s="434" t="s">
        <v>424</v>
      </c>
      <c r="H283" s="479" t="s">
        <v>589</v>
      </c>
      <c r="I283" s="405" t="s">
        <v>1574</v>
      </c>
      <c r="J283" s="436" t="s">
        <v>61</v>
      </c>
      <c r="K283" s="399" t="str">
        <f t="shared" si="203"/>
        <v>E4.P_D.MR1</v>
      </c>
      <c r="L283" s="361" t="s">
        <v>568</v>
      </c>
      <c r="M283" s="362" t="s">
        <v>1575</v>
      </c>
      <c r="N283" s="481">
        <v>1</v>
      </c>
      <c r="O283" s="481">
        <v>4</v>
      </c>
      <c r="P283" s="645" t="s">
        <v>64</v>
      </c>
      <c r="Q283" s="645" t="str">
        <f t="shared" si="204"/>
        <v>E4.P_D.MR1-MP01-1</v>
      </c>
      <c r="R283" s="623" t="s">
        <v>1576</v>
      </c>
      <c r="S283" s="521" t="s">
        <v>1577</v>
      </c>
      <c r="T283" s="522">
        <v>1</v>
      </c>
      <c r="U283" s="523">
        <v>1</v>
      </c>
      <c r="V283" s="522" t="s">
        <v>102</v>
      </c>
      <c r="W283" s="626">
        <v>0.5</v>
      </c>
      <c r="X283" s="627">
        <v>0.5</v>
      </c>
      <c r="Y283" s="524">
        <v>0</v>
      </c>
      <c r="Z283" s="670">
        <v>0</v>
      </c>
      <c r="AA283" s="591">
        <v>1364481705</v>
      </c>
      <c r="AB283" s="592">
        <v>0</v>
      </c>
      <c r="AC283" s="592">
        <v>100000000</v>
      </c>
      <c r="AD283" s="592">
        <v>0</v>
      </c>
      <c r="AE283" s="592">
        <v>0</v>
      </c>
      <c r="AF283" s="592">
        <v>420419925</v>
      </c>
      <c r="AG283" s="592">
        <f t="shared" ref="AG283" si="215">SUM(AA283:AF283)</f>
        <v>1884901630</v>
      </c>
      <c r="AH283" s="592">
        <v>1412238564.675</v>
      </c>
      <c r="AI283" s="592">
        <v>0</v>
      </c>
      <c r="AJ283" s="592">
        <v>103499999.99999999</v>
      </c>
      <c r="AK283" s="592">
        <v>0</v>
      </c>
      <c r="AL283" s="592">
        <v>0</v>
      </c>
      <c r="AM283" s="592">
        <f>+AF283*1.035</f>
        <v>435134622.37499994</v>
      </c>
      <c r="AN283" s="592">
        <f t="shared" ref="AN283" si="216">SUM(AH283:AM283)</f>
        <v>1950873187.05</v>
      </c>
      <c r="AO283" s="592">
        <v>1461666914.4386249</v>
      </c>
      <c r="AP283" s="592">
        <v>0</v>
      </c>
      <c r="AQ283" s="592">
        <v>107122499.99999997</v>
      </c>
      <c r="AR283" s="592">
        <v>0</v>
      </c>
      <c r="AS283" s="592">
        <v>0</v>
      </c>
      <c r="AT283" s="592">
        <f>+AM283*1.035</f>
        <v>450364334.15812492</v>
      </c>
      <c r="AU283" s="592">
        <f t="shared" ref="AU283" si="217">AN283*1.035</f>
        <v>2019153748.5967498</v>
      </c>
      <c r="AV283" s="592">
        <v>1512825256.4439769</v>
      </c>
      <c r="AW283" s="592">
        <v>0</v>
      </c>
      <c r="AX283" s="592">
        <v>110871787.49999996</v>
      </c>
      <c r="AY283" s="592">
        <v>0</v>
      </c>
      <c r="AZ283" s="592">
        <v>0</v>
      </c>
      <c r="BA283" s="592">
        <f>+AT283*1.035</f>
        <v>466127085.85365927</v>
      </c>
      <c r="BB283" s="592">
        <f t="shared" ref="BB283" si="218">SUM(AV283:BA283)</f>
        <v>2089824129.797636</v>
      </c>
      <c r="BC283" s="660">
        <f t="shared" ref="BC283" si="219">+BB283+AU283+AN283+AG283</f>
        <v>7944752695.4443855</v>
      </c>
      <c r="BD283" s="301" t="s">
        <v>1578</v>
      </c>
      <c r="BS283" s="89" t="s">
        <v>560</v>
      </c>
      <c r="BT283" s="89" t="s">
        <v>561</v>
      </c>
      <c r="BU283" s="90" t="s">
        <v>1572</v>
      </c>
      <c r="BV283" s="87" t="s">
        <v>1570</v>
      </c>
      <c r="DH283" s="7" t="s">
        <v>1580</v>
      </c>
      <c r="DI283" s="7" t="s">
        <v>540</v>
      </c>
      <c r="DJ283" s="7" t="s">
        <v>580</v>
      </c>
      <c r="DK283" s="7" t="s">
        <v>581</v>
      </c>
      <c r="DL283" s="7" t="s">
        <v>579</v>
      </c>
      <c r="DQ283" s="7" t="s">
        <v>1572</v>
      </c>
      <c r="DR283" s="7" t="s">
        <v>1570</v>
      </c>
      <c r="EL283" s="846" t="s">
        <v>1579</v>
      </c>
      <c r="EM283" s="318" t="s">
        <v>1576</v>
      </c>
      <c r="EN283" s="274" t="s">
        <v>1577</v>
      </c>
      <c r="EO283" s="274">
        <v>1</v>
      </c>
      <c r="EP283" s="274">
        <v>1</v>
      </c>
      <c r="EQ283" s="276">
        <v>0.5</v>
      </c>
      <c r="ER283" s="827">
        <v>0</v>
      </c>
      <c r="ES283" s="275">
        <v>0</v>
      </c>
      <c r="ET283" s="836">
        <v>0.5</v>
      </c>
    </row>
    <row r="284" spans="1:150" ht="39" customHeight="1" x14ac:dyDescent="0.2">
      <c r="A284" s="769" t="s">
        <v>103</v>
      </c>
      <c r="B284" s="430" t="s">
        <v>104</v>
      </c>
      <c r="C284" s="431" t="s">
        <v>1452</v>
      </c>
      <c r="D284" s="431"/>
      <c r="E284" s="8" t="s">
        <v>641</v>
      </c>
      <c r="F284" s="281" t="str">
        <f t="shared" si="202"/>
        <v>E4.P_D</v>
      </c>
      <c r="G284" s="454" t="s">
        <v>424</v>
      </c>
      <c r="H284" s="454" t="s">
        <v>589</v>
      </c>
      <c r="I284" s="444"/>
      <c r="J284" s="284" t="s">
        <v>61</v>
      </c>
      <c r="K284" s="285" t="str">
        <f t="shared" si="203"/>
        <v>E4.P_D.MR1</v>
      </c>
      <c r="L284" s="513" t="s">
        <v>568</v>
      </c>
      <c r="M284" s="514" t="s">
        <v>1575</v>
      </c>
      <c r="N284" s="493">
        <v>1</v>
      </c>
      <c r="O284" s="493">
        <v>4</v>
      </c>
      <c r="P284" s="494" t="s">
        <v>74</v>
      </c>
      <c r="Q284" s="494" t="str">
        <f t="shared" si="204"/>
        <v>E4.P_D.MR1-MP01-2</v>
      </c>
      <c r="R284" s="629" t="s">
        <v>1576</v>
      </c>
      <c r="S284" s="530" t="s">
        <v>1581</v>
      </c>
      <c r="T284" s="531">
        <v>1</v>
      </c>
      <c r="U284" s="532">
        <v>1</v>
      </c>
      <c r="V284" s="531" t="s">
        <v>102</v>
      </c>
      <c r="W284" s="535">
        <v>0</v>
      </c>
      <c r="X284" s="676">
        <v>1</v>
      </c>
      <c r="Y284" s="535">
        <v>0</v>
      </c>
      <c r="Z284" s="536">
        <v>0</v>
      </c>
      <c r="AA284" s="537"/>
      <c r="AB284" s="538"/>
      <c r="AC284" s="538"/>
      <c r="AD284" s="538"/>
      <c r="AE284" s="538"/>
      <c r="AF284" s="538"/>
      <c r="AG284" s="538"/>
      <c r="AH284" s="538"/>
      <c r="AI284" s="538"/>
      <c r="AJ284" s="538"/>
      <c r="AK284" s="538"/>
      <c r="AL284" s="538"/>
      <c r="AM284" s="538"/>
      <c r="AN284" s="538"/>
      <c r="AO284" s="538"/>
      <c r="AP284" s="538"/>
      <c r="AQ284" s="538"/>
      <c r="AR284" s="538"/>
      <c r="AS284" s="538"/>
      <c r="AT284" s="538"/>
      <c r="AU284" s="538"/>
      <c r="AV284" s="538"/>
      <c r="AW284" s="538"/>
      <c r="AX284" s="538"/>
      <c r="AY284" s="538"/>
      <c r="AZ284" s="538"/>
      <c r="BA284" s="538"/>
      <c r="BB284" s="538"/>
      <c r="BC284" s="539"/>
      <c r="BD284" s="301" t="s">
        <v>1578</v>
      </c>
      <c r="BS284" s="96" t="s">
        <v>567</v>
      </c>
      <c r="BT284" s="96" t="s">
        <v>568</v>
      </c>
      <c r="BU284" s="90" t="s">
        <v>1579</v>
      </c>
      <c r="BV284" s="87" t="s">
        <v>1576</v>
      </c>
      <c r="DH284" s="7" t="s">
        <v>1583</v>
      </c>
      <c r="DI284" s="7" t="s">
        <v>540</v>
      </c>
      <c r="DJ284" s="7" t="s">
        <v>588</v>
      </c>
      <c r="DK284" s="7" t="s">
        <v>589</v>
      </c>
      <c r="DL284" s="7" t="s">
        <v>587</v>
      </c>
      <c r="DQ284" s="7" t="s">
        <v>1579</v>
      </c>
      <c r="DR284" s="7" t="s">
        <v>1576</v>
      </c>
      <c r="EL284" s="846" t="s">
        <v>1582</v>
      </c>
      <c r="EM284" s="318" t="s">
        <v>1576</v>
      </c>
      <c r="EN284" s="274" t="s">
        <v>1581</v>
      </c>
      <c r="EO284" s="274">
        <v>1</v>
      </c>
      <c r="EP284" s="821">
        <v>1</v>
      </c>
      <c r="EQ284" s="820">
        <v>0</v>
      </c>
      <c r="ER284" s="826">
        <v>0</v>
      </c>
      <c r="ES284" s="820">
        <v>0</v>
      </c>
      <c r="ET284" s="842">
        <v>1</v>
      </c>
    </row>
    <row r="285" spans="1:150" ht="48.75" customHeight="1" x14ac:dyDescent="0.2">
      <c r="A285" s="769" t="s">
        <v>103</v>
      </c>
      <c r="B285" s="430" t="s">
        <v>104</v>
      </c>
      <c r="C285" s="431" t="s">
        <v>1452</v>
      </c>
      <c r="D285" s="431"/>
      <c r="E285" s="8" t="s">
        <v>641</v>
      </c>
      <c r="F285" s="281" t="str">
        <f t="shared" si="202"/>
        <v>E4.P_D</v>
      </c>
      <c r="G285" s="454" t="s">
        <v>424</v>
      </c>
      <c r="H285" s="454" t="s">
        <v>589</v>
      </c>
      <c r="I285" s="444"/>
      <c r="J285" s="284" t="s">
        <v>61</v>
      </c>
      <c r="K285" s="285" t="str">
        <f t="shared" si="203"/>
        <v>E4.P_D.MR1</v>
      </c>
      <c r="L285" s="513" t="s">
        <v>568</v>
      </c>
      <c r="M285" s="514" t="s">
        <v>1575</v>
      </c>
      <c r="N285" s="493">
        <v>1</v>
      </c>
      <c r="O285" s="493">
        <v>4</v>
      </c>
      <c r="P285" s="494" t="s">
        <v>87</v>
      </c>
      <c r="Q285" s="494" t="str">
        <f t="shared" si="204"/>
        <v>E4.P_D.MR1-MP02-1</v>
      </c>
      <c r="R285" s="529" t="s">
        <v>1584</v>
      </c>
      <c r="S285" s="696" t="s">
        <v>1585</v>
      </c>
      <c r="T285" s="741">
        <v>0.5</v>
      </c>
      <c r="U285" s="672">
        <v>1</v>
      </c>
      <c r="V285" s="671" t="s">
        <v>67</v>
      </c>
      <c r="W285" s="535">
        <v>0</v>
      </c>
      <c r="X285" s="534">
        <v>0.5</v>
      </c>
      <c r="Y285" s="546">
        <v>0.25</v>
      </c>
      <c r="Z285" s="548">
        <v>0.25</v>
      </c>
      <c r="AA285" s="673"/>
      <c r="AB285" s="674"/>
      <c r="AC285" s="674"/>
      <c r="AD285" s="674"/>
      <c r="AE285" s="674"/>
      <c r="AF285" s="674"/>
      <c r="AG285" s="674"/>
      <c r="AH285" s="674"/>
      <c r="AI285" s="674"/>
      <c r="AJ285" s="674"/>
      <c r="AK285" s="674"/>
      <c r="AL285" s="674"/>
      <c r="AM285" s="674"/>
      <c r="AN285" s="674"/>
      <c r="AO285" s="674"/>
      <c r="AP285" s="674"/>
      <c r="AQ285" s="674"/>
      <c r="AR285" s="674"/>
      <c r="AS285" s="674"/>
      <c r="AT285" s="674"/>
      <c r="AU285" s="674"/>
      <c r="AV285" s="674"/>
      <c r="AW285" s="674"/>
      <c r="AX285" s="674"/>
      <c r="AY285" s="674"/>
      <c r="AZ285" s="674"/>
      <c r="BA285" s="674"/>
      <c r="BB285" s="674"/>
      <c r="BC285" s="675"/>
      <c r="BD285" s="301" t="s">
        <v>1578</v>
      </c>
      <c r="BS285" s="89" t="s">
        <v>567</v>
      </c>
      <c r="BT285" s="89" t="s">
        <v>568</v>
      </c>
      <c r="BU285" s="90" t="s">
        <v>1582</v>
      </c>
      <c r="BV285" s="87" t="s">
        <v>1576</v>
      </c>
      <c r="DH285" s="7" t="s">
        <v>1587</v>
      </c>
      <c r="DI285" s="7" t="s">
        <v>540</v>
      </c>
      <c r="DJ285" s="7" t="s">
        <v>588</v>
      </c>
      <c r="DK285" s="7" t="s">
        <v>589</v>
      </c>
      <c r="DL285" s="7" t="s">
        <v>587</v>
      </c>
      <c r="DQ285" s="7" t="s">
        <v>1582</v>
      </c>
      <c r="DR285" s="7" t="s">
        <v>1576</v>
      </c>
      <c r="EL285" s="846" t="s">
        <v>1586</v>
      </c>
      <c r="EM285" s="835" t="s">
        <v>1584</v>
      </c>
      <c r="EN285" s="273" t="s">
        <v>1585</v>
      </c>
      <c r="EO285" s="653">
        <v>0.5</v>
      </c>
      <c r="EP285" s="386">
        <v>1</v>
      </c>
      <c r="EQ285" s="275">
        <v>0</v>
      </c>
      <c r="ER285" s="276">
        <v>0.5</v>
      </c>
      <c r="ES285" s="329">
        <v>0.25</v>
      </c>
      <c r="ET285" s="837">
        <v>0.25</v>
      </c>
    </row>
    <row r="286" spans="1:150" ht="50.25" customHeight="1" x14ac:dyDescent="0.2">
      <c r="A286" s="769" t="s">
        <v>103</v>
      </c>
      <c r="B286" s="430" t="s">
        <v>104</v>
      </c>
      <c r="C286" s="431" t="s">
        <v>1452</v>
      </c>
      <c r="D286" s="431"/>
      <c r="E286" s="8" t="s">
        <v>641</v>
      </c>
      <c r="F286" s="281" t="str">
        <f t="shared" si="202"/>
        <v>E4.P_D</v>
      </c>
      <c r="G286" s="454" t="s">
        <v>424</v>
      </c>
      <c r="H286" s="454" t="s">
        <v>589</v>
      </c>
      <c r="I286" s="444"/>
      <c r="J286" s="284" t="s">
        <v>61</v>
      </c>
      <c r="K286" s="285" t="str">
        <f t="shared" si="203"/>
        <v>E4.P_D.MR1</v>
      </c>
      <c r="L286" s="513" t="s">
        <v>568</v>
      </c>
      <c r="M286" s="514" t="s">
        <v>1575</v>
      </c>
      <c r="N286" s="493">
        <v>1</v>
      </c>
      <c r="O286" s="493">
        <v>4</v>
      </c>
      <c r="P286" s="494" t="s">
        <v>1271</v>
      </c>
      <c r="Q286" s="494" t="str">
        <f t="shared" si="204"/>
        <v>E4.P_D.MR1-MP02-2</v>
      </c>
      <c r="R286" s="529" t="s">
        <v>1584</v>
      </c>
      <c r="S286" s="696" t="s">
        <v>1588</v>
      </c>
      <c r="T286" s="531">
        <v>0.7</v>
      </c>
      <c r="U286" s="532">
        <v>1</v>
      </c>
      <c r="V286" s="531" t="s">
        <v>67</v>
      </c>
      <c r="W286" s="533">
        <v>0.5</v>
      </c>
      <c r="X286" s="534">
        <v>0.5</v>
      </c>
      <c r="Y286" s="535">
        <v>0</v>
      </c>
      <c r="Z286" s="536">
        <v>0</v>
      </c>
      <c r="AA286" s="537"/>
      <c r="AB286" s="538"/>
      <c r="AC286" s="538"/>
      <c r="AD286" s="538"/>
      <c r="AE286" s="538"/>
      <c r="AF286" s="538"/>
      <c r="AG286" s="538"/>
      <c r="AH286" s="538"/>
      <c r="AI286" s="538"/>
      <c r="AJ286" s="538"/>
      <c r="AK286" s="538"/>
      <c r="AL286" s="538"/>
      <c r="AM286" s="538"/>
      <c r="AN286" s="538"/>
      <c r="AO286" s="538"/>
      <c r="AP286" s="538"/>
      <c r="AQ286" s="538"/>
      <c r="AR286" s="538"/>
      <c r="AS286" s="538"/>
      <c r="AT286" s="538"/>
      <c r="AU286" s="538"/>
      <c r="AV286" s="538"/>
      <c r="AW286" s="538"/>
      <c r="AX286" s="538"/>
      <c r="AY286" s="538"/>
      <c r="AZ286" s="538"/>
      <c r="BA286" s="538"/>
      <c r="BB286" s="538"/>
      <c r="BC286" s="539"/>
      <c r="BD286" s="301" t="s">
        <v>1578</v>
      </c>
      <c r="BS286" s="89" t="s">
        <v>567</v>
      </c>
      <c r="BT286" s="89" t="s">
        <v>568</v>
      </c>
      <c r="BU286" s="90" t="s">
        <v>1586</v>
      </c>
      <c r="BV286" s="87" t="s">
        <v>1584</v>
      </c>
      <c r="DH286" s="7" t="s">
        <v>1590</v>
      </c>
      <c r="DI286" s="7" t="s">
        <v>540</v>
      </c>
      <c r="DJ286" s="7" t="s">
        <v>588</v>
      </c>
      <c r="DK286" s="7" t="s">
        <v>589</v>
      </c>
      <c r="DL286" s="7" t="s">
        <v>587</v>
      </c>
      <c r="DQ286" s="7" t="s">
        <v>1586</v>
      </c>
      <c r="DR286" s="7" t="s">
        <v>1584</v>
      </c>
      <c r="EL286" s="846" t="s">
        <v>1589</v>
      </c>
      <c r="EM286" s="835" t="s">
        <v>1584</v>
      </c>
      <c r="EN286" s="273" t="s">
        <v>1588</v>
      </c>
      <c r="EO286" s="274">
        <v>0.7</v>
      </c>
      <c r="EP286" s="274">
        <v>1</v>
      </c>
      <c r="EQ286" s="276">
        <v>0.5</v>
      </c>
      <c r="ER286" s="828">
        <v>0.25</v>
      </c>
      <c r="ES286" s="828">
        <v>0.25</v>
      </c>
      <c r="ET286" s="838">
        <v>0</v>
      </c>
    </row>
    <row r="287" spans="1:150" ht="37.5" customHeight="1" x14ac:dyDescent="0.2">
      <c r="A287" s="769" t="s">
        <v>103</v>
      </c>
      <c r="B287" s="430" t="s">
        <v>104</v>
      </c>
      <c r="C287" s="431" t="s">
        <v>1452</v>
      </c>
      <c r="D287" s="431"/>
      <c r="E287" s="8" t="s">
        <v>641</v>
      </c>
      <c r="F287" s="281" t="str">
        <f t="shared" si="202"/>
        <v>E4.P_D</v>
      </c>
      <c r="G287" s="454" t="s">
        <v>424</v>
      </c>
      <c r="H287" s="454" t="s">
        <v>589</v>
      </c>
      <c r="I287" s="444"/>
      <c r="J287" s="284" t="s">
        <v>61</v>
      </c>
      <c r="K287" s="285" t="str">
        <f t="shared" si="203"/>
        <v>E4.P_D.MR1</v>
      </c>
      <c r="L287" s="513" t="s">
        <v>568</v>
      </c>
      <c r="M287" s="514" t="s">
        <v>1575</v>
      </c>
      <c r="N287" s="493">
        <v>1</v>
      </c>
      <c r="O287" s="493">
        <v>4</v>
      </c>
      <c r="P287" s="494" t="s">
        <v>99</v>
      </c>
      <c r="Q287" s="494" t="str">
        <f t="shared" si="204"/>
        <v>E4.P_D.MR1-MP03-1</v>
      </c>
      <c r="R287" s="629" t="s">
        <v>1591</v>
      </c>
      <c r="S287" s="530" t="s">
        <v>1531</v>
      </c>
      <c r="T287" s="741">
        <v>0.5</v>
      </c>
      <c r="U287" s="672">
        <v>1</v>
      </c>
      <c r="V287" s="671" t="s">
        <v>67</v>
      </c>
      <c r="W287" s="546">
        <v>0.25</v>
      </c>
      <c r="X287" s="547">
        <v>0.25</v>
      </c>
      <c r="Y287" s="546">
        <v>0.25</v>
      </c>
      <c r="Z287" s="548">
        <v>0.25</v>
      </c>
      <c r="AA287" s="673"/>
      <c r="AB287" s="674"/>
      <c r="AC287" s="674"/>
      <c r="AD287" s="674"/>
      <c r="AE287" s="674"/>
      <c r="AF287" s="674"/>
      <c r="AG287" s="674"/>
      <c r="AH287" s="674"/>
      <c r="AI287" s="674"/>
      <c r="AJ287" s="674"/>
      <c r="AK287" s="674"/>
      <c r="AL287" s="674"/>
      <c r="AM287" s="674"/>
      <c r="AN287" s="674"/>
      <c r="AO287" s="674"/>
      <c r="AP287" s="674"/>
      <c r="AQ287" s="674"/>
      <c r="AR287" s="674"/>
      <c r="AS287" s="674"/>
      <c r="AT287" s="674"/>
      <c r="AU287" s="674"/>
      <c r="AV287" s="674"/>
      <c r="AW287" s="674"/>
      <c r="AX287" s="674"/>
      <c r="AY287" s="674"/>
      <c r="AZ287" s="674"/>
      <c r="BA287" s="674"/>
      <c r="BB287" s="674"/>
      <c r="BC287" s="675"/>
      <c r="BD287" s="301" t="s">
        <v>1578</v>
      </c>
      <c r="BS287" s="89" t="s">
        <v>567</v>
      </c>
      <c r="BT287" s="89" t="s">
        <v>568</v>
      </c>
      <c r="BU287" s="90" t="s">
        <v>1589</v>
      </c>
      <c r="BV287" s="87" t="s">
        <v>1584</v>
      </c>
      <c r="DH287" s="7" t="s">
        <v>1593</v>
      </c>
      <c r="DI287" s="7" t="s">
        <v>540</v>
      </c>
      <c r="DJ287" s="7" t="s">
        <v>588</v>
      </c>
      <c r="DK287" s="7" t="s">
        <v>589</v>
      </c>
      <c r="DL287" s="7" t="s">
        <v>587</v>
      </c>
      <c r="DQ287" s="7" t="s">
        <v>1589</v>
      </c>
      <c r="DR287" s="7" t="s">
        <v>1584</v>
      </c>
      <c r="EL287" s="846" t="s">
        <v>1592</v>
      </c>
      <c r="EM287" s="318" t="s">
        <v>1591</v>
      </c>
      <c r="EN287" s="274" t="s">
        <v>1531</v>
      </c>
      <c r="EO287" s="653">
        <v>0.5</v>
      </c>
      <c r="EP287" s="386">
        <v>1</v>
      </c>
      <c r="EQ287" s="329">
        <v>0.25</v>
      </c>
      <c r="ER287" s="329">
        <v>0.25</v>
      </c>
      <c r="ES287" s="329">
        <v>0.25</v>
      </c>
      <c r="ET287" s="837">
        <v>0.25</v>
      </c>
    </row>
    <row r="288" spans="1:150" ht="37.5" customHeight="1" x14ac:dyDescent="0.2">
      <c r="A288" s="769" t="s">
        <v>103</v>
      </c>
      <c r="B288" s="430" t="s">
        <v>104</v>
      </c>
      <c r="C288" s="431" t="s">
        <v>1452</v>
      </c>
      <c r="D288" s="431"/>
      <c r="E288" s="8" t="s">
        <v>641</v>
      </c>
      <c r="F288" s="281" t="str">
        <f t="shared" si="202"/>
        <v>E4.P_D</v>
      </c>
      <c r="G288" s="454" t="s">
        <v>424</v>
      </c>
      <c r="H288" s="454" t="s">
        <v>589</v>
      </c>
      <c r="I288" s="444"/>
      <c r="J288" s="284" t="s">
        <v>61</v>
      </c>
      <c r="K288" s="285" t="str">
        <f t="shared" si="203"/>
        <v>E4.P_D.MR1</v>
      </c>
      <c r="L288" s="513" t="s">
        <v>568</v>
      </c>
      <c r="M288" s="514" t="s">
        <v>1575</v>
      </c>
      <c r="N288" s="493">
        <v>1</v>
      </c>
      <c r="O288" s="493">
        <v>4</v>
      </c>
      <c r="P288" s="494" t="s">
        <v>112</v>
      </c>
      <c r="Q288" s="494" t="str">
        <f t="shared" si="204"/>
        <v>E4.P_D.MR1-MP04-1</v>
      </c>
      <c r="R288" s="529" t="s">
        <v>1594</v>
      </c>
      <c r="S288" s="696" t="s">
        <v>1595</v>
      </c>
      <c r="T288" s="671">
        <v>1</v>
      </c>
      <c r="U288" s="672">
        <v>4</v>
      </c>
      <c r="V288" s="671" t="s">
        <v>67</v>
      </c>
      <c r="W288" s="535">
        <v>1</v>
      </c>
      <c r="X288" s="676">
        <v>1</v>
      </c>
      <c r="Y288" s="535">
        <v>1</v>
      </c>
      <c r="Z288" s="536">
        <v>1</v>
      </c>
      <c r="AA288" s="673"/>
      <c r="AB288" s="674"/>
      <c r="AC288" s="674"/>
      <c r="AD288" s="674"/>
      <c r="AE288" s="674"/>
      <c r="AF288" s="674"/>
      <c r="AG288" s="674"/>
      <c r="AH288" s="674"/>
      <c r="AI288" s="674"/>
      <c r="AJ288" s="674"/>
      <c r="AK288" s="674"/>
      <c r="AL288" s="674"/>
      <c r="AM288" s="674"/>
      <c r="AN288" s="674"/>
      <c r="AO288" s="674"/>
      <c r="AP288" s="674"/>
      <c r="AQ288" s="674"/>
      <c r="AR288" s="674"/>
      <c r="AS288" s="674"/>
      <c r="AT288" s="674"/>
      <c r="AU288" s="674"/>
      <c r="AV288" s="674"/>
      <c r="AW288" s="674"/>
      <c r="AX288" s="674"/>
      <c r="AY288" s="674"/>
      <c r="AZ288" s="674"/>
      <c r="BA288" s="674"/>
      <c r="BB288" s="674"/>
      <c r="BC288" s="675"/>
      <c r="BD288" s="301" t="s">
        <v>1578</v>
      </c>
      <c r="BS288" s="89" t="s">
        <v>567</v>
      </c>
      <c r="BT288" s="89" t="s">
        <v>568</v>
      </c>
      <c r="BU288" s="90" t="s">
        <v>1592</v>
      </c>
      <c r="BV288" s="87" t="s">
        <v>1591</v>
      </c>
      <c r="DH288" s="7" t="s">
        <v>1597</v>
      </c>
      <c r="DI288" s="7" t="s">
        <v>540</v>
      </c>
      <c r="DJ288" s="7" t="s">
        <v>588</v>
      </c>
      <c r="DK288" s="7" t="s">
        <v>589</v>
      </c>
      <c r="DL288" s="7" t="s">
        <v>587</v>
      </c>
      <c r="DQ288" s="7" t="s">
        <v>1592</v>
      </c>
      <c r="DR288" s="7" t="s">
        <v>1591</v>
      </c>
      <c r="EL288" s="846" t="s">
        <v>1596</v>
      </c>
      <c r="EM288" s="835" t="s">
        <v>1594</v>
      </c>
      <c r="EN288" s="273" t="s">
        <v>1595</v>
      </c>
      <c r="EO288" s="386">
        <v>1</v>
      </c>
      <c r="EP288" s="386">
        <v>4</v>
      </c>
      <c r="EQ288" s="275">
        <v>1</v>
      </c>
      <c r="ER288" s="275">
        <v>1</v>
      </c>
      <c r="ES288" s="275">
        <v>1</v>
      </c>
      <c r="ET288" s="838">
        <v>1</v>
      </c>
    </row>
    <row r="289" spans="1:150" ht="35.25" customHeight="1" x14ac:dyDescent="0.2">
      <c r="A289" s="769" t="s">
        <v>103</v>
      </c>
      <c r="B289" s="430" t="s">
        <v>104</v>
      </c>
      <c r="C289" s="431" t="s">
        <v>1452</v>
      </c>
      <c r="D289" s="431"/>
      <c r="E289" s="8" t="s">
        <v>641</v>
      </c>
      <c r="F289" s="281" t="str">
        <f t="shared" si="202"/>
        <v>E4.P_D</v>
      </c>
      <c r="G289" s="454" t="s">
        <v>424</v>
      </c>
      <c r="H289" s="454" t="s">
        <v>589</v>
      </c>
      <c r="I289" s="444"/>
      <c r="J289" s="284" t="s">
        <v>61</v>
      </c>
      <c r="K289" s="285" t="str">
        <f t="shared" si="203"/>
        <v>E4.P_D.MR1</v>
      </c>
      <c r="L289" s="513" t="s">
        <v>568</v>
      </c>
      <c r="M289" s="514" t="s">
        <v>1575</v>
      </c>
      <c r="N289" s="493">
        <v>1</v>
      </c>
      <c r="O289" s="493">
        <v>4</v>
      </c>
      <c r="P289" s="494" t="s">
        <v>1364</v>
      </c>
      <c r="Q289" s="494" t="str">
        <f t="shared" si="204"/>
        <v>E4.P_D.MR1-MP04-2</v>
      </c>
      <c r="R289" s="529" t="s">
        <v>1594</v>
      </c>
      <c r="S289" s="696" t="s">
        <v>1598</v>
      </c>
      <c r="T289" s="671">
        <v>1</v>
      </c>
      <c r="U289" s="672">
        <v>4</v>
      </c>
      <c r="V289" s="671" t="s">
        <v>67</v>
      </c>
      <c r="W289" s="535">
        <v>1</v>
      </c>
      <c r="X289" s="676">
        <v>1</v>
      </c>
      <c r="Y289" s="535">
        <v>1</v>
      </c>
      <c r="Z289" s="536">
        <v>1</v>
      </c>
      <c r="AA289" s="673"/>
      <c r="AB289" s="674"/>
      <c r="AC289" s="674"/>
      <c r="AD289" s="674"/>
      <c r="AE289" s="674"/>
      <c r="AF289" s="674"/>
      <c r="AG289" s="674"/>
      <c r="AH289" s="674"/>
      <c r="AI289" s="674"/>
      <c r="AJ289" s="674"/>
      <c r="AK289" s="674"/>
      <c r="AL289" s="674"/>
      <c r="AM289" s="674"/>
      <c r="AN289" s="674"/>
      <c r="AO289" s="674"/>
      <c r="AP289" s="674"/>
      <c r="AQ289" s="674"/>
      <c r="AR289" s="674"/>
      <c r="AS289" s="674"/>
      <c r="AT289" s="674"/>
      <c r="AU289" s="674"/>
      <c r="AV289" s="674"/>
      <c r="AW289" s="674"/>
      <c r="AX289" s="674"/>
      <c r="AY289" s="674"/>
      <c r="AZ289" s="674"/>
      <c r="BA289" s="674"/>
      <c r="BB289" s="674"/>
      <c r="BC289" s="675"/>
      <c r="BD289" s="301" t="s">
        <v>1578</v>
      </c>
      <c r="BS289" s="89" t="s">
        <v>567</v>
      </c>
      <c r="BT289" s="89" t="s">
        <v>568</v>
      </c>
      <c r="BU289" s="90" t="s">
        <v>1596</v>
      </c>
      <c r="BV289" s="87" t="s">
        <v>1594</v>
      </c>
      <c r="DH289" s="7" t="s">
        <v>1600</v>
      </c>
      <c r="DI289" s="7" t="s">
        <v>540</v>
      </c>
      <c r="DJ289" s="7" t="s">
        <v>588</v>
      </c>
      <c r="DK289" s="7" t="s">
        <v>589</v>
      </c>
      <c r="DL289" s="7" t="s">
        <v>587</v>
      </c>
      <c r="DQ289" s="7" t="s">
        <v>1596</v>
      </c>
      <c r="DR289" s="7" t="s">
        <v>1594</v>
      </c>
      <c r="EL289" s="846" t="s">
        <v>1599</v>
      </c>
      <c r="EM289" s="835" t="s">
        <v>1594</v>
      </c>
      <c r="EN289" s="273" t="s">
        <v>1598</v>
      </c>
      <c r="EO289" s="386">
        <v>1</v>
      </c>
      <c r="EP289" s="386">
        <v>4</v>
      </c>
      <c r="EQ289" s="275">
        <v>1</v>
      </c>
      <c r="ER289" s="275">
        <v>1</v>
      </c>
      <c r="ES289" s="275">
        <v>1</v>
      </c>
      <c r="ET289" s="838">
        <v>1</v>
      </c>
    </row>
    <row r="290" spans="1:150" ht="48.75" customHeight="1" x14ac:dyDescent="0.2">
      <c r="A290" s="769" t="s">
        <v>103</v>
      </c>
      <c r="B290" s="430" t="s">
        <v>104</v>
      </c>
      <c r="C290" s="431" t="s">
        <v>1452</v>
      </c>
      <c r="D290" s="431"/>
      <c r="E290" s="8" t="s">
        <v>641</v>
      </c>
      <c r="F290" s="281" t="str">
        <f t="shared" si="202"/>
        <v>E4.P_D</v>
      </c>
      <c r="G290" s="454" t="s">
        <v>424</v>
      </c>
      <c r="H290" s="454" t="s">
        <v>589</v>
      </c>
      <c r="I290" s="444"/>
      <c r="J290" s="284" t="s">
        <v>61</v>
      </c>
      <c r="K290" s="285" t="str">
        <f t="shared" si="203"/>
        <v>E4.P_D.MR1</v>
      </c>
      <c r="L290" s="513" t="s">
        <v>568</v>
      </c>
      <c r="M290" s="514" t="s">
        <v>1575</v>
      </c>
      <c r="N290" s="493">
        <v>1</v>
      </c>
      <c r="O290" s="493">
        <v>4</v>
      </c>
      <c r="P290" s="494" t="s">
        <v>122</v>
      </c>
      <c r="Q290" s="494" t="str">
        <f t="shared" si="204"/>
        <v>E4.P_D.MR1-MP05-1</v>
      </c>
      <c r="R290" s="529" t="s">
        <v>1601</v>
      </c>
      <c r="S290" s="696" t="s">
        <v>1602</v>
      </c>
      <c r="T290" s="671">
        <v>1</v>
      </c>
      <c r="U290" s="672">
        <v>4</v>
      </c>
      <c r="V290" s="671" t="s">
        <v>67</v>
      </c>
      <c r="W290" s="535">
        <v>1</v>
      </c>
      <c r="X290" s="676">
        <v>1</v>
      </c>
      <c r="Y290" s="535">
        <v>1</v>
      </c>
      <c r="Z290" s="536">
        <v>1</v>
      </c>
      <c r="AA290" s="673"/>
      <c r="AB290" s="674"/>
      <c r="AC290" s="674"/>
      <c r="AD290" s="674"/>
      <c r="AE290" s="674"/>
      <c r="AF290" s="674"/>
      <c r="AG290" s="674"/>
      <c r="AH290" s="674"/>
      <c r="AI290" s="674"/>
      <c r="AJ290" s="674"/>
      <c r="AK290" s="674"/>
      <c r="AL290" s="674"/>
      <c r="AM290" s="674"/>
      <c r="AN290" s="674"/>
      <c r="AO290" s="674"/>
      <c r="AP290" s="674"/>
      <c r="AQ290" s="674"/>
      <c r="AR290" s="674"/>
      <c r="AS290" s="674"/>
      <c r="AT290" s="674"/>
      <c r="AU290" s="674"/>
      <c r="AV290" s="674"/>
      <c r="AW290" s="674"/>
      <c r="AX290" s="674"/>
      <c r="AY290" s="674"/>
      <c r="AZ290" s="674"/>
      <c r="BA290" s="674"/>
      <c r="BB290" s="674"/>
      <c r="BC290" s="675"/>
      <c r="BD290" s="301" t="s">
        <v>1578</v>
      </c>
      <c r="BS290" s="89" t="s">
        <v>567</v>
      </c>
      <c r="BT290" s="89" t="s">
        <v>568</v>
      </c>
      <c r="BU290" s="90" t="s">
        <v>1599</v>
      </c>
      <c r="BV290" s="87" t="s">
        <v>1594</v>
      </c>
      <c r="DH290" s="7" t="s">
        <v>1604</v>
      </c>
      <c r="DI290" s="7" t="s">
        <v>540</v>
      </c>
      <c r="DJ290" s="7" t="s">
        <v>588</v>
      </c>
      <c r="DK290" s="7" t="s">
        <v>589</v>
      </c>
      <c r="DL290" s="7" t="s">
        <v>587</v>
      </c>
      <c r="DQ290" s="7" t="s">
        <v>1599</v>
      </c>
      <c r="DR290" s="7" t="s">
        <v>1594</v>
      </c>
      <c r="EL290" s="846" t="s">
        <v>1603</v>
      </c>
      <c r="EM290" s="835" t="s">
        <v>1601</v>
      </c>
      <c r="EN290" s="273" t="s">
        <v>1602</v>
      </c>
      <c r="EO290" s="386">
        <v>1</v>
      </c>
      <c r="EP290" s="386">
        <v>4</v>
      </c>
      <c r="EQ290" s="275">
        <v>1</v>
      </c>
      <c r="ER290" s="275">
        <v>1</v>
      </c>
      <c r="ES290" s="275">
        <v>1</v>
      </c>
      <c r="ET290" s="838">
        <v>1</v>
      </c>
    </row>
    <row r="291" spans="1:150" ht="47.25" customHeight="1" x14ac:dyDescent="0.2">
      <c r="A291" s="769" t="s">
        <v>103</v>
      </c>
      <c r="B291" s="430" t="s">
        <v>104</v>
      </c>
      <c r="C291" s="431" t="s">
        <v>1452</v>
      </c>
      <c r="D291" s="431"/>
      <c r="E291" s="8" t="s">
        <v>641</v>
      </c>
      <c r="F291" s="281" t="str">
        <f t="shared" si="202"/>
        <v>E4.P_D</v>
      </c>
      <c r="G291" s="454" t="s">
        <v>424</v>
      </c>
      <c r="H291" s="454" t="s">
        <v>589</v>
      </c>
      <c r="I291" s="444"/>
      <c r="J291" s="284" t="s">
        <v>61</v>
      </c>
      <c r="K291" s="285" t="str">
        <f t="shared" si="203"/>
        <v>E4.P_D.MR1</v>
      </c>
      <c r="L291" s="513" t="s">
        <v>568</v>
      </c>
      <c r="M291" s="514" t="s">
        <v>1575</v>
      </c>
      <c r="N291" s="493">
        <v>1</v>
      </c>
      <c r="O291" s="493">
        <v>4</v>
      </c>
      <c r="P291" s="494" t="s">
        <v>1415</v>
      </c>
      <c r="Q291" s="494" t="str">
        <f t="shared" si="204"/>
        <v>E4.P_D.MR1-MP05-2</v>
      </c>
      <c r="R291" s="529" t="s">
        <v>1601</v>
      </c>
      <c r="S291" s="696" t="s">
        <v>1605</v>
      </c>
      <c r="T291" s="671">
        <v>1</v>
      </c>
      <c r="U291" s="672">
        <v>4</v>
      </c>
      <c r="V291" s="671" t="s">
        <v>67</v>
      </c>
      <c r="W291" s="535">
        <v>1</v>
      </c>
      <c r="X291" s="676">
        <v>1</v>
      </c>
      <c r="Y291" s="535">
        <v>1</v>
      </c>
      <c r="Z291" s="536">
        <v>1</v>
      </c>
      <c r="AA291" s="673"/>
      <c r="AB291" s="674"/>
      <c r="AC291" s="674"/>
      <c r="AD291" s="674"/>
      <c r="AE291" s="674"/>
      <c r="AF291" s="674"/>
      <c r="AG291" s="674"/>
      <c r="AH291" s="674"/>
      <c r="AI291" s="674"/>
      <c r="AJ291" s="674"/>
      <c r="AK291" s="674"/>
      <c r="AL291" s="674"/>
      <c r="AM291" s="674"/>
      <c r="AN291" s="674"/>
      <c r="AO291" s="674"/>
      <c r="AP291" s="674"/>
      <c r="AQ291" s="674"/>
      <c r="AR291" s="674"/>
      <c r="AS291" s="674"/>
      <c r="AT291" s="674"/>
      <c r="AU291" s="674"/>
      <c r="AV291" s="674"/>
      <c r="AW291" s="674"/>
      <c r="AX291" s="674"/>
      <c r="AY291" s="674"/>
      <c r="AZ291" s="674"/>
      <c r="BA291" s="674"/>
      <c r="BB291" s="674"/>
      <c r="BC291" s="675"/>
      <c r="BD291" s="301" t="s">
        <v>1578</v>
      </c>
      <c r="BS291" s="89" t="s">
        <v>567</v>
      </c>
      <c r="BT291" s="89" t="s">
        <v>568</v>
      </c>
      <c r="BU291" s="90" t="s">
        <v>1603</v>
      </c>
      <c r="BV291" s="87" t="s">
        <v>1601</v>
      </c>
      <c r="DH291" s="7" t="s">
        <v>1607</v>
      </c>
      <c r="DI291" s="7" t="s">
        <v>540</v>
      </c>
      <c r="DJ291" s="7" t="s">
        <v>588</v>
      </c>
      <c r="DK291" s="7" t="s">
        <v>589</v>
      </c>
      <c r="DL291" s="7" t="s">
        <v>587</v>
      </c>
      <c r="DQ291" s="7" t="s">
        <v>1603</v>
      </c>
      <c r="DR291" s="7" t="s">
        <v>1601</v>
      </c>
      <c r="EL291" s="846" t="s">
        <v>1606</v>
      </c>
      <c r="EM291" s="835" t="s">
        <v>1601</v>
      </c>
      <c r="EN291" s="273" t="s">
        <v>1605</v>
      </c>
      <c r="EO291" s="386">
        <v>1</v>
      </c>
      <c r="EP291" s="386">
        <v>4</v>
      </c>
      <c r="EQ291" s="275">
        <v>1</v>
      </c>
      <c r="ER291" s="275">
        <v>1</v>
      </c>
      <c r="ES291" s="275">
        <v>1</v>
      </c>
      <c r="ET291" s="838">
        <v>1</v>
      </c>
    </row>
    <row r="292" spans="1:150" ht="50.25" customHeight="1" x14ac:dyDescent="0.2">
      <c r="A292" s="769" t="s">
        <v>103</v>
      </c>
      <c r="B292" s="430" t="s">
        <v>104</v>
      </c>
      <c r="C292" s="431" t="s">
        <v>1452</v>
      </c>
      <c r="D292" s="431"/>
      <c r="E292" s="8" t="s">
        <v>641</v>
      </c>
      <c r="F292" s="281" t="str">
        <f t="shared" si="202"/>
        <v>E4.P_D</v>
      </c>
      <c r="G292" s="454" t="s">
        <v>424</v>
      </c>
      <c r="H292" s="454" t="s">
        <v>589</v>
      </c>
      <c r="I292" s="444"/>
      <c r="J292" s="284" t="s">
        <v>61</v>
      </c>
      <c r="K292" s="285" t="str">
        <f t="shared" si="203"/>
        <v>E4.P_D.MR1</v>
      </c>
      <c r="L292" s="513" t="s">
        <v>568</v>
      </c>
      <c r="M292" s="514" t="s">
        <v>1575</v>
      </c>
      <c r="N292" s="493">
        <v>1</v>
      </c>
      <c r="O292" s="493">
        <v>4</v>
      </c>
      <c r="P292" s="494" t="s">
        <v>132</v>
      </c>
      <c r="Q292" s="494" t="str">
        <f t="shared" si="204"/>
        <v>E4.P_D.MR1-MP06-1</v>
      </c>
      <c r="R292" s="529" t="s">
        <v>1608</v>
      </c>
      <c r="S292" s="696" t="s">
        <v>1609</v>
      </c>
      <c r="T292" s="741">
        <v>0.5</v>
      </c>
      <c r="U292" s="672">
        <v>1</v>
      </c>
      <c r="V292" s="671" t="s">
        <v>67</v>
      </c>
      <c r="W292" s="546">
        <v>0.25</v>
      </c>
      <c r="X292" s="547">
        <v>0.25</v>
      </c>
      <c r="Y292" s="546">
        <v>0.25</v>
      </c>
      <c r="Z292" s="548">
        <v>0.25</v>
      </c>
      <c r="AA292" s="673"/>
      <c r="AB292" s="674"/>
      <c r="AC292" s="674"/>
      <c r="AD292" s="674"/>
      <c r="AE292" s="674"/>
      <c r="AF292" s="674"/>
      <c r="AG292" s="674"/>
      <c r="AH292" s="674"/>
      <c r="AI292" s="674"/>
      <c r="AJ292" s="674"/>
      <c r="AK292" s="674"/>
      <c r="AL292" s="674"/>
      <c r="AM292" s="674"/>
      <c r="AN292" s="674"/>
      <c r="AO292" s="674"/>
      <c r="AP292" s="674"/>
      <c r="AQ292" s="674"/>
      <c r="AR292" s="674"/>
      <c r="AS292" s="674"/>
      <c r="AT292" s="674"/>
      <c r="AU292" s="674"/>
      <c r="AV292" s="674"/>
      <c r="AW292" s="674"/>
      <c r="AX292" s="674"/>
      <c r="AY292" s="674"/>
      <c r="AZ292" s="674"/>
      <c r="BA292" s="674"/>
      <c r="BB292" s="674"/>
      <c r="BC292" s="675"/>
      <c r="BD292" s="301" t="s">
        <v>1578</v>
      </c>
      <c r="BS292" s="89" t="s">
        <v>567</v>
      </c>
      <c r="BT292" s="89" t="s">
        <v>568</v>
      </c>
      <c r="BU292" s="90" t="s">
        <v>1606</v>
      </c>
      <c r="BV292" s="87" t="s">
        <v>1601</v>
      </c>
      <c r="DH292" s="7" t="s">
        <v>1611</v>
      </c>
      <c r="DI292" s="7" t="s">
        <v>540</v>
      </c>
      <c r="DJ292" s="7" t="s">
        <v>588</v>
      </c>
      <c r="DK292" s="7" t="s">
        <v>589</v>
      </c>
      <c r="DL292" s="7" t="s">
        <v>587</v>
      </c>
      <c r="DQ292" s="7" t="s">
        <v>1606</v>
      </c>
      <c r="DR292" s="7" t="s">
        <v>1601</v>
      </c>
      <c r="EL292" s="846" t="s">
        <v>1610</v>
      </c>
      <c r="EM292" s="835" t="s">
        <v>1608</v>
      </c>
      <c r="EN292" s="273" t="s">
        <v>1609</v>
      </c>
      <c r="EO292" s="653">
        <v>0.5</v>
      </c>
      <c r="EP292" s="386">
        <v>1</v>
      </c>
      <c r="EQ292" s="329">
        <v>0.25</v>
      </c>
      <c r="ER292" s="329">
        <v>0.25</v>
      </c>
      <c r="ES292" s="329">
        <v>0.25</v>
      </c>
      <c r="ET292" s="837">
        <v>0.25</v>
      </c>
    </row>
    <row r="293" spans="1:150" ht="47.25" customHeight="1" x14ac:dyDescent="0.2">
      <c r="A293" s="769" t="s">
        <v>103</v>
      </c>
      <c r="B293" s="430" t="s">
        <v>104</v>
      </c>
      <c r="C293" s="431" t="s">
        <v>1452</v>
      </c>
      <c r="D293" s="431"/>
      <c r="E293" s="8" t="s">
        <v>641</v>
      </c>
      <c r="F293" s="281" t="str">
        <f t="shared" si="202"/>
        <v>E4.P_D</v>
      </c>
      <c r="G293" s="454" t="s">
        <v>424</v>
      </c>
      <c r="H293" s="454" t="s">
        <v>589</v>
      </c>
      <c r="I293" s="444"/>
      <c r="J293" s="284" t="s">
        <v>61</v>
      </c>
      <c r="K293" s="285" t="str">
        <f t="shared" si="203"/>
        <v>E4.P_D.MR1</v>
      </c>
      <c r="L293" s="513" t="s">
        <v>568</v>
      </c>
      <c r="M293" s="514" t="s">
        <v>1575</v>
      </c>
      <c r="N293" s="493">
        <v>1</v>
      </c>
      <c r="O293" s="493">
        <v>4</v>
      </c>
      <c r="P293" s="494" t="s">
        <v>1380</v>
      </c>
      <c r="Q293" s="494" t="str">
        <f t="shared" si="204"/>
        <v>E4.P_D.MR1-MP06-2</v>
      </c>
      <c r="R293" s="529" t="s">
        <v>1612</v>
      </c>
      <c r="S293" s="696" t="s">
        <v>1613</v>
      </c>
      <c r="T293" s="741">
        <v>0.5</v>
      </c>
      <c r="U293" s="672">
        <v>1</v>
      </c>
      <c r="V293" s="671" t="s">
        <v>67</v>
      </c>
      <c r="W293" s="546">
        <v>0.25</v>
      </c>
      <c r="X293" s="547">
        <v>0.25</v>
      </c>
      <c r="Y293" s="546">
        <v>0.25</v>
      </c>
      <c r="Z293" s="548">
        <v>0.25</v>
      </c>
      <c r="AA293" s="673"/>
      <c r="AB293" s="674"/>
      <c r="AC293" s="674"/>
      <c r="AD293" s="674"/>
      <c r="AE293" s="674"/>
      <c r="AF293" s="674"/>
      <c r="AG293" s="674"/>
      <c r="AH293" s="674"/>
      <c r="AI293" s="674"/>
      <c r="AJ293" s="674"/>
      <c r="AK293" s="674"/>
      <c r="AL293" s="674"/>
      <c r="AM293" s="674"/>
      <c r="AN293" s="674"/>
      <c r="AO293" s="674"/>
      <c r="AP293" s="674"/>
      <c r="AQ293" s="674"/>
      <c r="AR293" s="674"/>
      <c r="AS293" s="674"/>
      <c r="AT293" s="674"/>
      <c r="AU293" s="674"/>
      <c r="AV293" s="674"/>
      <c r="AW293" s="674"/>
      <c r="AX293" s="674"/>
      <c r="AY293" s="674"/>
      <c r="AZ293" s="674"/>
      <c r="BA293" s="674"/>
      <c r="BB293" s="674"/>
      <c r="BC293" s="675"/>
      <c r="BD293" s="301" t="s">
        <v>1578</v>
      </c>
      <c r="BS293" s="89" t="s">
        <v>567</v>
      </c>
      <c r="BT293" s="89" t="s">
        <v>568</v>
      </c>
      <c r="BU293" s="90" t="s">
        <v>1610</v>
      </c>
      <c r="BV293" s="87" t="s">
        <v>1608</v>
      </c>
      <c r="DH293" s="7" t="s">
        <v>1615</v>
      </c>
      <c r="DI293" s="7" t="s">
        <v>540</v>
      </c>
      <c r="DJ293" s="7" t="s">
        <v>588</v>
      </c>
      <c r="DK293" s="7" t="s">
        <v>589</v>
      </c>
      <c r="DL293" s="7" t="s">
        <v>587</v>
      </c>
      <c r="DQ293" s="7" t="s">
        <v>1610</v>
      </c>
      <c r="DR293" s="7" t="s">
        <v>1608</v>
      </c>
      <c r="EL293" s="846" t="s">
        <v>1614</v>
      </c>
      <c r="EM293" s="835" t="s">
        <v>1612</v>
      </c>
      <c r="EN293" s="273" t="s">
        <v>1613</v>
      </c>
      <c r="EO293" s="653">
        <v>0.5</v>
      </c>
      <c r="EP293" s="386">
        <v>1</v>
      </c>
      <c r="EQ293" s="329">
        <v>0.25</v>
      </c>
      <c r="ER293" s="329">
        <v>0.25</v>
      </c>
      <c r="ES293" s="329">
        <v>0.25</v>
      </c>
      <c r="ET293" s="837">
        <v>0.25</v>
      </c>
    </row>
    <row r="294" spans="1:150" ht="46.5" customHeight="1" thickBot="1" x14ac:dyDescent="0.25">
      <c r="A294" s="769" t="s">
        <v>103</v>
      </c>
      <c r="B294" s="430" t="s">
        <v>104</v>
      </c>
      <c r="C294" s="431" t="s">
        <v>1452</v>
      </c>
      <c r="D294" s="431"/>
      <c r="E294" s="8" t="s">
        <v>641</v>
      </c>
      <c r="F294" s="281" t="str">
        <f t="shared" si="202"/>
        <v>E4.P_D</v>
      </c>
      <c r="G294" s="454" t="s">
        <v>424</v>
      </c>
      <c r="H294" s="454" t="s">
        <v>589</v>
      </c>
      <c r="I294" s="448"/>
      <c r="J294" s="341" t="s">
        <v>61</v>
      </c>
      <c r="K294" s="401" t="str">
        <f t="shared" si="203"/>
        <v>E4.P_D.MR1</v>
      </c>
      <c r="L294" s="549" t="s">
        <v>568</v>
      </c>
      <c r="M294" s="550" t="s">
        <v>1575</v>
      </c>
      <c r="N294" s="499">
        <v>1</v>
      </c>
      <c r="O294" s="499">
        <v>4</v>
      </c>
      <c r="P294" s="788" t="s">
        <v>142</v>
      </c>
      <c r="Q294" s="788" t="str">
        <f t="shared" si="204"/>
        <v>E4.P_D.MR1-MP07-1</v>
      </c>
      <c r="R294" s="630" t="s">
        <v>1616</v>
      </c>
      <c r="S294" s="553" t="s">
        <v>1617</v>
      </c>
      <c r="T294" s="678">
        <v>0</v>
      </c>
      <c r="U294" s="679">
        <v>1</v>
      </c>
      <c r="V294" s="678" t="s">
        <v>67</v>
      </c>
      <c r="W294" s="556">
        <v>0</v>
      </c>
      <c r="X294" s="557">
        <v>1</v>
      </c>
      <c r="Y294" s="556">
        <v>0</v>
      </c>
      <c r="Z294" s="558">
        <v>0</v>
      </c>
      <c r="AA294" s="673"/>
      <c r="AB294" s="674"/>
      <c r="AC294" s="674"/>
      <c r="AD294" s="674"/>
      <c r="AE294" s="674"/>
      <c r="AF294" s="674"/>
      <c r="AG294" s="674"/>
      <c r="AH294" s="674"/>
      <c r="AI294" s="674"/>
      <c r="AJ294" s="674"/>
      <c r="AK294" s="674"/>
      <c r="AL294" s="674"/>
      <c r="AM294" s="674"/>
      <c r="AN294" s="674"/>
      <c r="AO294" s="674"/>
      <c r="AP294" s="674"/>
      <c r="AQ294" s="674"/>
      <c r="AR294" s="674"/>
      <c r="AS294" s="674"/>
      <c r="AT294" s="674"/>
      <c r="AU294" s="674"/>
      <c r="AV294" s="674"/>
      <c r="AW294" s="674"/>
      <c r="AX294" s="674"/>
      <c r="AY294" s="674"/>
      <c r="AZ294" s="674"/>
      <c r="BA294" s="674"/>
      <c r="BB294" s="674"/>
      <c r="BC294" s="675"/>
      <c r="BD294" s="301" t="s">
        <v>1578</v>
      </c>
      <c r="BS294" s="89" t="s">
        <v>567</v>
      </c>
      <c r="BT294" s="89" t="s">
        <v>568</v>
      </c>
      <c r="BU294" s="90" t="s">
        <v>1614</v>
      </c>
      <c r="BV294" s="87" t="s">
        <v>1612</v>
      </c>
      <c r="DH294" s="7" t="s">
        <v>1619</v>
      </c>
      <c r="DI294" s="7" t="s">
        <v>540</v>
      </c>
      <c r="DJ294" s="7" t="s">
        <v>588</v>
      </c>
      <c r="DK294" s="7" t="s">
        <v>589</v>
      </c>
      <c r="DL294" s="7" t="s">
        <v>587</v>
      </c>
      <c r="DQ294" s="7" t="s">
        <v>1614</v>
      </c>
      <c r="DR294" s="7" t="s">
        <v>1612</v>
      </c>
      <c r="EL294" s="846" t="s">
        <v>1618</v>
      </c>
      <c r="EM294" s="318" t="s">
        <v>1616</v>
      </c>
      <c r="EN294" s="274" t="s">
        <v>1617</v>
      </c>
      <c r="EO294" s="386">
        <v>0</v>
      </c>
      <c r="EP294" s="386">
        <v>1</v>
      </c>
      <c r="EQ294" s="275">
        <v>0</v>
      </c>
      <c r="ER294" s="275">
        <v>1</v>
      </c>
      <c r="ES294" s="275">
        <v>0</v>
      </c>
      <c r="ET294" s="838">
        <v>0</v>
      </c>
    </row>
    <row r="295" spans="1:150" ht="109.5" customHeight="1" x14ac:dyDescent="0.2">
      <c r="A295" s="769" t="s">
        <v>103</v>
      </c>
      <c r="B295" s="430" t="s">
        <v>104</v>
      </c>
      <c r="C295" s="431" t="s">
        <v>1452</v>
      </c>
      <c r="D295" s="431"/>
      <c r="E295" s="8" t="s">
        <v>641</v>
      </c>
      <c r="F295" s="281" t="str">
        <f t="shared" si="202"/>
        <v>E4.P_D</v>
      </c>
      <c r="G295" s="454" t="s">
        <v>424</v>
      </c>
      <c r="H295" s="454" t="s">
        <v>589</v>
      </c>
      <c r="I295" s="405" t="s">
        <v>1620</v>
      </c>
      <c r="J295" s="436" t="s">
        <v>167</v>
      </c>
      <c r="K295" s="399" t="str">
        <f t="shared" si="203"/>
        <v>E4.P_D.MR2</v>
      </c>
      <c r="L295" s="361" t="s">
        <v>577</v>
      </c>
      <c r="M295" s="362" t="s">
        <v>1621</v>
      </c>
      <c r="N295" s="481">
        <v>0</v>
      </c>
      <c r="O295" s="481">
        <v>1</v>
      </c>
      <c r="P295" s="483" t="s">
        <v>64</v>
      </c>
      <c r="Q295" s="483" t="str">
        <f t="shared" si="204"/>
        <v>E4.P_D.MR2-MP01-1</v>
      </c>
      <c r="R295" s="418" t="s">
        <v>1622</v>
      </c>
      <c r="S295" s="368" t="s">
        <v>1621</v>
      </c>
      <c r="T295" s="369">
        <v>0</v>
      </c>
      <c r="U295" s="370">
        <v>1</v>
      </c>
      <c r="V295" s="369" t="s">
        <v>67</v>
      </c>
      <c r="W295" s="563">
        <v>0.25</v>
      </c>
      <c r="X295" s="564">
        <v>0.25</v>
      </c>
      <c r="Y295" s="563">
        <v>0.25</v>
      </c>
      <c r="Z295" s="565">
        <v>0.25</v>
      </c>
      <c r="AA295" s="298"/>
      <c r="AB295" s="299"/>
      <c r="AC295" s="299"/>
      <c r="AD295" s="299"/>
      <c r="AE295" s="299"/>
      <c r="AF295" s="299"/>
      <c r="AG295" s="299"/>
      <c r="AH295" s="299"/>
      <c r="AI295" s="299"/>
      <c r="AJ295" s="299"/>
      <c r="AK295" s="299"/>
      <c r="AL295" s="299"/>
      <c r="AM295" s="299"/>
      <c r="AN295" s="299"/>
      <c r="AO295" s="299"/>
      <c r="AP295" s="299"/>
      <c r="AQ295" s="299"/>
      <c r="AR295" s="299"/>
      <c r="AS295" s="299"/>
      <c r="AT295" s="299"/>
      <c r="AU295" s="299"/>
      <c r="AV295" s="299"/>
      <c r="AW295" s="299"/>
      <c r="AX295" s="299"/>
      <c r="AY295" s="299"/>
      <c r="AZ295" s="299"/>
      <c r="BA295" s="299"/>
      <c r="BB295" s="299"/>
      <c r="BC295" s="300"/>
      <c r="BD295" s="301" t="s">
        <v>1623</v>
      </c>
      <c r="BS295" s="89" t="s">
        <v>567</v>
      </c>
      <c r="BT295" s="89" t="s">
        <v>568</v>
      </c>
      <c r="BU295" s="90" t="s">
        <v>1618</v>
      </c>
      <c r="BV295" s="87" t="s">
        <v>1616</v>
      </c>
      <c r="DH295" s="7" t="s">
        <v>1625</v>
      </c>
      <c r="DI295" s="7" t="s">
        <v>540</v>
      </c>
      <c r="DJ295" s="7" t="s">
        <v>588</v>
      </c>
      <c r="DK295" s="7" t="s">
        <v>589</v>
      </c>
      <c r="DL295" s="7" t="s">
        <v>587</v>
      </c>
      <c r="DQ295" s="7" t="s">
        <v>1618</v>
      </c>
      <c r="DR295" s="7" t="s">
        <v>1616</v>
      </c>
      <c r="EL295" s="846" t="s">
        <v>1624</v>
      </c>
      <c r="EM295" s="318" t="s">
        <v>1622</v>
      </c>
      <c r="EN295" s="274" t="s">
        <v>1621</v>
      </c>
      <c r="EO295" s="274">
        <v>0</v>
      </c>
      <c r="EP295" s="274">
        <v>1</v>
      </c>
      <c r="EQ295" s="329">
        <v>0.25</v>
      </c>
      <c r="ER295" s="329">
        <v>0.25</v>
      </c>
      <c r="ES295" s="329">
        <v>0.25</v>
      </c>
      <c r="ET295" s="837">
        <v>0.25</v>
      </c>
    </row>
    <row r="296" spans="1:150" ht="40.5" customHeight="1" thickBot="1" x14ac:dyDescent="0.25">
      <c r="A296" s="769" t="s">
        <v>103</v>
      </c>
      <c r="B296" s="430" t="s">
        <v>104</v>
      </c>
      <c r="C296" s="431" t="s">
        <v>1452</v>
      </c>
      <c r="D296" s="431"/>
      <c r="E296" s="8" t="s">
        <v>641</v>
      </c>
      <c r="F296" s="281" t="str">
        <f t="shared" si="202"/>
        <v>E4.P_D</v>
      </c>
      <c r="G296" s="282" t="s">
        <v>424</v>
      </c>
      <c r="H296" s="282" t="s">
        <v>589</v>
      </c>
      <c r="I296" s="448"/>
      <c r="J296" s="341" t="s">
        <v>167</v>
      </c>
      <c r="K296" s="401" t="str">
        <f t="shared" si="203"/>
        <v>E4.P_D.MR2</v>
      </c>
      <c r="L296" s="426" t="s">
        <v>577</v>
      </c>
      <c r="M296" s="427" t="s">
        <v>1621</v>
      </c>
      <c r="N296" s="499">
        <v>0</v>
      </c>
      <c r="O296" s="499">
        <v>1</v>
      </c>
      <c r="P296" s="500" t="s">
        <v>87</v>
      </c>
      <c r="Q296" s="500" t="str">
        <f t="shared" si="204"/>
        <v>E4.P_D.MR2-MP02-1</v>
      </c>
      <c r="R296" s="477" t="s">
        <v>1626</v>
      </c>
      <c r="S296" s="337" t="s">
        <v>1627</v>
      </c>
      <c r="T296" s="393">
        <v>0</v>
      </c>
      <c r="U296" s="394">
        <v>1</v>
      </c>
      <c r="V296" s="393" t="s">
        <v>67</v>
      </c>
      <c r="W296" s="395">
        <v>0.25</v>
      </c>
      <c r="X296" s="396">
        <v>0.25</v>
      </c>
      <c r="Y296" s="395">
        <v>0.25</v>
      </c>
      <c r="Z296" s="397">
        <v>0.25</v>
      </c>
      <c r="AA296" s="383"/>
      <c r="AB296" s="384"/>
      <c r="AC296" s="384"/>
      <c r="AD296" s="384"/>
      <c r="AE296" s="384"/>
      <c r="AF296" s="384"/>
      <c r="AG296" s="384"/>
      <c r="AH296" s="384"/>
      <c r="AI296" s="384"/>
      <c r="AJ296" s="384"/>
      <c r="AK296" s="384"/>
      <c r="AL296" s="384"/>
      <c r="AM296" s="384"/>
      <c r="AN296" s="384"/>
      <c r="AO296" s="384"/>
      <c r="AP296" s="384"/>
      <c r="AQ296" s="384"/>
      <c r="AR296" s="384"/>
      <c r="AS296" s="384"/>
      <c r="AT296" s="384"/>
      <c r="AU296" s="384"/>
      <c r="AV296" s="384"/>
      <c r="AW296" s="384"/>
      <c r="AX296" s="384"/>
      <c r="AY296" s="384"/>
      <c r="AZ296" s="384"/>
      <c r="BA296" s="384"/>
      <c r="BB296" s="384"/>
      <c r="BC296" s="385"/>
      <c r="BD296" s="301" t="s">
        <v>1623</v>
      </c>
      <c r="BS296" s="87" t="s">
        <v>576</v>
      </c>
      <c r="BT296" s="87" t="s">
        <v>577</v>
      </c>
      <c r="BU296" s="90" t="s">
        <v>1624</v>
      </c>
      <c r="BV296" s="87" t="s">
        <v>1622</v>
      </c>
      <c r="DH296" s="7" t="s">
        <v>1629</v>
      </c>
      <c r="DI296" s="7" t="s">
        <v>540</v>
      </c>
      <c r="DJ296" s="7" t="s">
        <v>588</v>
      </c>
      <c r="DK296" s="7" t="s">
        <v>589</v>
      </c>
      <c r="DL296" s="7" t="s">
        <v>596</v>
      </c>
      <c r="DQ296" s="7" t="s">
        <v>1624</v>
      </c>
      <c r="DR296" s="7" t="s">
        <v>1622</v>
      </c>
      <c r="EL296" s="846" t="s">
        <v>1628</v>
      </c>
      <c r="EM296" s="318" t="s">
        <v>1626</v>
      </c>
      <c r="EN296" s="274" t="s">
        <v>1627</v>
      </c>
      <c r="EO296" s="386">
        <v>0</v>
      </c>
      <c r="EP296" s="386">
        <v>1</v>
      </c>
      <c r="EQ296" s="329">
        <v>0.25</v>
      </c>
      <c r="ER296" s="329">
        <v>0.25</v>
      </c>
      <c r="ES296" s="329">
        <v>0.25</v>
      </c>
      <c r="ET296" s="837">
        <v>0.25</v>
      </c>
    </row>
    <row r="297" spans="1:150" ht="99" customHeight="1" x14ac:dyDescent="0.2">
      <c r="A297" s="769" t="s">
        <v>103</v>
      </c>
      <c r="B297" s="430" t="s">
        <v>104</v>
      </c>
      <c r="C297" s="431" t="s">
        <v>1452</v>
      </c>
      <c r="D297" s="431"/>
      <c r="E297" s="8" t="s">
        <v>641</v>
      </c>
      <c r="F297" s="281" t="str">
        <f t="shared" si="202"/>
        <v>E4.P_D</v>
      </c>
      <c r="G297" s="282" t="s">
        <v>424</v>
      </c>
      <c r="H297" s="282" t="s">
        <v>589</v>
      </c>
      <c r="I297" s="405" t="s">
        <v>1630</v>
      </c>
      <c r="J297" s="436" t="s">
        <v>212</v>
      </c>
      <c r="K297" s="399" t="str">
        <f t="shared" si="203"/>
        <v>E4.P_D.MR3</v>
      </c>
      <c r="L297" s="361" t="s">
        <v>585</v>
      </c>
      <c r="M297" s="362" t="s">
        <v>1631</v>
      </c>
      <c r="N297" s="363">
        <v>1</v>
      </c>
      <c r="O297" s="247">
        <v>1</v>
      </c>
      <c r="P297" s="581" t="s">
        <v>64</v>
      </c>
      <c r="Q297" s="787" t="str">
        <f t="shared" si="204"/>
        <v>E4.P_D.MR3-MP01-1</v>
      </c>
      <c r="R297" s="418" t="s">
        <v>1632</v>
      </c>
      <c r="S297" s="368" t="s">
        <v>1633</v>
      </c>
      <c r="T297" s="369">
        <v>1</v>
      </c>
      <c r="U297" s="370">
        <v>1</v>
      </c>
      <c r="V297" s="369" t="s">
        <v>102</v>
      </c>
      <c r="W297" s="563">
        <v>0.25</v>
      </c>
      <c r="X297" s="564">
        <v>0.25</v>
      </c>
      <c r="Y297" s="563">
        <v>0.25</v>
      </c>
      <c r="Z297" s="565">
        <v>0.25</v>
      </c>
      <c r="AA297" s="298"/>
      <c r="AB297" s="299"/>
      <c r="AC297" s="299"/>
      <c r="AD297" s="299"/>
      <c r="AE297" s="299"/>
      <c r="AF297" s="299"/>
      <c r="AG297" s="299"/>
      <c r="AH297" s="299"/>
      <c r="AI297" s="299"/>
      <c r="AJ297" s="299"/>
      <c r="AK297" s="299"/>
      <c r="AL297" s="299"/>
      <c r="AM297" s="299"/>
      <c r="AN297" s="299"/>
      <c r="AO297" s="299"/>
      <c r="AP297" s="299"/>
      <c r="AQ297" s="299"/>
      <c r="AR297" s="299"/>
      <c r="AS297" s="299"/>
      <c r="AT297" s="299"/>
      <c r="AU297" s="299"/>
      <c r="AV297" s="299"/>
      <c r="AW297" s="299"/>
      <c r="AX297" s="299"/>
      <c r="AY297" s="299"/>
      <c r="AZ297" s="299"/>
      <c r="BA297" s="299"/>
      <c r="BB297" s="299"/>
      <c r="BC297" s="300"/>
      <c r="BD297" s="301" t="s">
        <v>1151</v>
      </c>
      <c r="BS297" s="89" t="s">
        <v>576</v>
      </c>
      <c r="BT297" s="89" t="s">
        <v>577</v>
      </c>
      <c r="BU297" s="90" t="s">
        <v>1628</v>
      </c>
      <c r="BV297" s="87" t="s">
        <v>1626</v>
      </c>
      <c r="DH297" s="7" t="s">
        <v>1635</v>
      </c>
      <c r="DI297" s="7" t="s">
        <v>540</v>
      </c>
      <c r="DJ297" s="7" t="s">
        <v>588</v>
      </c>
      <c r="DK297" s="7" t="s">
        <v>589</v>
      </c>
      <c r="DL297" s="7" t="s">
        <v>596</v>
      </c>
      <c r="DQ297" s="7" t="s">
        <v>1628</v>
      </c>
      <c r="DR297" s="7" t="s">
        <v>1626</v>
      </c>
      <c r="EL297" s="840" t="s">
        <v>1634</v>
      </c>
      <c r="EM297" s="318" t="s">
        <v>1632</v>
      </c>
      <c r="EN297" s="274" t="s">
        <v>1633</v>
      </c>
      <c r="EO297" s="274">
        <v>1</v>
      </c>
      <c r="EP297" s="274">
        <v>1</v>
      </c>
      <c r="EQ297" s="329">
        <v>1</v>
      </c>
      <c r="ER297" s="329">
        <v>1</v>
      </c>
      <c r="ES297" s="329">
        <v>1</v>
      </c>
      <c r="ET297" s="837">
        <v>1</v>
      </c>
    </row>
    <row r="298" spans="1:150" ht="60.75" customHeight="1" thickBot="1" x14ac:dyDescent="0.25">
      <c r="A298" s="769" t="s">
        <v>103</v>
      </c>
      <c r="B298" s="430" t="s">
        <v>104</v>
      </c>
      <c r="C298" s="431" t="s">
        <v>1452</v>
      </c>
      <c r="D298" s="431"/>
      <c r="E298" s="8" t="s">
        <v>641</v>
      </c>
      <c r="F298" s="281" t="str">
        <f t="shared" si="202"/>
        <v>E4.P_D</v>
      </c>
      <c r="G298" s="424" t="s">
        <v>424</v>
      </c>
      <c r="H298" s="424" t="s">
        <v>589</v>
      </c>
      <c r="I298" s="448"/>
      <c r="J298" s="341" t="s">
        <v>212</v>
      </c>
      <c r="K298" s="401" t="str">
        <f t="shared" si="203"/>
        <v>E4.P_D.MR3</v>
      </c>
      <c r="L298" s="426" t="s">
        <v>585</v>
      </c>
      <c r="M298" s="427" t="s">
        <v>1631</v>
      </c>
      <c r="N298" s="375">
        <v>1</v>
      </c>
      <c r="O298" s="288">
        <v>1</v>
      </c>
      <c r="P298" s="567" t="s">
        <v>87</v>
      </c>
      <c r="Q298" s="402" t="str">
        <f t="shared" si="204"/>
        <v>E4.P_D.MR3-MP02-1</v>
      </c>
      <c r="R298" s="477" t="s">
        <v>1636</v>
      </c>
      <c r="S298" s="337" t="s">
        <v>1637</v>
      </c>
      <c r="T298" s="351">
        <v>198</v>
      </c>
      <c r="U298" s="352">
        <v>230</v>
      </c>
      <c r="V298" s="351" t="s">
        <v>67</v>
      </c>
      <c r="W298" s="353">
        <v>50</v>
      </c>
      <c r="X298" s="354">
        <v>60</v>
      </c>
      <c r="Y298" s="353">
        <v>60</v>
      </c>
      <c r="Z298" s="355">
        <v>60</v>
      </c>
      <c r="AA298" s="298"/>
      <c r="AB298" s="299"/>
      <c r="AC298" s="299"/>
      <c r="AD298" s="299"/>
      <c r="AE298" s="299"/>
      <c r="AF298" s="299"/>
      <c r="AG298" s="299"/>
      <c r="AH298" s="299"/>
      <c r="AI298" s="299"/>
      <c r="AJ298" s="299"/>
      <c r="AK298" s="299"/>
      <c r="AL298" s="299"/>
      <c r="AM298" s="299"/>
      <c r="AN298" s="299"/>
      <c r="AO298" s="299"/>
      <c r="AP298" s="299"/>
      <c r="AQ298" s="299"/>
      <c r="AR298" s="299"/>
      <c r="AS298" s="299"/>
      <c r="AT298" s="299"/>
      <c r="AU298" s="299"/>
      <c r="AV298" s="299"/>
      <c r="AW298" s="299"/>
      <c r="AX298" s="299"/>
      <c r="AY298" s="299"/>
      <c r="AZ298" s="299"/>
      <c r="BA298" s="299"/>
      <c r="BB298" s="299"/>
      <c r="BC298" s="300"/>
      <c r="BD298" s="301" t="s">
        <v>1151</v>
      </c>
      <c r="BS298" s="87" t="s">
        <v>584</v>
      </c>
      <c r="BT298" s="87" t="s">
        <v>585</v>
      </c>
      <c r="BU298" s="90" t="s">
        <v>1634</v>
      </c>
      <c r="BV298" s="87" t="s">
        <v>1632</v>
      </c>
      <c r="DH298" s="7" t="s">
        <v>1639</v>
      </c>
      <c r="DI298" s="7" t="s">
        <v>540</v>
      </c>
      <c r="DJ298" s="7" t="s">
        <v>588</v>
      </c>
      <c r="DK298" s="7" t="s">
        <v>589</v>
      </c>
      <c r="DL298" s="7" t="s">
        <v>601</v>
      </c>
      <c r="DQ298" s="7" t="s">
        <v>1634</v>
      </c>
      <c r="DR298" s="7" t="s">
        <v>1632</v>
      </c>
      <c r="EL298" s="840" t="s">
        <v>1638</v>
      </c>
      <c r="EM298" s="318" t="s">
        <v>1636</v>
      </c>
      <c r="EN298" s="274" t="s">
        <v>1637</v>
      </c>
      <c r="EO298" s="274">
        <v>198</v>
      </c>
      <c r="EP298" s="274">
        <v>230</v>
      </c>
      <c r="EQ298" s="275">
        <v>50</v>
      </c>
      <c r="ER298" s="275">
        <v>60</v>
      </c>
      <c r="ES298" s="275">
        <v>60</v>
      </c>
      <c r="ET298" s="838">
        <v>60</v>
      </c>
    </row>
    <row r="299" spans="1:150" ht="106.5" customHeight="1" x14ac:dyDescent="0.2">
      <c r="A299" s="769" t="s">
        <v>103</v>
      </c>
      <c r="B299" s="430" t="s">
        <v>104</v>
      </c>
      <c r="C299" s="431" t="s">
        <v>1452</v>
      </c>
      <c r="D299" s="432" t="s">
        <v>1174</v>
      </c>
      <c r="E299" s="3" t="s">
        <v>695</v>
      </c>
      <c r="F299" s="433" t="str">
        <f t="shared" si="202"/>
        <v>E4.P_E</v>
      </c>
      <c r="G299" s="434" t="s">
        <v>1640</v>
      </c>
      <c r="H299" s="479" t="s">
        <v>608</v>
      </c>
      <c r="I299" s="405" t="s">
        <v>1641</v>
      </c>
      <c r="J299" s="436" t="s">
        <v>61</v>
      </c>
      <c r="K299" s="399" t="str">
        <f t="shared" si="203"/>
        <v>E4.P_E.MR1</v>
      </c>
      <c r="L299" s="361" t="s">
        <v>594</v>
      </c>
      <c r="M299" s="362" t="s">
        <v>1642</v>
      </c>
      <c r="N299" s="481">
        <v>85957</v>
      </c>
      <c r="O299" s="481">
        <v>97991</v>
      </c>
      <c r="P299" s="644" t="s">
        <v>64</v>
      </c>
      <c r="Q299" s="483" t="str">
        <f t="shared" si="204"/>
        <v>E4.P_E.MR1-MP01-1</v>
      </c>
      <c r="R299" s="418" t="s">
        <v>1643</v>
      </c>
      <c r="S299" s="368" t="s">
        <v>1644</v>
      </c>
      <c r="T299" s="369">
        <v>1</v>
      </c>
      <c r="U299" s="619">
        <v>1</v>
      </c>
      <c r="V299" s="618" t="s">
        <v>102</v>
      </c>
      <c r="W299" s="486">
        <v>1</v>
      </c>
      <c r="X299" s="487">
        <v>0</v>
      </c>
      <c r="Y299" s="486">
        <v>0</v>
      </c>
      <c r="Z299" s="488">
        <v>0</v>
      </c>
      <c r="AA299" s="298"/>
      <c r="AB299" s="299"/>
      <c r="AC299" s="299"/>
      <c r="AD299" s="299"/>
      <c r="AE299" s="299"/>
      <c r="AF299" s="299"/>
      <c r="AG299" s="299"/>
      <c r="AH299" s="299"/>
      <c r="AI299" s="299"/>
      <c r="AJ299" s="299"/>
      <c r="AK299" s="299"/>
      <c r="AL299" s="299"/>
      <c r="AM299" s="299"/>
      <c r="AN299" s="299"/>
      <c r="AO299" s="299"/>
      <c r="AP299" s="299"/>
      <c r="AQ299" s="299"/>
      <c r="AR299" s="299"/>
      <c r="AS299" s="299"/>
      <c r="AT299" s="299"/>
      <c r="AU299" s="299"/>
      <c r="AV299" s="299"/>
      <c r="AW299" s="299"/>
      <c r="AX299" s="299"/>
      <c r="AY299" s="299"/>
      <c r="AZ299" s="299"/>
      <c r="BA299" s="299"/>
      <c r="BB299" s="299"/>
      <c r="BC299" s="300"/>
      <c r="BD299" s="301" t="s">
        <v>1645</v>
      </c>
      <c r="BS299" s="89" t="s">
        <v>584</v>
      </c>
      <c r="BT299" s="89" t="s">
        <v>585</v>
      </c>
      <c r="BU299" s="90" t="s">
        <v>1638</v>
      </c>
      <c r="BV299" s="87" t="s">
        <v>1636</v>
      </c>
      <c r="DH299" s="7" t="s">
        <v>1647</v>
      </c>
      <c r="DI299" s="7" t="s">
        <v>540</v>
      </c>
      <c r="DJ299" s="7" t="s">
        <v>588</v>
      </c>
      <c r="DK299" s="7" t="s">
        <v>589</v>
      </c>
      <c r="DL299" s="7" t="s">
        <v>601</v>
      </c>
      <c r="DQ299" s="7" t="s">
        <v>1638</v>
      </c>
      <c r="DR299" s="7" t="s">
        <v>1636</v>
      </c>
      <c r="EL299" s="846" t="s">
        <v>1646</v>
      </c>
      <c r="EM299" s="318" t="s">
        <v>1643</v>
      </c>
      <c r="EN299" s="274" t="s">
        <v>1644</v>
      </c>
      <c r="EO299" s="274">
        <v>1</v>
      </c>
      <c r="EP299" s="274">
        <v>1</v>
      </c>
      <c r="EQ299" s="275">
        <v>1</v>
      </c>
      <c r="ER299" s="275">
        <v>0</v>
      </c>
      <c r="ES299" s="275">
        <v>0</v>
      </c>
      <c r="ET299" s="838">
        <v>0</v>
      </c>
    </row>
    <row r="300" spans="1:150" ht="41.25" customHeight="1" x14ac:dyDescent="0.2">
      <c r="A300" s="769" t="s">
        <v>103</v>
      </c>
      <c r="B300" s="430" t="s">
        <v>104</v>
      </c>
      <c r="C300" s="431" t="s">
        <v>1452</v>
      </c>
      <c r="D300" s="431"/>
      <c r="E300" s="8" t="s">
        <v>695</v>
      </c>
      <c r="F300" s="281" t="str">
        <f t="shared" si="202"/>
        <v>E4.P_E</v>
      </c>
      <c r="G300" s="454" t="s">
        <v>435</v>
      </c>
      <c r="H300" s="454" t="s">
        <v>608</v>
      </c>
      <c r="I300" s="283"/>
      <c r="J300" s="284" t="s">
        <v>61</v>
      </c>
      <c r="K300" s="285" t="str">
        <f t="shared" si="203"/>
        <v>E4.P_E.MR1</v>
      </c>
      <c r="L300" s="410" t="s">
        <v>594</v>
      </c>
      <c r="M300" s="411" t="s">
        <v>1642</v>
      </c>
      <c r="N300" s="493">
        <v>85957</v>
      </c>
      <c r="O300" s="493">
        <v>97991</v>
      </c>
      <c r="P300" s="482" t="s">
        <v>87</v>
      </c>
      <c r="Q300" s="494" t="str">
        <f t="shared" si="204"/>
        <v>E4.P_E.MR1-MP02-1</v>
      </c>
      <c r="R300" s="422" t="s">
        <v>1648</v>
      </c>
      <c r="S300" s="314" t="s">
        <v>1649</v>
      </c>
      <c r="T300" s="293">
        <v>0</v>
      </c>
      <c r="U300" s="294">
        <v>1</v>
      </c>
      <c r="V300" s="293" t="s">
        <v>67</v>
      </c>
      <c r="W300" s="321">
        <v>0.25</v>
      </c>
      <c r="X300" s="322">
        <v>0.25</v>
      </c>
      <c r="Y300" s="321">
        <v>0.25</v>
      </c>
      <c r="Z300" s="323">
        <v>0.25</v>
      </c>
      <c r="AA300" s="298"/>
      <c r="AB300" s="299"/>
      <c r="AC300" s="299"/>
      <c r="AD300" s="299"/>
      <c r="AE300" s="299"/>
      <c r="AF300" s="299"/>
      <c r="AG300" s="299"/>
      <c r="AH300" s="299"/>
      <c r="AI300" s="299"/>
      <c r="AJ300" s="299"/>
      <c r="AK300" s="299"/>
      <c r="AL300" s="299"/>
      <c r="AM300" s="299"/>
      <c r="AN300" s="299"/>
      <c r="AO300" s="299"/>
      <c r="AP300" s="299"/>
      <c r="AQ300" s="299"/>
      <c r="AR300" s="299"/>
      <c r="AS300" s="299"/>
      <c r="AT300" s="299"/>
      <c r="AU300" s="299"/>
      <c r="AV300" s="299"/>
      <c r="AW300" s="299"/>
      <c r="AX300" s="299"/>
      <c r="AY300" s="299"/>
      <c r="AZ300" s="299"/>
      <c r="BA300" s="299"/>
      <c r="BB300" s="299"/>
      <c r="BC300" s="300"/>
      <c r="BD300" s="301" t="s">
        <v>1645</v>
      </c>
      <c r="BS300" s="87" t="s">
        <v>593</v>
      </c>
      <c r="BT300" s="87" t="s">
        <v>594</v>
      </c>
      <c r="BU300" s="90" t="s">
        <v>1646</v>
      </c>
      <c r="BV300" s="87" t="s">
        <v>1643</v>
      </c>
      <c r="DH300" s="7" t="s">
        <v>1651</v>
      </c>
      <c r="DI300" s="7" t="s">
        <v>540</v>
      </c>
      <c r="DJ300" s="7" t="s">
        <v>607</v>
      </c>
      <c r="DK300" s="7" t="s">
        <v>608</v>
      </c>
      <c r="DL300" s="7" t="s">
        <v>606</v>
      </c>
      <c r="DQ300" s="7" t="s">
        <v>1646</v>
      </c>
      <c r="DR300" s="7" t="s">
        <v>1643</v>
      </c>
      <c r="EL300" s="846" t="s">
        <v>1650</v>
      </c>
      <c r="EM300" s="318" t="s">
        <v>1648</v>
      </c>
      <c r="EN300" s="274" t="s">
        <v>1649</v>
      </c>
      <c r="EO300" s="274">
        <v>0</v>
      </c>
      <c r="EP300" s="274">
        <v>1</v>
      </c>
      <c r="EQ300" s="329">
        <v>0.25</v>
      </c>
      <c r="ER300" s="329">
        <v>0.25</v>
      </c>
      <c r="ES300" s="329">
        <v>0.25</v>
      </c>
      <c r="ET300" s="837">
        <v>0.25</v>
      </c>
    </row>
    <row r="301" spans="1:150" ht="53.25" customHeight="1" x14ac:dyDescent="0.2">
      <c r="A301" s="769" t="s">
        <v>103</v>
      </c>
      <c r="B301" s="430" t="s">
        <v>104</v>
      </c>
      <c r="C301" s="431" t="s">
        <v>1452</v>
      </c>
      <c r="D301" s="431"/>
      <c r="E301" s="8" t="s">
        <v>695</v>
      </c>
      <c r="F301" s="281" t="str">
        <f t="shared" si="202"/>
        <v>E4.P_E</v>
      </c>
      <c r="G301" s="454" t="s">
        <v>435</v>
      </c>
      <c r="H301" s="454" t="s">
        <v>608</v>
      </c>
      <c r="I301" s="283"/>
      <c r="J301" s="284" t="s">
        <v>61</v>
      </c>
      <c r="K301" s="285" t="str">
        <f t="shared" si="203"/>
        <v>E4.P_E.MR1</v>
      </c>
      <c r="L301" s="410" t="s">
        <v>594</v>
      </c>
      <c r="M301" s="411" t="s">
        <v>1642</v>
      </c>
      <c r="N301" s="493">
        <v>85957</v>
      </c>
      <c r="O301" s="493">
        <v>97991</v>
      </c>
      <c r="P301" s="482" t="s">
        <v>99</v>
      </c>
      <c r="Q301" s="494" t="str">
        <f t="shared" si="204"/>
        <v>E4.P_E.MR1-MP03-1</v>
      </c>
      <c r="R301" s="422" t="s">
        <v>1652</v>
      </c>
      <c r="S301" s="314" t="s">
        <v>1653</v>
      </c>
      <c r="T301" s="293">
        <v>3500</v>
      </c>
      <c r="U301" s="294">
        <v>1500</v>
      </c>
      <c r="V301" s="293" t="s">
        <v>807</v>
      </c>
      <c r="W301" s="295">
        <v>9900</v>
      </c>
      <c r="X301" s="296">
        <v>8500</v>
      </c>
      <c r="Y301" s="295">
        <v>7500</v>
      </c>
      <c r="Z301" s="297">
        <v>5000</v>
      </c>
      <c r="AA301" s="298"/>
      <c r="AB301" s="299"/>
      <c r="AC301" s="299"/>
      <c r="AD301" s="299"/>
      <c r="AE301" s="299"/>
      <c r="AF301" s="299"/>
      <c r="AG301" s="299"/>
      <c r="AH301" s="299"/>
      <c r="AI301" s="299"/>
      <c r="AJ301" s="299"/>
      <c r="AK301" s="299"/>
      <c r="AL301" s="299"/>
      <c r="AM301" s="299"/>
      <c r="AN301" s="299"/>
      <c r="AO301" s="299"/>
      <c r="AP301" s="299"/>
      <c r="AQ301" s="299"/>
      <c r="AR301" s="299"/>
      <c r="AS301" s="299"/>
      <c r="AT301" s="299"/>
      <c r="AU301" s="299"/>
      <c r="AV301" s="299"/>
      <c r="AW301" s="299"/>
      <c r="AX301" s="299"/>
      <c r="AY301" s="299"/>
      <c r="AZ301" s="299"/>
      <c r="BA301" s="299"/>
      <c r="BB301" s="299"/>
      <c r="BC301" s="300"/>
      <c r="BD301" s="301" t="s">
        <v>1645</v>
      </c>
      <c r="BS301" s="89" t="s">
        <v>593</v>
      </c>
      <c r="BT301" s="89" t="s">
        <v>594</v>
      </c>
      <c r="BU301" s="90" t="s">
        <v>1650</v>
      </c>
      <c r="BV301" s="87" t="s">
        <v>1648</v>
      </c>
      <c r="DH301" s="7" t="s">
        <v>1655</v>
      </c>
      <c r="DI301" s="7" t="s">
        <v>540</v>
      </c>
      <c r="DJ301" s="7" t="s">
        <v>607</v>
      </c>
      <c r="DK301" s="7" t="s">
        <v>608</v>
      </c>
      <c r="DL301" s="7" t="s">
        <v>606</v>
      </c>
      <c r="DQ301" s="7" t="s">
        <v>1650</v>
      </c>
      <c r="DR301" s="7" t="s">
        <v>1648</v>
      </c>
      <c r="EL301" s="846" t="s">
        <v>1654</v>
      </c>
      <c r="EM301" s="318" t="s">
        <v>1652</v>
      </c>
      <c r="EN301" s="274" t="s">
        <v>1653</v>
      </c>
      <c r="EO301" s="274">
        <v>3500</v>
      </c>
      <c r="EP301" s="274">
        <v>1500</v>
      </c>
      <c r="EQ301" s="820">
        <v>3000</v>
      </c>
      <c r="ER301" s="820">
        <v>2500</v>
      </c>
      <c r="ES301" s="820">
        <v>2000</v>
      </c>
      <c r="ET301" s="848">
        <v>1500</v>
      </c>
    </row>
    <row r="302" spans="1:150" ht="54" customHeight="1" x14ac:dyDescent="0.2">
      <c r="A302" s="769" t="s">
        <v>103</v>
      </c>
      <c r="B302" s="430" t="s">
        <v>104</v>
      </c>
      <c r="C302" s="431" t="s">
        <v>1452</v>
      </c>
      <c r="D302" s="431"/>
      <c r="E302" s="8" t="s">
        <v>695</v>
      </c>
      <c r="F302" s="281" t="str">
        <f t="shared" si="202"/>
        <v>E4.P_E</v>
      </c>
      <c r="G302" s="454" t="s">
        <v>435</v>
      </c>
      <c r="H302" s="454" t="s">
        <v>608</v>
      </c>
      <c r="I302" s="283"/>
      <c r="J302" s="284" t="s">
        <v>61</v>
      </c>
      <c r="K302" s="285" t="str">
        <f t="shared" si="203"/>
        <v>E4.P_E.MR1</v>
      </c>
      <c r="L302" s="410" t="s">
        <v>594</v>
      </c>
      <c r="M302" s="411" t="s">
        <v>1642</v>
      </c>
      <c r="N302" s="493">
        <v>85957</v>
      </c>
      <c r="O302" s="493">
        <v>97991</v>
      </c>
      <c r="P302" s="482" t="s">
        <v>112</v>
      </c>
      <c r="Q302" s="494" t="str">
        <f t="shared" si="204"/>
        <v>E4.P_E.MR1-MP04-1</v>
      </c>
      <c r="R302" s="422" t="s">
        <v>1656</v>
      </c>
      <c r="S302" s="314" t="s">
        <v>1657</v>
      </c>
      <c r="T302" s="293">
        <v>1</v>
      </c>
      <c r="U302" s="294">
        <v>1</v>
      </c>
      <c r="V302" s="293" t="s">
        <v>102</v>
      </c>
      <c r="W302" s="321">
        <v>0.25</v>
      </c>
      <c r="X302" s="322">
        <v>0.25</v>
      </c>
      <c r="Y302" s="321">
        <v>0.25</v>
      </c>
      <c r="Z302" s="323">
        <v>0.25</v>
      </c>
      <c r="AA302" s="298"/>
      <c r="AB302" s="299"/>
      <c r="AC302" s="299"/>
      <c r="AD302" s="299"/>
      <c r="AE302" s="299"/>
      <c r="AF302" s="299"/>
      <c r="AG302" s="299"/>
      <c r="AH302" s="299"/>
      <c r="AI302" s="299"/>
      <c r="AJ302" s="299"/>
      <c r="AK302" s="299"/>
      <c r="AL302" s="299"/>
      <c r="AM302" s="299"/>
      <c r="AN302" s="299"/>
      <c r="AO302" s="299"/>
      <c r="AP302" s="299"/>
      <c r="AQ302" s="299"/>
      <c r="AR302" s="299"/>
      <c r="AS302" s="299"/>
      <c r="AT302" s="299"/>
      <c r="AU302" s="299"/>
      <c r="AV302" s="299"/>
      <c r="AW302" s="299"/>
      <c r="AX302" s="299"/>
      <c r="AY302" s="299"/>
      <c r="AZ302" s="299"/>
      <c r="BA302" s="299"/>
      <c r="BB302" s="299"/>
      <c r="BC302" s="300"/>
      <c r="BD302" s="301" t="s">
        <v>1645</v>
      </c>
      <c r="BS302" s="89" t="s">
        <v>593</v>
      </c>
      <c r="BT302" s="89" t="s">
        <v>594</v>
      </c>
      <c r="BU302" s="90" t="s">
        <v>1654</v>
      </c>
      <c r="BV302" s="87" t="s">
        <v>1652</v>
      </c>
      <c r="DH302" s="7" t="s">
        <v>1659</v>
      </c>
      <c r="DI302" s="7" t="s">
        <v>540</v>
      </c>
      <c r="DJ302" s="7" t="s">
        <v>607</v>
      </c>
      <c r="DK302" s="7" t="s">
        <v>608</v>
      </c>
      <c r="DL302" s="7" t="s">
        <v>606</v>
      </c>
      <c r="DQ302" s="7" t="s">
        <v>1654</v>
      </c>
      <c r="DR302" s="7" t="s">
        <v>1652</v>
      </c>
      <c r="EL302" s="846" t="s">
        <v>1658</v>
      </c>
      <c r="EM302" s="318" t="s">
        <v>1656</v>
      </c>
      <c r="EN302" s="274" t="s">
        <v>1657</v>
      </c>
      <c r="EO302" s="274">
        <v>1</v>
      </c>
      <c r="EP302" s="274">
        <v>1</v>
      </c>
      <c r="EQ302" s="329">
        <v>0.25</v>
      </c>
      <c r="ER302" s="329">
        <v>0.25</v>
      </c>
      <c r="ES302" s="329">
        <v>0.25</v>
      </c>
      <c r="ET302" s="837">
        <v>0.25</v>
      </c>
    </row>
    <row r="303" spans="1:150" ht="37.5" customHeight="1" x14ac:dyDescent="0.2">
      <c r="A303" s="769" t="s">
        <v>103</v>
      </c>
      <c r="B303" s="430" t="s">
        <v>104</v>
      </c>
      <c r="C303" s="431" t="s">
        <v>1452</v>
      </c>
      <c r="D303" s="431"/>
      <c r="E303" s="8" t="s">
        <v>695</v>
      </c>
      <c r="F303" s="281" t="str">
        <f t="shared" si="202"/>
        <v>E4.P_E</v>
      </c>
      <c r="G303" s="454" t="s">
        <v>435</v>
      </c>
      <c r="H303" s="454" t="s">
        <v>608</v>
      </c>
      <c r="I303" s="283"/>
      <c r="J303" s="284" t="s">
        <v>61</v>
      </c>
      <c r="K303" s="285" t="str">
        <f t="shared" si="203"/>
        <v>E4.P_E.MR1</v>
      </c>
      <c r="L303" s="410" t="s">
        <v>594</v>
      </c>
      <c r="M303" s="411" t="s">
        <v>1642</v>
      </c>
      <c r="N303" s="493">
        <v>85957</v>
      </c>
      <c r="O303" s="493">
        <v>97991</v>
      </c>
      <c r="P303" s="482" t="s">
        <v>122</v>
      </c>
      <c r="Q303" s="494" t="str">
        <f t="shared" si="204"/>
        <v>E4.P_E.MR1-MP05-1</v>
      </c>
      <c r="R303" s="422" t="s">
        <v>1660</v>
      </c>
      <c r="S303" s="314" t="s">
        <v>1661</v>
      </c>
      <c r="T303" s="293">
        <v>0</v>
      </c>
      <c r="U303" s="294">
        <v>1</v>
      </c>
      <c r="V303" s="293" t="s">
        <v>67</v>
      </c>
      <c r="W303" s="321">
        <v>0.25</v>
      </c>
      <c r="X303" s="322">
        <v>0.25</v>
      </c>
      <c r="Y303" s="321">
        <v>0.25</v>
      </c>
      <c r="Z303" s="323">
        <v>0.25</v>
      </c>
      <c r="AA303" s="298"/>
      <c r="AB303" s="299"/>
      <c r="AC303" s="299"/>
      <c r="AD303" s="299"/>
      <c r="AE303" s="299"/>
      <c r="AF303" s="299"/>
      <c r="AG303" s="299"/>
      <c r="AH303" s="299"/>
      <c r="AI303" s="299"/>
      <c r="AJ303" s="299"/>
      <c r="AK303" s="299"/>
      <c r="AL303" s="299"/>
      <c r="AM303" s="299"/>
      <c r="AN303" s="299"/>
      <c r="AO303" s="299"/>
      <c r="AP303" s="299"/>
      <c r="AQ303" s="299"/>
      <c r="AR303" s="299"/>
      <c r="AS303" s="299"/>
      <c r="AT303" s="299"/>
      <c r="AU303" s="299"/>
      <c r="AV303" s="299"/>
      <c r="AW303" s="299"/>
      <c r="AX303" s="299"/>
      <c r="AY303" s="299"/>
      <c r="AZ303" s="299"/>
      <c r="BA303" s="299"/>
      <c r="BB303" s="299"/>
      <c r="BC303" s="300"/>
      <c r="BD303" s="301" t="s">
        <v>1645</v>
      </c>
      <c r="BS303" s="89" t="s">
        <v>593</v>
      </c>
      <c r="BT303" s="89" t="s">
        <v>594</v>
      </c>
      <c r="BU303" s="90" t="s">
        <v>1658</v>
      </c>
      <c r="BV303" s="87" t="s">
        <v>1656</v>
      </c>
      <c r="DH303" s="7" t="s">
        <v>1663</v>
      </c>
      <c r="DI303" s="7" t="s">
        <v>540</v>
      </c>
      <c r="DJ303" s="7" t="s">
        <v>607</v>
      </c>
      <c r="DK303" s="7" t="s">
        <v>608</v>
      </c>
      <c r="DL303" s="7" t="s">
        <v>606</v>
      </c>
      <c r="DQ303" s="7" t="s">
        <v>1658</v>
      </c>
      <c r="DR303" s="7" t="s">
        <v>1656</v>
      </c>
      <c r="EL303" s="846" t="s">
        <v>1662</v>
      </c>
      <c r="EM303" s="318" t="s">
        <v>1660</v>
      </c>
      <c r="EN303" s="274" t="s">
        <v>1661</v>
      </c>
      <c r="EO303" s="274">
        <v>0</v>
      </c>
      <c r="EP303" s="274">
        <v>1</v>
      </c>
      <c r="EQ303" s="329">
        <v>0.25</v>
      </c>
      <c r="ER303" s="329">
        <v>0.25</v>
      </c>
      <c r="ES303" s="329">
        <v>0.25</v>
      </c>
      <c r="ET303" s="837">
        <v>0.25</v>
      </c>
    </row>
    <row r="304" spans="1:150" ht="44.25" customHeight="1" thickBot="1" x14ac:dyDescent="0.25">
      <c r="A304" s="789" t="s">
        <v>103</v>
      </c>
      <c r="B304" s="598" t="s">
        <v>104</v>
      </c>
      <c r="C304" s="599" t="s">
        <v>1452</v>
      </c>
      <c r="D304" s="599"/>
      <c r="E304" s="21" t="s">
        <v>695</v>
      </c>
      <c r="F304" s="600" t="str">
        <f t="shared" si="202"/>
        <v>E4.P_E</v>
      </c>
      <c r="G304" s="566" t="s">
        <v>435</v>
      </c>
      <c r="H304" s="566" t="s">
        <v>608</v>
      </c>
      <c r="I304" s="497"/>
      <c r="J304" s="341" t="s">
        <v>61</v>
      </c>
      <c r="K304" s="401" t="str">
        <f t="shared" si="203"/>
        <v>E4.P_E.MR1</v>
      </c>
      <c r="L304" s="426" t="s">
        <v>594</v>
      </c>
      <c r="M304" s="427" t="s">
        <v>1642</v>
      </c>
      <c r="N304" s="499">
        <v>85957</v>
      </c>
      <c r="O304" s="499">
        <v>97991</v>
      </c>
      <c r="P304" s="655" t="s">
        <v>132</v>
      </c>
      <c r="Q304" s="500" t="str">
        <f t="shared" si="204"/>
        <v>E4.P_E.MR1-MP06-1</v>
      </c>
      <c r="R304" s="429" t="s">
        <v>1664</v>
      </c>
      <c r="S304" s="350" t="s">
        <v>1665</v>
      </c>
      <c r="T304" s="393">
        <v>2</v>
      </c>
      <c r="U304" s="394">
        <v>3</v>
      </c>
      <c r="V304" s="393" t="s">
        <v>67</v>
      </c>
      <c r="W304" s="395">
        <v>0.75</v>
      </c>
      <c r="X304" s="396">
        <v>0.75</v>
      </c>
      <c r="Y304" s="395">
        <v>0.75</v>
      </c>
      <c r="Z304" s="397">
        <v>0.75</v>
      </c>
      <c r="AA304" s="640"/>
      <c r="AB304" s="641"/>
      <c r="AC304" s="641"/>
      <c r="AD304" s="641"/>
      <c r="AE304" s="641"/>
      <c r="AF304" s="641"/>
      <c r="AG304" s="641"/>
      <c r="AH304" s="641"/>
      <c r="AI304" s="641"/>
      <c r="AJ304" s="641"/>
      <c r="AK304" s="641"/>
      <c r="AL304" s="641"/>
      <c r="AM304" s="641"/>
      <c r="AN304" s="641"/>
      <c r="AO304" s="641"/>
      <c r="AP304" s="641"/>
      <c r="AQ304" s="641"/>
      <c r="AR304" s="641"/>
      <c r="AS304" s="641"/>
      <c r="AT304" s="641"/>
      <c r="AU304" s="641"/>
      <c r="AV304" s="641"/>
      <c r="AW304" s="641"/>
      <c r="AX304" s="641"/>
      <c r="AY304" s="641"/>
      <c r="AZ304" s="641"/>
      <c r="BA304" s="641"/>
      <c r="BB304" s="641"/>
      <c r="BC304" s="642"/>
      <c r="BD304" s="790" t="s">
        <v>1645</v>
      </c>
      <c r="BS304" s="89" t="s">
        <v>593</v>
      </c>
      <c r="BT304" s="89" t="s">
        <v>594</v>
      </c>
      <c r="BU304" s="90" t="s">
        <v>1662</v>
      </c>
      <c r="BV304" s="87" t="s">
        <v>1660</v>
      </c>
      <c r="DH304" s="7" t="s">
        <v>1667</v>
      </c>
      <c r="DI304" s="7" t="s">
        <v>540</v>
      </c>
      <c r="DJ304" s="7" t="s">
        <v>607</v>
      </c>
      <c r="DK304" s="7" t="s">
        <v>608</v>
      </c>
      <c r="DL304" s="7" t="s">
        <v>606</v>
      </c>
      <c r="DQ304" s="7" t="s">
        <v>1662</v>
      </c>
      <c r="DR304" s="7" t="s">
        <v>1660</v>
      </c>
      <c r="EL304" s="860" t="s">
        <v>1666</v>
      </c>
      <c r="EM304" s="861" t="s">
        <v>1664</v>
      </c>
      <c r="EN304" s="862" t="s">
        <v>1665</v>
      </c>
      <c r="EO304" s="863">
        <v>2</v>
      </c>
      <c r="EP304" s="863">
        <v>3</v>
      </c>
      <c r="EQ304" s="864">
        <v>0.75</v>
      </c>
      <c r="ER304" s="864">
        <v>0.75</v>
      </c>
      <c r="ES304" s="864">
        <v>0.75</v>
      </c>
      <c r="ET304" s="865">
        <v>0.75</v>
      </c>
    </row>
    <row r="305" spans="71:122" ht="150" x14ac:dyDescent="0.2">
      <c r="BS305" s="89" t="s">
        <v>593</v>
      </c>
      <c r="BT305" s="89" t="s">
        <v>594</v>
      </c>
      <c r="BU305" s="90" t="s">
        <v>1666</v>
      </c>
      <c r="BV305" s="87" t="s">
        <v>1664</v>
      </c>
      <c r="DH305" s="7" t="s">
        <v>1668</v>
      </c>
      <c r="DI305" s="7" t="s">
        <v>540</v>
      </c>
      <c r="DJ305" s="7" t="s">
        <v>607</v>
      </c>
      <c r="DK305" s="7" t="s">
        <v>608</v>
      </c>
      <c r="DL305" s="7" t="s">
        <v>606</v>
      </c>
      <c r="DQ305" s="7" t="s">
        <v>1666</v>
      </c>
      <c r="DR305" s="7" t="s">
        <v>1664</v>
      </c>
    </row>
  </sheetData>
  <sheetProtection algorithmName="SHA-512" hashValue="DNUh9PswrJjRimCpvDZlxdmQUydc7YIBtbGUfazqvUs8xc3UEetWUOV0bTBW7ZuN1i8NzdqW4kXKGbc8oYXTaA==" saltValue="pEWg0ogfnhNfHx4T8XHt/A=="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0" bestFit="1" customWidth="1"/>
    <col min="2" max="2" width="28.28515625" style="210" customWidth="1"/>
    <col min="3" max="3" width="33.28515625" style="210" customWidth="1"/>
    <col min="4" max="4" width="11.42578125" style="210"/>
    <col min="5" max="5" width="53.42578125" style="210" hidden="1" customWidth="1"/>
    <col min="6" max="256" width="11.42578125" style="210"/>
    <col min="257" max="257" width="34" style="210" bestFit="1" customWidth="1"/>
    <col min="258" max="258" width="26.140625" style="210" customWidth="1"/>
    <col min="259" max="259" width="33.28515625" style="210" customWidth="1"/>
    <col min="260" max="260" width="11.42578125" style="210"/>
    <col min="261" max="261" width="53.42578125" style="210" customWidth="1"/>
    <col min="262" max="512" width="11.42578125" style="210"/>
    <col min="513" max="513" width="34" style="210" bestFit="1" customWidth="1"/>
    <col min="514" max="514" width="26.140625" style="210" customWidth="1"/>
    <col min="515" max="515" width="33.28515625" style="210" customWidth="1"/>
    <col min="516" max="516" width="11.42578125" style="210"/>
    <col min="517" max="517" width="53.42578125" style="210" customWidth="1"/>
    <col min="518" max="768" width="11.42578125" style="210"/>
    <col min="769" max="769" width="34" style="210" bestFit="1" customWidth="1"/>
    <col min="770" max="770" width="26.140625" style="210" customWidth="1"/>
    <col min="771" max="771" width="33.28515625" style="210" customWidth="1"/>
    <col min="772" max="772" width="11.42578125" style="210"/>
    <col min="773" max="773" width="53.42578125" style="210" customWidth="1"/>
    <col min="774" max="1024" width="11.42578125" style="210"/>
    <col min="1025" max="1025" width="34" style="210" bestFit="1" customWidth="1"/>
    <col min="1026" max="1026" width="26.140625" style="210" customWidth="1"/>
    <col min="1027" max="1027" width="33.28515625" style="210" customWidth="1"/>
    <col min="1028" max="1028" width="11.42578125" style="210"/>
    <col min="1029" max="1029" width="53.42578125" style="210" customWidth="1"/>
    <col min="1030" max="1280" width="11.42578125" style="210"/>
    <col min="1281" max="1281" width="34" style="210" bestFit="1" customWidth="1"/>
    <col min="1282" max="1282" width="26.140625" style="210" customWidth="1"/>
    <col min="1283" max="1283" width="33.28515625" style="210" customWidth="1"/>
    <col min="1284" max="1284" width="11.42578125" style="210"/>
    <col min="1285" max="1285" width="53.42578125" style="210" customWidth="1"/>
    <col min="1286" max="1536" width="11.42578125" style="210"/>
    <col min="1537" max="1537" width="34" style="210" bestFit="1" customWidth="1"/>
    <col min="1538" max="1538" width="26.140625" style="210" customWidth="1"/>
    <col min="1539" max="1539" width="33.28515625" style="210" customWidth="1"/>
    <col min="1540" max="1540" width="11.42578125" style="210"/>
    <col min="1541" max="1541" width="53.42578125" style="210" customWidth="1"/>
    <col min="1542" max="1792" width="11.42578125" style="210"/>
    <col min="1793" max="1793" width="34" style="210" bestFit="1" customWidth="1"/>
    <col min="1794" max="1794" width="26.140625" style="210" customWidth="1"/>
    <col min="1795" max="1795" width="33.28515625" style="210" customWidth="1"/>
    <col min="1796" max="1796" width="11.42578125" style="210"/>
    <col min="1797" max="1797" width="53.42578125" style="210" customWidth="1"/>
    <col min="1798" max="2048" width="11.42578125" style="210"/>
    <col min="2049" max="2049" width="34" style="210" bestFit="1" customWidth="1"/>
    <col min="2050" max="2050" width="26.140625" style="210" customWidth="1"/>
    <col min="2051" max="2051" width="33.28515625" style="210" customWidth="1"/>
    <col min="2052" max="2052" width="11.42578125" style="210"/>
    <col min="2053" max="2053" width="53.42578125" style="210" customWidth="1"/>
    <col min="2054" max="2304" width="11.42578125" style="210"/>
    <col min="2305" max="2305" width="34" style="210" bestFit="1" customWidth="1"/>
    <col min="2306" max="2306" width="26.140625" style="210" customWidth="1"/>
    <col min="2307" max="2307" width="33.28515625" style="210" customWidth="1"/>
    <col min="2308" max="2308" width="11.42578125" style="210"/>
    <col min="2309" max="2309" width="53.42578125" style="210" customWidth="1"/>
    <col min="2310" max="2560" width="11.42578125" style="210"/>
    <col min="2561" max="2561" width="34" style="210" bestFit="1" customWidth="1"/>
    <col min="2562" max="2562" width="26.140625" style="210" customWidth="1"/>
    <col min="2563" max="2563" width="33.28515625" style="210" customWidth="1"/>
    <col min="2564" max="2564" width="11.42578125" style="210"/>
    <col min="2565" max="2565" width="53.42578125" style="210" customWidth="1"/>
    <col min="2566" max="2816" width="11.42578125" style="210"/>
    <col min="2817" max="2817" width="34" style="210" bestFit="1" customWidth="1"/>
    <col min="2818" max="2818" width="26.140625" style="210" customWidth="1"/>
    <col min="2819" max="2819" width="33.28515625" style="210" customWidth="1"/>
    <col min="2820" max="2820" width="11.42578125" style="210"/>
    <col min="2821" max="2821" width="53.42578125" style="210" customWidth="1"/>
    <col min="2822" max="3072" width="11.42578125" style="210"/>
    <col min="3073" max="3073" width="34" style="210" bestFit="1" customWidth="1"/>
    <col min="3074" max="3074" width="26.140625" style="210" customWidth="1"/>
    <col min="3075" max="3075" width="33.28515625" style="210" customWidth="1"/>
    <col min="3076" max="3076" width="11.42578125" style="210"/>
    <col min="3077" max="3077" width="53.42578125" style="210" customWidth="1"/>
    <col min="3078" max="3328" width="11.42578125" style="210"/>
    <col min="3329" max="3329" width="34" style="210" bestFit="1" customWidth="1"/>
    <col min="3330" max="3330" width="26.140625" style="210" customWidth="1"/>
    <col min="3331" max="3331" width="33.28515625" style="210" customWidth="1"/>
    <col min="3332" max="3332" width="11.42578125" style="210"/>
    <col min="3333" max="3333" width="53.42578125" style="210" customWidth="1"/>
    <col min="3334" max="3584" width="11.42578125" style="210"/>
    <col min="3585" max="3585" width="34" style="210" bestFit="1" customWidth="1"/>
    <col min="3586" max="3586" width="26.140625" style="210" customWidth="1"/>
    <col min="3587" max="3587" width="33.28515625" style="210" customWidth="1"/>
    <col min="3588" max="3588" width="11.42578125" style="210"/>
    <col min="3589" max="3589" width="53.42578125" style="210" customWidth="1"/>
    <col min="3590" max="3840" width="11.42578125" style="210"/>
    <col min="3841" max="3841" width="34" style="210" bestFit="1" customWidth="1"/>
    <col min="3842" max="3842" width="26.140625" style="210" customWidth="1"/>
    <col min="3843" max="3843" width="33.28515625" style="210" customWidth="1"/>
    <col min="3844" max="3844" width="11.42578125" style="210"/>
    <col min="3845" max="3845" width="53.42578125" style="210" customWidth="1"/>
    <col min="3846" max="4096" width="11.42578125" style="210"/>
    <col min="4097" max="4097" width="34" style="210" bestFit="1" customWidth="1"/>
    <col min="4098" max="4098" width="26.140625" style="210" customWidth="1"/>
    <col min="4099" max="4099" width="33.28515625" style="210" customWidth="1"/>
    <col min="4100" max="4100" width="11.42578125" style="210"/>
    <col min="4101" max="4101" width="53.42578125" style="210" customWidth="1"/>
    <col min="4102" max="4352" width="11.42578125" style="210"/>
    <col min="4353" max="4353" width="34" style="210" bestFit="1" customWidth="1"/>
    <col min="4354" max="4354" width="26.140625" style="210" customWidth="1"/>
    <col min="4355" max="4355" width="33.28515625" style="210" customWidth="1"/>
    <col min="4356" max="4356" width="11.42578125" style="210"/>
    <col min="4357" max="4357" width="53.42578125" style="210" customWidth="1"/>
    <col min="4358" max="4608" width="11.42578125" style="210"/>
    <col min="4609" max="4609" width="34" style="210" bestFit="1" customWidth="1"/>
    <col min="4610" max="4610" width="26.140625" style="210" customWidth="1"/>
    <col min="4611" max="4611" width="33.28515625" style="210" customWidth="1"/>
    <col min="4612" max="4612" width="11.42578125" style="210"/>
    <col min="4613" max="4613" width="53.42578125" style="210" customWidth="1"/>
    <col min="4614" max="4864" width="11.42578125" style="210"/>
    <col min="4865" max="4865" width="34" style="210" bestFit="1" customWidth="1"/>
    <col min="4866" max="4866" width="26.140625" style="210" customWidth="1"/>
    <col min="4867" max="4867" width="33.28515625" style="210" customWidth="1"/>
    <col min="4868" max="4868" width="11.42578125" style="210"/>
    <col min="4869" max="4869" width="53.42578125" style="210" customWidth="1"/>
    <col min="4870" max="5120" width="11.42578125" style="210"/>
    <col min="5121" max="5121" width="34" style="210" bestFit="1" customWidth="1"/>
    <col min="5122" max="5122" width="26.140625" style="210" customWidth="1"/>
    <col min="5123" max="5123" width="33.28515625" style="210" customWidth="1"/>
    <col min="5124" max="5124" width="11.42578125" style="210"/>
    <col min="5125" max="5125" width="53.42578125" style="210" customWidth="1"/>
    <col min="5126" max="5376" width="11.42578125" style="210"/>
    <col min="5377" max="5377" width="34" style="210" bestFit="1" customWidth="1"/>
    <col min="5378" max="5378" width="26.140625" style="210" customWidth="1"/>
    <col min="5379" max="5379" width="33.28515625" style="210" customWidth="1"/>
    <col min="5380" max="5380" width="11.42578125" style="210"/>
    <col min="5381" max="5381" width="53.42578125" style="210" customWidth="1"/>
    <col min="5382" max="5632" width="11.42578125" style="210"/>
    <col min="5633" max="5633" width="34" style="210" bestFit="1" customWidth="1"/>
    <col min="5634" max="5634" width="26.140625" style="210" customWidth="1"/>
    <col min="5635" max="5635" width="33.28515625" style="210" customWidth="1"/>
    <col min="5636" max="5636" width="11.42578125" style="210"/>
    <col min="5637" max="5637" width="53.42578125" style="210" customWidth="1"/>
    <col min="5638" max="5888" width="11.42578125" style="210"/>
    <col min="5889" max="5889" width="34" style="210" bestFit="1" customWidth="1"/>
    <col min="5890" max="5890" width="26.140625" style="210" customWidth="1"/>
    <col min="5891" max="5891" width="33.28515625" style="210" customWidth="1"/>
    <col min="5892" max="5892" width="11.42578125" style="210"/>
    <col min="5893" max="5893" width="53.42578125" style="210" customWidth="1"/>
    <col min="5894" max="6144" width="11.42578125" style="210"/>
    <col min="6145" max="6145" width="34" style="210" bestFit="1" customWidth="1"/>
    <col min="6146" max="6146" width="26.140625" style="210" customWidth="1"/>
    <col min="6147" max="6147" width="33.28515625" style="210" customWidth="1"/>
    <col min="6148" max="6148" width="11.42578125" style="210"/>
    <col min="6149" max="6149" width="53.42578125" style="210" customWidth="1"/>
    <col min="6150" max="6400" width="11.42578125" style="210"/>
    <col min="6401" max="6401" width="34" style="210" bestFit="1" customWidth="1"/>
    <col min="6402" max="6402" width="26.140625" style="210" customWidth="1"/>
    <col min="6403" max="6403" width="33.28515625" style="210" customWidth="1"/>
    <col min="6404" max="6404" width="11.42578125" style="210"/>
    <col min="6405" max="6405" width="53.42578125" style="210" customWidth="1"/>
    <col min="6406" max="6656" width="11.42578125" style="210"/>
    <col min="6657" max="6657" width="34" style="210" bestFit="1" customWidth="1"/>
    <col min="6658" max="6658" width="26.140625" style="210" customWidth="1"/>
    <col min="6659" max="6659" width="33.28515625" style="210" customWidth="1"/>
    <col min="6660" max="6660" width="11.42578125" style="210"/>
    <col min="6661" max="6661" width="53.42578125" style="210" customWidth="1"/>
    <col min="6662" max="6912" width="11.42578125" style="210"/>
    <col min="6913" max="6913" width="34" style="210" bestFit="1" customWidth="1"/>
    <col min="6914" max="6914" width="26.140625" style="210" customWidth="1"/>
    <col min="6915" max="6915" width="33.28515625" style="210" customWidth="1"/>
    <col min="6916" max="6916" width="11.42578125" style="210"/>
    <col min="6917" max="6917" width="53.42578125" style="210" customWidth="1"/>
    <col min="6918" max="7168" width="11.42578125" style="210"/>
    <col min="7169" max="7169" width="34" style="210" bestFit="1" customWidth="1"/>
    <col min="7170" max="7170" width="26.140625" style="210" customWidth="1"/>
    <col min="7171" max="7171" width="33.28515625" style="210" customWidth="1"/>
    <col min="7172" max="7172" width="11.42578125" style="210"/>
    <col min="7173" max="7173" width="53.42578125" style="210" customWidth="1"/>
    <col min="7174" max="7424" width="11.42578125" style="210"/>
    <col min="7425" max="7425" width="34" style="210" bestFit="1" customWidth="1"/>
    <col min="7426" max="7426" width="26.140625" style="210" customWidth="1"/>
    <col min="7427" max="7427" width="33.28515625" style="210" customWidth="1"/>
    <col min="7428" max="7428" width="11.42578125" style="210"/>
    <col min="7429" max="7429" width="53.42578125" style="210" customWidth="1"/>
    <col min="7430" max="7680" width="11.42578125" style="210"/>
    <col min="7681" max="7681" width="34" style="210" bestFit="1" customWidth="1"/>
    <col min="7682" max="7682" width="26.140625" style="210" customWidth="1"/>
    <col min="7683" max="7683" width="33.28515625" style="210" customWidth="1"/>
    <col min="7684" max="7684" width="11.42578125" style="210"/>
    <col min="7685" max="7685" width="53.42578125" style="210" customWidth="1"/>
    <col min="7686" max="7936" width="11.42578125" style="210"/>
    <col min="7937" max="7937" width="34" style="210" bestFit="1" customWidth="1"/>
    <col min="7938" max="7938" width="26.140625" style="210" customWidth="1"/>
    <col min="7939" max="7939" width="33.28515625" style="210" customWidth="1"/>
    <col min="7940" max="7940" width="11.42578125" style="210"/>
    <col min="7941" max="7941" width="53.42578125" style="210" customWidth="1"/>
    <col min="7942" max="8192" width="11.42578125" style="210"/>
    <col min="8193" max="8193" width="34" style="210" bestFit="1" customWidth="1"/>
    <col min="8194" max="8194" width="26.140625" style="210" customWidth="1"/>
    <col min="8195" max="8195" width="33.28515625" style="210" customWidth="1"/>
    <col min="8196" max="8196" width="11.42578125" style="210"/>
    <col min="8197" max="8197" width="53.42578125" style="210" customWidth="1"/>
    <col min="8198" max="8448" width="11.42578125" style="210"/>
    <col min="8449" max="8449" width="34" style="210" bestFit="1" customWidth="1"/>
    <col min="8450" max="8450" width="26.140625" style="210" customWidth="1"/>
    <col min="8451" max="8451" width="33.28515625" style="210" customWidth="1"/>
    <col min="8452" max="8452" width="11.42578125" style="210"/>
    <col min="8453" max="8453" width="53.42578125" style="210" customWidth="1"/>
    <col min="8454" max="8704" width="11.42578125" style="210"/>
    <col min="8705" max="8705" width="34" style="210" bestFit="1" customWidth="1"/>
    <col min="8706" max="8706" width="26.140625" style="210" customWidth="1"/>
    <col min="8707" max="8707" width="33.28515625" style="210" customWidth="1"/>
    <col min="8708" max="8708" width="11.42578125" style="210"/>
    <col min="8709" max="8709" width="53.42578125" style="210" customWidth="1"/>
    <col min="8710" max="8960" width="11.42578125" style="210"/>
    <col min="8961" max="8961" width="34" style="210" bestFit="1" customWidth="1"/>
    <col min="8962" max="8962" width="26.140625" style="210" customWidth="1"/>
    <col min="8963" max="8963" width="33.28515625" style="210" customWidth="1"/>
    <col min="8964" max="8964" width="11.42578125" style="210"/>
    <col min="8965" max="8965" width="53.42578125" style="210" customWidth="1"/>
    <col min="8966" max="9216" width="11.42578125" style="210"/>
    <col min="9217" max="9217" width="34" style="210" bestFit="1" customWidth="1"/>
    <col min="9218" max="9218" width="26.140625" style="210" customWidth="1"/>
    <col min="9219" max="9219" width="33.28515625" style="210" customWidth="1"/>
    <col min="9220" max="9220" width="11.42578125" style="210"/>
    <col min="9221" max="9221" width="53.42578125" style="210" customWidth="1"/>
    <col min="9222" max="9472" width="11.42578125" style="210"/>
    <col min="9473" max="9473" width="34" style="210" bestFit="1" customWidth="1"/>
    <col min="9474" max="9474" width="26.140625" style="210" customWidth="1"/>
    <col min="9475" max="9475" width="33.28515625" style="210" customWidth="1"/>
    <col min="9476" max="9476" width="11.42578125" style="210"/>
    <col min="9477" max="9477" width="53.42578125" style="210" customWidth="1"/>
    <col min="9478" max="9728" width="11.42578125" style="210"/>
    <col min="9729" max="9729" width="34" style="210" bestFit="1" customWidth="1"/>
    <col min="9730" max="9730" width="26.140625" style="210" customWidth="1"/>
    <col min="9731" max="9731" width="33.28515625" style="210" customWidth="1"/>
    <col min="9732" max="9732" width="11.42578125" style="210"/>
    <col min="9733" max="9733" width="53.42578125" style="210" customWidth="1"/>
    <col min="9734" max="9984" width="11.42578125" style="210"/>
    <col min="9985" max="9985" width="34" style="210" bestFit="1" customWidth="1"/>
    <col min="9986" max="9986" width="26.140625" style="210" customWidth="1"/>
    <col min="9987" max="9987" width="33.28515625" style="210" customWidth="1"/>
    <col min="9988" max="9988" width="11.42578125" style="210"/>
    <col min="9989" max="9989" width="53.42578125" style="210" customWidth="1"/>
    <col min="9990" max="10240" width="11.42578125" style="210"/>
    <col min="10241" max="10241" width="34" style="210" bestFit="1" customWidth="1"/>
    <col min="10242" max="10242" width="26.140625" style="210" customWidth="1"/>
    <col min="10243" max="10243" width="33.28515625" style="210" customWidth="1"/>
    <col min="10244" max="10244" width="11.42578125" style="210"/>
    <col min="10245" max="10245" width="53.42578125" style="210" customWidth="1"/>
    <col min="10246" max="10496" width="11.42578125" style="210"/>
    <col min="10497" max="10497" width="34" style="210" bestFit="1" customWidth="1"/>
    <col min="10498" max="10498" width="26.140625" style="210" customWidth="1"/>
    <col min="10499" max="10499" width="33.28515625" style="210" customWidth="1"/>
    <col min="10500" max="10500" width="11.42578125" style="210"/>
    <col min="10501" max="10501" width="53.42578125" style="210" customWidth="1"/>
    <col min="10502" max="10752" width="11.42578125" style="210"/>
    <col min="10753" max="10753" width="34" style="210" bestFit="1" customWidth="1"/>
    <col min="10754" max="10754" width="26.140625" style="210" customWidth="1"/>
    <col min="10755" max="10755" width="33.28515625" style="210" customWidth="1"/>
    <col min="10756" max="10756" width="11.42578125" style="210"/>
    <col min="10757" max="10757" width="53.42578125" style="210" customWidth="1"/>
    <col min="10758" max="11008" width="11.42578125" style="210"/>
    <col min="11009" max="11009" width="34" style="210" bestFit="1" customWidth="1"/>
    <col min="11010" max="11010" width="26.140625" style="210" customWidth="1"/>
    <col min="11011" max="11011" width="33.28515625" style="210" customWidth="1"/>
    <col min="11012" max="11012" width="11.42578125" style="210"/>
    <col min="11013" max="11013" width="53.42578125" style="210" customWidth="1"/>
    <col min="11014" max="11264" width="11.42578125" style="210"/>
    <col min="11265" max="11265" width="34" style="210" bestFit="1" customWidth="1"/>
    <col min="11266" max="11266" width="26.140625" style="210" customWidth="1"/>
    <col min="11267" max="11267" width="33.28515625" style="210" customWidth="1"/>
    <col min="11268" max="11268" width="11.42578125" style="210"/>
    <col min="11269" max="11269" width="53.42578125" style="210" customWidth="1"/>
    <col min="11270" max="11520" width="11.42578125" style="210"/>
    <col min="11521" max="11521" width="34" style="210" bestFit="1" customWidth="1"/>
    <col min="11522" max="11522" width="26.140625" style="210" customWidth="1"/>
    <col min="11523" max="11523" width="33.28515625" style="210" customWidth="1"/>
    <col min="11524" max="11524" width="11.42578125" style="210"/>
    <col min="11525" max="11525" width="53.42578125" style="210" customWidth="1"/>
    <col min="11526" max="11776" width="11.42578125" style="210"/>
    <col min="11777" max="11777" width="34" style="210" bestFit="1" customWidth="1"/>
    <col min="11778" max="11778" width="26.140625" style="210" customWidth="1"/>
    <col min="11779" max="11779" width="33.28515625" style="210" customWidth="1"/>
    <col min="11780" max="11780" width="11.42578125" style="210"/>
    <col min="11781" max="11781" width="53.42578125" style="210" customWidth="1"/>
    <col min="11782" max="12032" width="11.42578125" style="210"/>
    <col min="12033" max="12033" width="34" style="210" bestFit="1" customWidth="1"/>
    <col min="12034" max="12034" width="26.140625" style="210" customWidth="1"/>
    <col min="12035" max="12035" width="33.28515625" style="210" customWidth="1"/>
    <col min="12036" max="12036" width="11.42578125" style="210"/>
    <col min="12037" max="12037" width="53.42578125" style="210" customWidth="1"/>
    <col min="12038" max="12288" width="11.42578125" style="210"/>
    <col min="12289" max="12289" width="34" style="210" bestFit="1" customWidth="1"/>
    <col min="12290" max="12290" width="26.140625" style="210" customWidth="1"/>
    <col min="12291" max="12291" width="33.28515625" style="210" customWidth="1"/>
    <col min="12292" max="12292" width="11.42578125" style="210"/>
    <col min="12293" max="12293" width="53.42578125" style="210" customWidth="1"/>
    <col min="12294" max="12544" width="11.42578125" style="210"/>
    <col min="12545" max="12545" width="34" style="210" bestFit="1" customWidth="1"/>
    <col min="12546" max="12546" width="26.140625" style="210" customWidth="1"/>
    <col min="12547" max="12547" width="33.28515625" style="210" customWidth="1"/>
    <col min="12548" max="12548" width="11.42578125" style="210"/>
    <col min="12549" max="12549" width="53.42578125" style="210" customWidth="1"/>
    <col min="12550" max="12800" width="11.42578125" style="210"/>
    <col min="12801" max="12801" width="34" style="210" bestFit="1" customWidth="1"/>
    <col min="12802" max="12802" width="26.140625" style="210" customWidth="1"/>
    <col min="12803" max="12803" width="33.28515625" style="210" customWidth="1"/>
    <col min="12804" max="12804" width="11.42578125" style="210"/>
    <col min="12805" max="12805" width="53.42578125" style="210" customWidth="1"/>
    <col min="12806" max="13056" width="11.42578125" style="210"/>
    <col min="13057" max="13057" width="34" style="210" bestFit="1" customWidth="1"/>
    <col min="13058" max="13058" width="26.140625" style="210" customWidth="1"/>
    <col min="13059" max="13059" width="33.28515625" style="210" customWidth="1"/>
    <col min="13060" max="13060" width="11.42578125" style="210"/>
    <col min="13061" max="13061" width="53.42578125" style="210" customWidth="1"/>
    <col min="13062" max="13312" width="11.42578125" style="210"/>
    <col min="13313" max="13313" width="34" style="210" bestFit="1" customWidth="1"/>
    <col min="13314" max="13314" width="26.140625" style="210" customWidth="1"/>
    <col min="13315" max="13315" width="33.28515625" style="210" customWidth="1"/>
    <col min="13316" max="13316" width="11.42578125" style="210"/>
    <col min="13317" max="13317" width="53.42578125" style="210" customWidth="1"/>
    <col min="13318" max="13568" width="11.42578125" style="210"/>
    <col min="13569" max="13569" width="34" style="210" bestFit="1" customWidth="1"/>
    <col min="13570" max="13570" width="26.140625" style="210" customWidth="1"/>
    <col min="13571" max="13571" width="33.28515625" style="210" customWidth="1"/>
    <col min="13572" max="13572" width="11.42578125" style="210"/>
    <col min="13573" max="13573" width="53.42578125" style="210" customWidth="1"/>
    <col min="13574" max="13824" width="11.42578125" style="210"/>
    <col min="13825" max="13825" width="34" style="210" bestFit="1" customWidth="1"/>
    <col min="13826" max="13826" width="26.140625" style="210" customWidth="1"/>
    <col min="13827" max="13827" width="33.28515625" style="210" customWidth="1"/>
    <col min="13828" max="13828" width="11.42578125" style="210"/>
    <col min="13829" max="13829" width="53.42578125" style="210" customWidth="1"/>
    <col min="13830" max="14080" width="11.42578125" style="210"/>
    <col min="14081" max="14081" width="34" style="210" bestFit="1" customWidth="1"/>
    <col min="14082" max="14082" width="26.140625" style="210" customWidth="1"/>
    <col min="14083" max="14083" width="33.28515625" style="210" customWidth="1"/>
    <col min="14084" max="14084" width="11.42578125" style="210"/>
    <col min="14085" max="14085" width="53.42578125" style="210" customWidth="1"/>
    <col min="14086" max="14336" width="11.42578125" style="210"/>
    <col min="14337" max="14337" width="34" style="210" bestFit="1" customWidth="1"/>
    <col min="14338" max="14338" width="26.140625" style="210" customWidth="1"/>
    <col min="14339" max="14339" width="33.28515625" style="210" customWidth="1"/>
    <col min="14340" max="14340" width="11.42578125" style="210"/>
    <col min="14341" max="14341" width="53.42578125" style="210" customWidth="1"/>
    <col min="14342" max="14592" width="11.42578125" style="210"/>
    <col min="14593" max="14593" width="34" style="210" bestFit="1" customWidth="1"/>
    <col min="14594" max="14594" width="26.140625" style="210" customWidth="1"/>
    <col min="14595" max="14595" width="33.28515625" style="210" customWidth="1"/>
    <col min="14596" max="14596" width="11.42578125" style="210"/>
    <col min="14597" max="14597" width="53.42578125" style="210" customWidth="1"/>
    <col min="14598" max="14848" width="11.42578125" style="210"/>
    <col min="14849" max="14849" width="34" style="210" bestFit="1" customWidth="1"/>
    <col min="14850" max="14850" width="26.140625" style="210" customWidth="1"/>
    <col min="14851" max="14851" width="33.28515625" style="210" customWidth="1"/>
    <col min="14852" max="14852" width="11.42578125" style="210"/>
    <col min="14853" max="14853" width="53.42578125" style="210" customWidth="1"/>
    <col min="14854" max="15104" width="11.42578125" style="210"/>
    <col min="15105" max="15105" width="34" style="210" bestFit="1" customWidth="1"/>
    <col min="15106" max="15106" width="26.140625" style="210" customWidth="1"/>
    <col min="15107" max="15107" width="33.28515625" style="210" customWidth="1"/>
    <col min="15108" max="15108" width="11.42578125" style="210"/>
    <col min="15109" max="15109" width="53.42578125" style="210" customWidth="1"/>
    <col min="15110" max="15360" width="11.42578125" style="210"/>
    <col min="15361" max="15361" width="34" style="210" bestFit="1" customWidth="1"/>
    <col min="15362" max="15362" width="26.140625" style="210" customWidth="1"/>
    <col min="15363" max="15363" width="33.28515625" style="210" customWidth="1"/>
    <col min="15364" max="15364" width="11.42578125" style="210"/>
    <col min="15365" max="15365" width="53.42578125" style="210" customWidth="1"/>
    <col min="15366" max="15616" width="11.42578125" style="210"/>
    <col min="15617" max="15617" width="34" style="210" bestFit="1" customWidth="1"/>
    <col min="15618" max="15618" width="26.140625" style="210" customWidth="1"/>
    <col min="15619" max="15619" width="33.28515625" style="210" customWidth="1"/>
    <col min="15620" max="15620" width="11.42578125" style="210"/>
    <col min="15621" max="15621" width="53.42578125" style="210" customWidth="1"/>
    <col min="15622" max="15872" width="11.42578125" style="210"/>
    <col min="15873" max="15873" width="34" style="210" bestFit="1" customWidth="1"/>
    <col min="15874" max="15874" width="26.140625" style="210" customWidth="1"/>
    <col min="15875" max="15875" width="33.28515625" style="210" customWidth="1"/>
    <col min="15876" max="15876" width="11.42578125" style="210"/>
    <col min="15877" max="15877" width="53.42578125" style="210" customWidth="1"/>
    <col min="15878" max="16128" width="11.42578125" style="210"/>
    <col min="16129" max="16129" width="34" style="210" bestFit="1" customWidth="1"/>
    <col min="16130" max="16130" width="26.140625" style="210" customWidth="1"/>
    <col min="16131" max="16131" width="33.28515625" style="210" customWidth="1"/>
    <col min="16132" max="16132" width="11.42578125" style="210"/>
    <col min="16133" max="16133" width="53.42578125" style="210" customWidth="1"/>
    <col min="16134" max="16384" width="11.42578125" style="210"/>
  </cols>
  <sheetData>
    <row r="1" spans="1:5" ht="32.25" thickTop="1" x14ac:dyDescent="0.25">
      <c r="A1" s="57" t="s">
        <v>1711</v>
      </c>
      <c r="B1" s="58" t="s">
        <v>1712</v>
      </c>
      <c r="C1" s="59" t="s">
        <v>1713</v>
      </c>
    </row>
    <row r="2" spans="1:5" ht="15.75" x14ac:dyDescent="0.25">
      <c r="A2" s="800" t="s">
        <v>73</v>
      </c>
      <c r="B2" s="801" t="s">
        <v>73</v>
      </c>
      <c r="C2" s="802" t="s">
        <v>73</v>
      </c>
      <c r="E2" s="210" t="str">
        <f>+C2</f>
        <v>0-0</v>
      </c>
    </row>
    <row r="3" spans="1:5" ht="30" x14ac:dyDescent="0.25">
      <c r="A3" s="803" t="s">
        <v>1714</v>
      </c>
      <c r="B3" s="804" t="s">
        <v>1715</v>
      </c>
      <c r="C3" s="805" t="s">
        <v>1716</v>
      </c>
      <c r="E3" s="210" t="str">
        <f>+CONCATENATE(C3," - ",B3)</f>
        <v>WALFRANDO ADOLFO FORERO BEJARANO - ALCALDE MUNICPAL</v>
      </c>
    </row>
    <row r="4" spans="1:5" ht="30" x14ac:dyDescent="0.25">
      <c r="A4" s="803" t="s">
        <v>1717</v>
      </c>
      <c r="B4" s="804" t="s">
        <v>1718</v>
      </c>
      <c r="C4" s="805" t="s">
        <v>1719</v>
      </c>
      <c r="E4" s="210" t="str">
        <f t="shared" ref="E4:E44" si="0">+CONCATENATE(C4," - ",B4)</f>
        <v>MARLA PATRICIA BARBOSA PALLARES - JEFE OFICINA JURÍDICA Y DE CONTRATACIÓN</v>
      </c>
    </row>
    <row r="5" spans="1:5" ht="30" x14ac:dyDescent="0.25">
      <c r="A5" s="803" t="s">
        <v>1720</v>
      </c>
      <c r="B5" s="804" t="s">
        <v>1721</v>
      </c>
      <c r="C5" s="805" t="s">
        <v>1722</v>
      </c>
      <c r="E5" s="210" t="str">
        <f t="shared" si="0"/>
        <v>LILIANA FERNANDA LÓPEZ RIVEROS - JEFE DE CONTROL INTERNO</v>
      </c>
    </row>
    <row r="6" spans="1:5" ht="30" x14ac:dyDescent="0.25">
      <c r="A6" s="803" t="s">
        <v>1723</v>
      </c>
      <c r="B6" s="806" t="s">
        <v>1724</v>
      </c>
      <c r="C6" s="805" t="s">
        <v>1725</v>
      </c>
      <c r="E6" s="210" t="str">
        <f t="shared" si="0"/>
        <v>LUIS ARMANDO SUÁREZ MORENO - SECRETARIO DE GOBIERNO</v>
      </c>
    </row>
    <row r="7" spans="1:5" ht="42.75" x14ac:dyDescent="0.25">
      <c r="A7" s="803" t="s">
        <v>1726</v>
      </c>
      <c r="B7" s="806" t="s">
        <v>1727</v>
      </c>
      <c r="C7" s="805" t="s">
        <v>1728</v>
      </c>
      <c r="E7" s="210" t="str">
        <f t="shared" si="0"/>
        <v>MARTHA LUCÍA FARIAS VILLARRAGA - SECRETARIA DE DESARROLLO ADMINISTRATIVO</v>
      </c>
    </row>
    <row r="8" spans="1:5" ht="42.75" x14ac:dyDescent="0.25">
      <c r="A8" s="803" t="s">
        <v>1917</v>
      </c>
      <c r="B8" s="806" t="s">
        <v>1916</v>
      </c>
      <c r="C8" s="805" t="s">
        <v>1729</v>
      </c>
      <c r="E8" s="210" t="str">
        <f t="shared" si="0"/>
        <v>LUZ EMILCE MAMBUSCAY LÓPEZ - SECRETARIA DESARROLLO ECONÓMICO</v>
      </c>
    </row>
    <row r="9" spans="1:5" ht="42.75" x14ac:dyDescent="0.25">
      <c r="A9" s="803" t="s">
        <v>1730</v>
      </c>
      <c r="B9" s="806" t="s">
        <v>1731</v>
      </c>
      <c r="C9" s="805" t="s">
        <v>1732</v>
      </c>
      <c r="E9" s="210" t="str">
        <f t="shared" si="0"/>
        <v>LINETH MAGALY VÁSQUEZ ROCHA - SECRETARIA DE DESARROLLO E INTEGRACIÓN SOCIAL</v>
      </c>
    </row>
    <row r="10" spans="1:5" ht="30" x14ac:dyDescent="0.25">
      <c r="A10" s="803" t="s">
        <v>1733</v>
      </c>
      <c r="B10" s="806" t="s">
        <v>1915</v>
      </c>
      <c r="C10" s="805" t="s">
        <v>1914</v>
      </c>
      <c r="E10" s="210" t="str">
        <f t="shared" si="0"/>
        <v>CARLOS JULIÁN NAVAS MARTÍNEZ - SECRETARIO DEL AMBIENTE</v>
      </c>
    </row>
    <row r="11" spans="1:5" ht="30" x14ac:dyDescent="0.25">
      <c r="A11" s="803" t="s">
        <v>1734</v>
      </c>
      <c r="B11" s="806" t="s">
        <v>1735</v>
      </c>
      <c r="C11" s="805" t="s">
        <v>1736</v>
      </c>
      <c r="E11" s="210" t="str">
        <f t="shared" si="0"/>
        <v>CÉSAR ORLANDO CHAPETÓN MARTÍNEZ  - SECRETARIO DE PLANEACIÓN</v>
      </c>
    </row>
    <row r="12" spans="1:5" x14ac:dyDescent="0.25">
      <c r="A12" s="803" t="s">
        <v>1737</v>
      </c>
      <c r="B12" s="806" t="s">
        <v>1738</v>
      </c>
      <c r="C12" s="805" t="s">
        <v>1739</v>
      </c>
      <c r="E12" s="210" t="str">
        <f t="shared" si="0"/>
        <v>WILMAN CONTRERAS MATEUS - SECRETARIO DE SALUD</v>
      </c>
    </row>
    <row r="13" spans="1:5" ht="30" x14ac:dyDescent="0.25">
      <c r="A13" s="807" t="s">
        <v>1740</v>
      </c>
      <c r="B13" s="806" t="s">
        <v>1741</v>
      </c>
      <c r="C13" s="805" t="s">
        <v>1742</v>
      </c>
      <c r="E13" s="210" t="str">
        <f t="shared" si="0"/>
        <v>SANDRA PATRICIA GARAVITO MORENO - SECRETARIA DE EDUCACIÓN</v>
      </c>
    </row>
    <row r="14" spans="1:5" ht="30" x14ac:dyDescent="0.25">
      <c r="A14" s="803" t="s">
        <v>1743</v>
      </c>
      <c r="B14" s="806" t="s">
        <v>1744</v>
      </c>
      <c r="C14" s="805" t="s">
        <v>1745</v>
      </c>
      <c r="E14" s="210" t="str">
        <f t="shared" si="0"/>
        <v>RAFAEL ANTONIO RIVERA GÓMEZ - SECRETARIO DE INFRAESTRUCTURA</v>
      </c>
    </row>
    <row r="15" spans="1:5" ht="30" x14ac:dyDescent="0.25">
      <c r="A15" s="803" t="s">
        <v>1746</v>
      </c>
      <c r="B15" s="806" t="s">
        <v>1747</v>
      </c>
      <c r="C15" s="805" t="s">
        <v>1748</v>
      </c>
      <c r="E15" s="210" t="str">
        <f t="shared" si="0"/>
        <v>MIGUEL ALEJANDRO RICO SUAREZ - SECRETARIO DE HACIENDA</v>
      </c>
    </row>
    <row r="16" spans="1:5" ht="30" x14ac:dyDescent="0.25">
      <c r="A16" s="803" t="s">
        <v>1749</v>
      </c>
      <c r="B16" s="806" t="s">
        <v>1750</v>
      </c>
      <c r="C16" s="805" t="s">
        <v>1751</v>
      </c>
      <c r="E16" s="210" t="str">
        <f t="shared" si="0"/>
        <v>JOHNNY FERNEY PÉREZ QUINCHE - SECRETARIO DE CULTURA Y PATRIMONIO</v>
      </c>
    </row>
    <row r="17" spans="1:5" ht="30" x14ac:dyDescent="0.25">
      <c r="A17" s="803" t="s">
        <v>1752</v>
      </c>
      <c r="B17" s="806" t="s">
        <v>1753</v>
      </c>
      <c r="C17" s="805" t="s">
        <v>1754</v>
      </c>
      <c r="E17" s="210" t="str">
        <f t="shared" si="0"/>
        <v>ANGELA PATRICIA NAVARRO LÓPEZ - JEFE DE COMUNICACIONES</v>
      </c>
    </row>
    <row r="18" spans="1:5" ht="42.75" x14ac:dyDescent="0.25">
      <c r="A18" s="808" t="s">
        <v>1755</v>
      </c>
      <c r="B18" s="804" t="s">
        <v>1756</v>
      </c>
      <c r="C18" s="805" t="s">
        <v>1757</v>
      </c>
      <c r="E18" s="210" t="str">
        <f t="shared" si="0"/>
        <v>HENRY HERNAN PRIETO VALBUENA - DIRECTOR EJECUTIVO INSTITUTO DE RECREACIÓN Y DEPORTE</v>
      </c>
    </row>
    <row r="19" spans="1:5" ht="30" x14ac:dyDescent="0.25">
      <c r="A19" s="808" t="s">
        <v>1758</v>
      </c>
      <c r="B19" s="804" t="s">
        <v>1759</v>
      </c>
      <c r="C19" s="805" t="s">
        <v>1760</v>
      </c>
      <c r="E19" s="210" t="str">
        <f t="shared" si="0"/>
        <v xml:space="preserve">FRANCISCO ALIRIO RODRÍGUEZ SANTOS - GERENTE EMPRESA DE SERVICIOS PÚBLICOS </v>
      </c>
    </row>
    <row r="20" spans="1:5" ht="42.75" x14ac:dyDescent="0.25">
      <c r="A20" s="808" t="s">
        <v>1730</v>
      </c>
      <c r="B20" s="804" t="s">
        <v>1937</v>
      </c>
      <c r="C20" s="805" t="s">
        <v>1729</v>
      </c>
      <c r="E20" s="210" t="str">
        <f t="shared" si="0"/>
        <v>LUZ EMILCE MAMBUSCAY LÓPEZ - SECRETARIA DE DESARROLLO E INTEGRACIÓN SOCIAL (E )</v>
      </c>
    </row>
    <row r="21" spans="1:5" ht="15.75" x14ac:dyDescent="0.25">
      <c r="A21" s="800"/>
      <c r="B21" s="801"/>
      <c r="C21" s="802"/>
      <c r="E21" s="210" t="str">
        <f t="shared" si="0"/>
        <v xml:space="preserve"> - </v>
      </c>
    </row>
    <row r="22" spans="1:5" ht="15.75" x14ac:dyDescent="0.25">
      <c r="A22" s="800"/>
      <c r="B22" s="801"/>
      <c r="C22" s="802"/>
      <c r="E22" s="210" t="str">
        <f t="shared" si="0"/>
        <v xml:space="preserve"> - </v>
      </c>
    </row>
    <row r="23" spans="1:5" ht="15.75" x14ac:dyDescent="0.25">
      <c r="A23" s="800"/>
      <c r="B23" s="801"/>
      <c r="C23" s="802"/>
      <c r="E23" s="210" t="str">
        <f t="shared" si="0"/>
        <v xml:space="preserve"> - </v>
      </c>
    </row>
    <row r="24" spans="1:5" ht="15.75" x14ac:dyDescent="0.25">
      <c r="A24" s="800"/>
      <c r="B24" s="801"/>
      <c r="C24" s="802"/>
      <c r="E24" s="210" t="str">
        <f t="shared" si="0"/>
        <v xml:space="preserve"> - </v>
      </c>
    </row>
    <row r="25" spans="1:5" ht="15.75" x14ac:dyDescent="0.25">
      <c r="A25" s="800"/>
      <c r="B25" s="801"/>
      <c r="C25" s="802"/>
      <c r="E25" s="210" t="str">
        <f t="shared" si="0"/>
        <v xml:space="preserve"> - </v>
      </c>
    </row>
    <row r="26" spans="1:5" ht="15.75" x14ac:dyDescent="0.25">
      <c r="A26" s="800"/>
      <c r="B26" s="801"/>
      <c r="C26" s="802"/>
      <c r="E26" s="210" t="str">
        <f t="shared" si="0"/>
        <v xml:space="preserve"> - </v>
      </c>
    </row>
    <row r="27" spans="1:5" ht="15.75" x14ac:dyDescent="0.25">
      <c r="A27" s="800"/>
      <c r="B27" s="801"/>
      <c r="C27" s="802"/>
      <c r="E27" s="210" t="str">
        <f t="shared" si="0"/>
        <v xml:space="preserve"> - </v>
      </c>
    </row>
    <row r="28" spans="1:5" ht="15.75" x14ac:dyDescent="0.25">
      <c r="A28" s="800"/>
      <c r="B28" s="801"/>
      <c r="C28" s="802"/>
      <c r="E28" s="210" t="str">
        <f t="shared" si="0"/>
        <v xml:space="preserve"> - </v>
      </c>
    </row>
    <row r="29" spans="1:5" ht="15.75" x14ac:dyDescent="0.25">
      <c r="A29" s="800"/>
      <c r="B29" s="801"/>
      <c r="C29" s="802"/>
      <c r="E29" s="210" t="str">
        <f t="shared" si="0"/>
        <v xml:space="preserve"> - </v>
      </c>
    </row>
    <row r="30" spans="1:5" x14ac:dyDescent="0.25">
      <c r="A30" s="809"/>
      <c r="B30" s="810"/>
      <c r="C30" s="811"/>
      <c r="E30" s="210" t="str">
        <f t="shared" si="0"/>
        <v xml:space="preserve"> - </v>
      </c>
    </row>
    <row r="31" spans="1:5" x14ac:dyDescent="0.25">
      <c r="A31" s="809"/>
      <c r="B31" s="810"/>
      <c r="C31" s="811"/>
      <c r="E31" s="210" t="str">
        <f t="shared" si="0"/>
        <v xml:space="preserve"> - </v>
      </c>
    </row>
    <row r="32" spans="1:5" x14ac:dyDescent="0.25">
      <c r="A32" s="809"/>
      <c r="B32" s="810"/>
      <c r="C32" s="811"/>
      <c r="E32" s="210" t="str">
        <f t="shared" si="0"/>
        <v xml:space="preserve"> - </v>
      </c>
    </row>
    <row r="33" spans="1:5" x14ac:dyDescent="0.25">
      <c r="A33" s="809"/>
      <c r="B33" s="810"/>
      <c r="C33" s="811"/>
      <c r="E33" s="210" t="str">
        <f t="shared" si="0"/>
        <v xml:space="preserve"> - </v>
      </c>
    </row>
    <row r="34" spans="1:5" x14ac:dyDescent="0.25">
      <c r="A34" s="809"/>
      <c r="B34" s="810"/>
      <c r="C34" s="811"/>
      <c r="E34" s="210" t="str">
        <f t="shared" si="0"/>
        <v xml:space="preserve"> - </v>
      </c>
    </row>
    <row r="35" spans="1:5" x14ac:dyDescent="0.25">
      <c r="A35" s="809"/>
      <c r="B35" s="810"/>
      <c r="C35" s="811"/>
      <c r="E35" s="210" t="str">
        <f t="shared" si="0"/>
        <v xml:space="preserve"> - </v>
      </c>
    </row>
    <row r="36" spans="1:5" x14ac:dyDescent="0.25">
      <c r="A36" s="809"/>
      <c r="B36" s="810"/>
      <c r="C36" s="811"/>
      <c r="E36" s="210" t="str">
        <f t="shared" si="0"/>
        <v xml:space="preserve"> - </v>
      </c>
    </row>
    <row r="37" spans="1:5" x14ac:dyDescent="0.25">
      <c r="A37" s="809"/>
      <c r="B37" s="810"/>
      <c r="C37" s="811"/>
      <c r="E37" s="210" t="str">
        <f t="shared" si="0"/>
        <v xml:space="preserve"> - </v>
      </c>
    </row>
    <row r="38" spans="1:5" x14ac:dyDescent="0.25">
      <c r="A38" s="809"/>
      <c r="B38" s="810"/>
      <c r="C38" s="811"/>
      <c r="E38" s="210" t="str">
        <f t="shared" si="0"/>
        <v xml:space="preserve"> - </v>
      </c>
    </row>
    <row r="39" spans="1:5" x14ac:dyDescent="0.25">
      <c r="A39" s="809"/>
      <c r="B39" s="810"/>
      <c r="C39" s="811"/>
      <c r="E39" s="210" t="str">
        <f t="shared" si="0"/>
        <v xml:space="preserve"> - </v>
      </c>
    </row>
    <row r="40" spans="1:5" x14ac:dyDescent="0.25">
      <c r="A40" s="809"/>
      <c r="B40" s="810"/>
      <c r="C40" s="811"/>
      <c r="E40" s="210" t="str">
        <f t="shared" si="0"/>
        <v xml:space="preserve"> - </v>
      </c>
    </row>
    <row r="41" spans="1:5" x14ac:dyDescent="0.25">
      <c r="A41" s="809"/>
      <c r="B41" s="810"/>
      <c r="C41" s="811"/>
      <c r="E41" s="210" t="str">
        <f t="shared" si="0"/>
        <v xml:space="preserve"> - </v>
      </c>
    </row>
    <row r="42" spans="1:5" x14ac:dyDescent="0.25">
      <c r="A42" s="809"/>
      <c r="B42" s="810"/>
      <c r="C42" s="811"/>
      <c r="E42" s="210" t="str">
        <f t="shared" si="0"/>
        <v xml:space="preserve"> - </v>
      </c>
    </row>
    <row r="43" spans="1:5" x14ac:dyDescent="0.25">
      <c r="A43" s="809"/>
      <c r="B43" s="810"/>
      <c r="C43" s="811"/>
      <c r="E43" s="210" t="str">
        <f t="shared" si="0"/>
        <v xml:space="preserve"> - </v>
      </c>
    </row>
    <row r="44" spans="1:5" ht="15.75" thickBot="1" x14ac:dyDescent="0.3">
      <c r="A44" s="812"/>
      <c r="B44" s="813"/>
      <c r="C44" s="814"/>
      <c r="E44" s="210"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0" hidden="1" customWidth="1"/>
    <col min="2" max="3" width="24.5703125" style="210" customWidth="1"/>
    <col min="4" max="4" width="44.85546875" style="210" customWidth="1"/>
    <col min="5" max="257" width="24.5703125" style="210"/>
    <col min="258" max="259" width="24.5703125" style="210" customWidth="1"/>
    <col min="260" max="260" width="44.85546875" style="210" customWidth="1"/>
    <col min="261" max="513" width="24.5703125" style="210"/>
    <col min="514" max="515" width="24.5703125" style="210" customWidth="1"/>
    <col min="516" max="516" width="44.85546875" style="210" customWidth="1"/>
    <col min="517" max="769" width="24.5703125" style="210"/>
    <col min="770" max="771" width="24.5703125" style="210" customWidth="1"/>
    <col min="772" max="772" width="44.85546875" style="210" customWidth="1"/>
    <col min="773" max="1025" width="24.5703125" style="210"/>
    <col min="1026" max="1027" width="24.5703125" style="210" customWidth="1"/>
    <col min="1028" max="1028" width="44.85546875" style="210" customWidth="1"/>
    <col min="1029" max="1281" width="24.5703125" style="210"/>
    <col min="1282" max="1283" width="24.5703125" style="210" customWidth="1"/>
    <col min="1284" max="1284" width="44.85546875" style="210" customWidth="1"/>
    <col min="1285" max="1537" width="24.5703125" style="210"/>
    <col min="1538" max="1539" width="24.5703125" style="210" customWidth="1"/>
    <col min="1540" max="1540" width="44.85546875" style="210" customWidth="1"/>
    <col min="1541" max="1793" width="24.5703125" style="210"/>
    <col min="1794" max="1795" width="24.5703125" style="210" customWidth="1"/>
    <col min="1796" max="1796" width="44.85546875" style="210" customWidth="1"/>
    <col min="1797" max="2049" width="24.5703125" style="210"/>
    <col min="2050" max="2051" width="24.5703125" style="210" customWidth="1"/>
    <col min="2052" max="2052" width="44.85546875" style="210" customWidth="1"/>
    <col min="2053" max="2305" width="24.5703125" style="210"/>
    <col min="2306" max="2307" width="24.5703125" style="210" customWidth="1"/>
    <col min="2308" max="2308" width="44.85546875" style="210" customWidth="1"/>
    <col min="2309" max="2561" width="24.5703125" style="210"/>
    <col min="2562" max="2563" width="24.5703125" style="210" customWidth="1"/>
    <col min="2564" max="2564" width="44.85546875" style="210" customWidth="1"/>
    <col min="2565" max="2817" width="24.5703125" style="210"/>
    <col min="2818" max="2819" width="24.5703125" style="210" customWidth="1"/>
    <col min="2820" max="2820" width="44.85546875" style="210" customWidth="1"/>
    <col min="2821" max="3073" width="24.5703125" style="210"/>
    <col min="3074" max="3075" width="24.5703125" style="210" customWidth="1"/>
    <col min="3076" max="3076" width="44.85546875" style="210" customWidth="1"/>
    <col min="3077" max="3329" width="24.5703125" style="210"/>
    <col min="3330" max="3331" width="24.5703125" style="210" customWidth="1"/>
    <col min="3332" max="3332" width="44.85546875" style="210" customWidth="1"/>
    <col min="3333" max="3585" width="24.5703125" style="210"/>
    <col min="3586" max="3587" width="24.5703125" style="210" customWidth="1"/>
    <col min="3588" max="3588" width="44.85546875" style="210" customWidth="1"/>
    <col min="3589" max="3841" width="24.5703125" style="210"/>
    <col min="3842" max="3843" width="24.5703125" style="210" customWidth="1"/>
    <col min="3844" max="3844" width="44.85546875" style="210" customWidth="1"/>
    <col min="3845" max="4097" width="24.5703125" style="210"/>
    <col min="4098" max="4099" width="24.5703125" style="210" customWidth="1"/>
    <col min="4100" max="4100" width="44.85546875" style="210" customWidth="1"/>
    <col min="4101" max="4353" width="24.5703125" style="210"/>
    <col min="4354" max="4355" width="24.5703125" style="210" customWidth="1"/>
    <col min="4356" max="4356" width="44.85546875" style="210" customWidth="1"/>
    <col min="4357" max="4609" width="24.5703125" style="210"/>
    <col min="4610" max="4611" width="24.5703125" style="210" customWidth="1"/>
    <col min="4612" max="4612" width="44.85546875" style="210" customWidth="1"/>
    <col min="4613" max="4865" width="24.5703125" style="210"/>
    <col min="4866" max="4867" width="24.5703125" style="210" customWidth="1"/>
    <col min="4868" max="4868" width="44.85546875" style="210" customWidth="1"/>
    <col min="4869" max="5121" width="24.5703125" style="210"/>
    <col min="5122" max="5123" width="24.5703125" style="210" customWidth="1"/>
    <col min="5124" max="5124" width="44.85546875" style="210" customWidth="1"/>
    <col min="5125" max="5377" width="24.5703125" style="210"/>
    <col min="5378" max="5379" width="24.5703125" style="210" customWidth="1"/>
    <col min="5380" max="5380" width="44.85546875" style="210" customWidth="1"/>
    <col min="5381" max="5633" width="24.5703125" style="210"/>
    <col min="5634" max="5635" width="24.5703125" style="210" customWidth="1"/>
    <col min="5636" max="5636" width="44.85546875" style="210" customWidth="1"/>
    <col min="5637" max="5889" width="24.5703125" style="210"/>
    <col min="5890" max="5891" width="24.5703125" style="210" customWidth="1"/>
    <col min="5892" max="5892" width="44.85546875" style="210" customWidth="1"/>
    <col min="5893" max="6145" width="24.5703125" style="210"/>
    <col min="6146" max="6147" width="24.5703125" style="210" customWidth="1"/>
    <col min="6148" max="6148" width="44.85546875" style="210" customWidth="1"/>
    <col min="6149" max="6401" width="24.5703125" style="210"/>
    <col min="6402" max="6403" width="24.5703125" style="210" customWidth="1"/>
    <col min="6404" max="6404" width="44.85546875" style="210" customWidth="1"/>
    <col min="6405" max="6657" width="24.5703125" style="210"/>
    <col min="6658" max="6659" width="24.5703125" style="210" customWidth="1"/>
    <col min="6660" max="6660" width="44.85546875" style="210" customWidth="1"/>
    <col min="6661" max="6913" width="24.5703125" style="210"/>
    <col min="6914" max="6915" width="24.5703125" style="210" customWidth="1"/>
    <col min="6916" max="6916" width="44.85546875" style="210" customWidth="1"/>
    <col min="6917" max="7169" width="24.5703125" style="210"/>
    <col min="7170" max="7171" width="24.5703125" style="210" customWidth="1"/>
    <col min="7172" max="7172" width="44.85546875" style="210" customWidth="1"/>
    <col min="7173" max="7425" width="24.5703125" style="210"/>
    <col min="7426" max="7427" width="24.5703125" style="210" customWidth="1"/>
    <col min="7428" max="7428" width="44.85546875" style="210" customWidth="1"/>
    <col min="7429" max="7681" width="24.5703125" style="210"/>
    <col min="7682" max="7683" width="24.5703125" style="210" customWidth="1"/>
    <col min="7684" max="7684" width="44.85546875" style="210" customWidth="1"/>
    <col min="7685" max="7937" width="24.5703125" style="210"/>
    <col min="7938" max="7939" width="24.5703125" style="210" customWidth="1"/>
    <col min="7940" max="7940" width="44.85546875" style="210" customWidth="1"/>
    <col min="7941" max="8193" width="24.5703125" style="210"/>
    <col min="8194" max="8195" width="24.5703125" style="210" customWidth="1"/>
    <col min="8196" max="8196" width="44.85546875" style="210" customWidth="1"/>
    <col min="8197" max="8449" width="24.5703125" style="210"/>
    <col min="8450" max="8451" width="24.5703125" style="210" customWidth="1"/>
    <col min="8452" max="8452" width="44.85546875" style="210" customWidth="1"/>
    <col min="8453" max="8705" width="24.5703125" style="210"/>
    <col min="8706" max="8707" width="24.5703125" style="210" customWidth="1"/>
    <col min="8708" max="8708" width="44.85546875" style="210" customWidth="1"/>
    <col min="8709" max="8961" width="24.5703125" style="210"/>
    <col min="8962" max="8963" width="24.5703125" style="210" customWidth="1"/>
    <col min="8964" max="8964" width="44.85546875" style="210" customWidth="1"/>
    <col min="8965" max="9217" width="24.5703125" style="210"/>
    <col min="9218" max="9219" width="24.5703125" style="210" customWidth="1"/>
    <col min="9220" max="9220" width="44.85546875" style="210" customWidth="1"/>
    <col min="9221" max="9473" width="24.5703125" style="210"/>
    <col min="9474" max="9475" width="24.5703125" style="210" customWidth="1"/>
    <col min="9476" max="9476" width="44.85546875" style="210" customWidth="1"/>
    <col min="9477" max="9729" width="24.5703125" style="210"/>
    <col min="9730" max="9731" width="24.5703125" style="210" customWidth="1"/>
    <col min="9732" max="9732" width="44.85546875" style="210" customWidth="1"/>
    <col min="9733" max="9985" width="24.5703125" style="210"/>
    <col min="9986" max="9987" width="24.5703125" style="210" customWidth="1"/>
    <col min="9988" max="9988" width="44.85546875" style="210" customWidth="1"/>
    <col min="9989" max="10241" width="24.5703125" style="210"/>
    <col min="10242" max="10243" width="24.5703125" style="210" customWidth="1"/>
    <col min="10244" max="10244" width="44.85546875" style="210" customWidth="1"/>
    <col min="10245" max="10497" width="24.5703125" style="210"/>
    <col min="10498" max="10499" width="24.5703125" style="210" customWidth="1"/>
    <col min="10500" max="10500" width="44.85546875" style="210" customWidth="1"/>
    <col min="10501" max="10753" width="24.5703125" style="210"/>
    <col min="10754" max="10755" width="24.5703125" style="210" customWidth="1"/>
    <col min="10756" max="10756" width="44.85546875" style="210" customWidth="1"/>
    <col min="10757" max="11009" width="24.5703125" style="210"/>
    <col min="11010" max="11011" width="24.5703125" style="210" customWidth="1"/>
    <col min="11012" max="11012" width="44.85546875" style="210" customWidth="1"/>
    <col min="11013" max="11265" width="24.5703125" style="210"/>
    <col min="11266" max="11267" width="24.5703125" style="210" customWidth="1"/>
    <col min="11268" max="11268" width="44.85546875" style="210" customWidth="1"/>
    <col min="11269" max="11521" width="24.5703125" style="210"/>
    <col min="11522" max="11523" width="24.5703125" style="210" customWidth="1"/>
    <col min="11524" max="11524" width="44.85546875" style="210" customWidth="1"/>
    <col min="11525" max="11777" width="24.5703125" style="210"/>
    <col min="11778" max="11779" width="24.5703125" style="210" customWidth="1"/>
    <col min="11780" max="11780" width="44.85546875" style="210" customWidth="1"/>
    <col min="11781" max="12033" width="24.5703125" style="210"/>
    <col min="12034" max="12035" width="24.5703125" style="210" customWidth="1"/>
    <col min="12036" max="12036" width="44.85546875" style="210" customWidth="1"/>
    <col min="12037" max="12289" width="24.5703125" style="210"/>
    <col min="12290" max="12291" width="24.5703125" style="210" customWidth="1"/>
    <col min="12292" max="12292" width="44.85546875" style="210" customWidth="1"/>
    <col min="12293" max="12545" width="24.5703125" style="210"/>
    <col min="12546" max="12547" width="24.5703125" style="210" customWidth="1"/>
    <col min="12548" max="12548" width="44.85546875" style="210" customWidth="1"/>
    <col min="12549" max="12801" width="24.5703125" style="210"/>
    <col min="12802" max="12803" width="24.5703125" style="210" customWidth="1"/>
    <col min="12804" max="12804" width="44.85546875" style="210" customWidth="1"/>
    <col min="12805" max="13057" width="24.5703125" style="210"/>
    <col min="13058" max="13059" width="24.5703125" style="210" customWidth="1"/>
    <col min="13060" max="13060" width="44.85546875" style="210" customWidth="1"/>
    <col min="13061" max="13313" width="24.5703125" style="210"/>
    <col min="13314" max="13315" width="24.5703125" style="210" customWidth="1"/>
    <col min="13316" max="13316" width="44.85546875" style="210" customWidth="1"/>
    <col min="13317" max="13569" width="24.5703125" style="210"/>
    <col min="13570" max="13571" width="24.5703125" style="210" customWidth="1"/>
    <col min="13572" max="13572" width="44.85546875" style="210" customWidth="1"/>
    <col min="13573" max="13825" width="24.5703125" style="210"/>
    <col min="13826" max="13827" width="24.5703125" style="210" customWidth="1"/>
    <col min="13828" max="13828" width="44.85546875" style="210" customWidth="1"/>
    <col min="13829" max="14081" width="24.5703125" style="210"/>
    <col min="14082" max="14083" width="24.5703125" style="210" customWidth="1"/>
    <col min="14084" max="14084" width="44.85546875" style="210" customWidth="1"/>
    <col min="14085" max="14337" width="24.5703125" style="210"/>
    <col min="14338" max="14339" width="24.5703125" style="210" customWidth="1"/>
    <col min="14340" max="14340" width="44.85546875" style="210" customWidth="1"/>
    <col min="14341" max="14593" width="24.5703125" style="210"/>
    <col min="14594" max="14595" width="24.5703125" style="210" customWidth="1"/>
    <col min="14596" max="14596" width="44.85546875" style="210" customWidth="1"/>
    <col min="14597" max="14849" width="24.5703125" style="210"/>
    <col min="14850" max="14851" width="24.5703125" style="210" customWidth="1"/>
    <col min="14852" max="14852" width="44.85546875" style="210" customWidth="1"/>
    <col min="14853" max="15105" width="24.5703125" style="210"/>
    <col min="15106" max="15107" width="24.5703125" style="210" customWidth="1"/>
    <col min="15108" max="15108" width="44.85546875" style="210" customWidth="1"/>
    <col min="15109" max="15361" width="24.5703125" style="210"/>
    <col min="15362" max="15363" width="24.5703125" style="210" customWidth="1"/>
    <col min="15364" max="15364" width="44.85546875" style="210" customWidth="1"/>
    <col min="15365" max="15617" width="24.5703125" style="210"/>
    <col min="15618" max="15619" width="24.5703125" style="210" customWidth="1"/>
    <col min="15620" max="15620" width="44.85546875" style="210" customWidth="1"/>
    <col min="15621" max="15873" width="24.5703125" style="210"/>
    <col min="15874" max="15875" width="24.5703125" style="210" customWidth="1"/>
    <col min="15876" max="15876" width="44.85546875" style="210" customWidth="1"/>
    <col min="15877" max="16129" width="24.5703125" style="210"/>
    <col min="16130" max="16131" width="24.5703125" style="210" customWidth="1"/>
    <col min="16132" max="16132" width="44.85546875" style="210" customWidth="1"/>
    <col min="16133" max="16384" width="24.5703125" style="210"/>
  </cols>
  <sheetData>
    <row r="1" spans="1:4" ht="32.25" thickTop="1" x14ac:dyDescent="0.25">
      <c r="B1" s="60" t="s">
        <v>1761</v>
      </c>
      <c r="C1" s="61" t="s">
        <v>1762</v>
      </c>
      <c r="D1" s="62" t="s">
        <v>1763</v>
      </c>
    </row>
    <row r="2" spans="1:4" ht="15.75" x14ac:dyDescent="0.25">
      <c r="A2" s="63" t="s">
        <v>73</v>
      </c>
      <c r="B2" s="63" t="s">
        <v>73</v>
      </c>
      <c r="C2" s="64" t="s">
        <v>73</v>
      </c>
      <c r="D2" s="65" t="s">
        <v>73</v>
      </c>
    </row>
    <row r="3" spans="1:4" ht="94.5" x14ac:dyDescent="0.25">
      <c r="A3" s="210" t="str">
        <f>+LEFT(B3,10)</f>
        <v>E2.P_E.MR1</v>
      </c>
      <c r="B3" s="98" t="s">
        <v>347</v>
      </c>
      <c r="C3" s="99" t="s">
        <v>1787</v>
      </c>
      <c r="D3" s="100" t="s">
        <v>1788</v>
      </c>
    </row>
    <row r="4" spans="1:4" ht="126" x14ac:dyDescent="0.25">
      <c r="A4" s="210" t="str">
        <f t="shared" ref="A4:A67" si="0">+LEFT(B4,10)</f>
        <v>E2.P_B.MR1</v>
      </c>
      <c r="B4" s="98" t="s">
        <v>311</v>
      </c>
      <c r="C4" s="99" t="s">
        <v>1789</v>
      </c>
      <c r="D4" s="100" t="s">
        <v>1790</v>
      </c>
    </row>
    <row r="5" spans="1:4" ht="63" x14ac:dyDescent="0.25">
      <c r="A5" s="210" t="str">
        <f t="shared" si="0"/>
        <v>E4.P_D.MR2</v>
      </c>
      <c r="B5" s="98" t="s">
        <v>596</v>
      </c>
      <c r="C5" s="99" t="s">
        <v>1791</v>
      </c>
      <c r="D5" s="100" t="s">
        <v>1792</v>
      </c>
    </row>
    <row r="6" spans="1:4" ht="126" x14ac:dyDescent="0.25">
      <c r="A6" s="210" t="str">
        <f t="shared" si="0"/>
        <v>E4.P_D.MR1</v>
      </c>
      <c r="B6" s="98" t="s">
        <v>587</v>
      </c>
      <c r="C6" s="99" t="s">
        <v>1793</v>
      </c>
      <c r="D6" s="100" t="s">
        <v>1794</v>
      </c>
    </row>
    <row r="7" spans="1:4" ht="126" x14ac:dyDescent="0.25">
      <c r="A7" s="210" t="str">
        <f t="shared" si="0"/>
        <v>E1.P_A.MR5</v>
      </c>
      <c r="B7" s="98" t="s">
        <v>140</v>
      </c>
      <c r="C7" s="99" t="s">
        <v>1795</v>
      </c>
      <c r="D7" s="100" t="s">
        <v>1796</v>
      </c>
    </row>
    <row r="8" spans="1:4" ht="78.75" x14ac:dyDescent="0.25">
      <c r="A8" s="210" t="str">
        <f t="shared" si="0"/>
        <v>E3.P_G.MR1</v>
      </c>
      <c r="B8" s="98" t="s">
        <v>465</v>
      </c>
      <c r="C8" s="99" t="s">
        <v>1797</v>
      </c>
      <c r="D8" s="100" t="s">
        <v>1798</v>
      </c>
    </row>
    <row r="9" spans="1:4" ht="61.5" customHeight="1" x14ac:dyDescent="0.25">
      <c r="A9" s="210" t="str">
        <f t="shared" si="0"/>
        <v>E3.P_H.MR1</v>
      </c>
      <c r="B9" s="98" t="s">
        <v>473</v>
      </c>
      <c r="C9" s="99" t="s">
        <v>1799</v>
      </c>
      <c r="D9" s="100" t="s">
        <v>1800</v>
      </c>
    </row>
    <row r="10" spans="1:4" ht="78.75" x14ac:dyDescent="0.25">
      <c r="A10" s="210" t="str">
        <f t="shared" si="0"/>
        <v>E3.P_I.MR1</v>
      </c>
      <c r="B10" s="98" t="s">
        <v>481</v>
      </c>
      <c r="C10" s="99" t="s">
        <v>1801</v>
      </c>
      <c r="D10" s="100" t="s">
        <v>1802</v>
      </c>
    </row>
    <row r="11" spans="1:4" ht="94.5" x14ac:dyDescent="0.25">
      <c r="A11" s="210" t="str">
        <f t="shared" si="0"/>
        <v>E3.P_J.MR1</v>
      </c>
      <c r="B11" s="98" t="s">
        <v>489</v>
      </c>
      <c r="C11" s="99" t="s">
        <v>1803</v>
      </c>
      <c r="D11" s="100" t="s">
        <v>1804</v>
      </c>
    </row>
    <row r="12" spans="1:4" ht="90.75" customHeight="1" x14ac:dyDescent="0.25">
      <c r="A12" s="210" t="str">
        <f t="shared" si="0"/>
        <v>E3.P_K.MR1</v>
      </c>
      <c r="B12" s="98" t="s">
        <v>497</v>
      </c>
      <c r="C12" s="99" t="s">
        <v>1805</v>
      </c>
      <c r="D12" s="100" t="s">
        <v>1806</v>
      </c>
    </row>
    <row r="13" spans="1:4" ht="94.5" x14ac:dyDescent="0.25">
      <c r="A13" s="210" t="str">
        <f t="shared" si="0"/>
        <v>E2.P_C.MR1</v>
      </c>
      <c r="B13" s="98" t="s">
        <v>322</v>
      </c>
      <c r="C13" s="99" t="s">
        <v>1807</v>
      </c>
      <c r="D13" s="100" t="s">
        <v>1808</v>
      </c>
    </row>
    <row r="14" spans="1:4" ht="78.75" x14ac:dyDescent="0.25">
      <c r="A14" s="210" t="str">
        <f t="shared" si="0"/>
        <v>E3.P_F.MR1</v>
      </c>
      <c r="B14" s="98" t="s">
        <v>457</v>
      </c>
      <c r="C14" s="99" t="s">
        <v>1809</v>
      </c>
      <c r="D14" s="100" t="s">
        <v>1810</v>
      </c>
    </row>
    <row r="15" spans="1:4" ht="78" customHeight="1" x14ac:dyDescent="0.25">
      <c r="A15" s="210" t="str">
        <f t="shared" si="0"/>
        <v>E2.P_D.MR1</v>
      </c>
      <c r="B15" s="98" t="s">
        <v>336</v>
      </c>
      <c r="C15" s="99" t="s">
        <v>1811</v>
      </c>
      <c r="D15" s="100" t="s">
        <v>1812</v>
      </c>
    </row>
    <row r="16" spans="1:4" ht="67.5" customHeight="1" x14ac:dyDescent="0.25">
      <c r="A16" s="210" t="str">
        <f t="shared" si="0"/>
        <v>E1.P_E.MR1</v>
      </c>
      <c r="B16" s="98" t="s">
        <v>207</v>
      </c>
      <c r="C16" s="99" t="s">
        <v>1813</v>
      </c>
      <c r="D16" s="100" t="s">
        <v>1814</v>
      </c>
    </row>
    <row r="17" spans="1:4" ht="110.25" x14ac:dyDescent="0.25">
      <c r="A17" s="210" t="str">
        <f t="shared" si="0"/>
        <v>E1.P_H.MR1</v>
      </c>
      <c r="B17" s="98" t="s">
        <v>263</v>
      </c>
      <c r="C17" s="99" t="s">
        <v>1815</v>
      </c>
      <c r="D17" s="100" t="s">
        <v>1816</v>
      </c>
    </row>
    <row r="18" spans="1:4" ht="78" customHeight="1" x14ac:dyDescent="0.25">
      <c r="A18" s="210" t="str">
        <f t="shared" si="0"/>
        <v>E1.P_C.MR1</v>
      </c>
      <c r="B18" s="98" t="s">
        <v>185</v>
      </c>
      <c r="C18" s="99" t="s">
        <v>1817</v>
      </c>
      <c r="D18" s="100" t="s">
        <v>1818</v>
      </c>
    </row>
    <row r="19" spans="1:4" ht="141.75" x14ac:dyDescent="0.25">
      <c r="A19" s="210" t="str">
        <f t="shared" si="0"/>
        <v>E1.P_D.MR1</v>
      </c>
      <c r="B19" s="98" t="s">
        <v>196</v>
      </c>
      <c r="C19" s="99" t="s">
        <v>1819</v>
      </c>
      <c r="D19" s="100" t="s">
        <v>1820</v>
      </c>
    </row>
    <row r="20" spans="1:4" ht="63" x14ac:dyDescent="0.25">
      <c r="A20" s="210" t="str">
        <f t="shared" si="0"/>
        <v>E1.P_A.MR4</v>
      </c>
      <c r="B20" s="98" t="s">
        <v>130</v>
      </c>
      <c r="C20" s="99" t="s">
        <v>1821</v>
      </c>
      <c r="D20" s="100" t="s">
        <v>1822</v>
      </c>
    </row>
    <row r="21" spans="1:4" ht="47.25" x14ac:dyDescent="0.25">
      <c r="A21" s="210" t="str">
        <f t="shared" si="0"/>
        <v>E4.P_A.MR1</v>
      </c>
      <c r="B21" s="98" t="s">
        <v>539</v>
      </c>
      <c r="C21" s="99" t="s">
        <v>1823</v>
      </c>
      <c r="D21" s="100" t="s">
        <v>1824</v>
      </c>
    </row>
    <row r="22" spans="1:4" ht="47.25" x14ac:dyDescent="0.25">
      <c r="A22" s="210" t="str">
        <f t="shared" si="0"/>
        <v>E4.P_A.MR2</v>
      </c>
      <c r="B22" s="98" t="s">
        <v>549</v>
      </c>
      <c r="C22" s="99" t="s">
        <v>1825</v>
      </c>
      <c r="D22" s="100" t="s">
        <v>1826</v>
      </c>
    </row>
    <row r="23" spans="1:4" ht="96" customHeight="1" x14ac:dyDescent="0.25">
      <c r="A23" s="210" t="str">
        <f t="shared" si="0"/>
        <v>E1.P_F.MR1</v>
      </c>
      <c r="B23" s="98" t="s">
        <v>222</v>
      </c>
      <c r="C23" s="99" t="s">
        <v>1827</v>
      </c>
      <c r="D23" s="100" t="s">
        <v>1828</v>
      </c>
    </row>
    <row r="24" spans="1:4" ht="63.75" customHeight="1" x14ac:dyDescent="0.25">
      <c r="A24" s="210" t="str">
        <f t="shared" si="0"/>
        <v>E4.P_A.MR3</v>
      </c>
      <c r="B24" s="98" t="s">
        <v>556</v>
      </c>
      <c r="C24" s="99" t="s">
        <v>1829</v>
      </c>
      <c r="D24" s="100" t="s">
        <v>1830</v>
      </c>
    </row>
    <row r="25" spans="1:4" ht="66" customHeight="1" x14ac:dyDescent="0.25">
      <c r="A25" s="210" t="str">
        <f t="shared" si="0"/>
        <v>E1.P_F.MR2</v>
      </c>
      <c r="B25" s="98" t="s">
        <v>234</v>
      </c>
      <c r="C25" s="99" t="s">
        <v>1831</v>
      </c>
      <c r="D25" s="100" t="s">
        <v>1832</v>
      </c>
    </row>
    <row r="26" spans="1:4" ht="110.25" x14ac:dyDescent="0.25">
      <c r="A26" s="210" t="str">
        <f t="shared" si="0"/>
        <v>E4.P_A.MR4</v>
      </c>
      <c r="B26" s="98" t="s">
        <v>563</v>
      </c>
      <c r="C26" s="99" t="s">
        <v>1833</v>
      </c>
      <c r="D26" s="100" t="s">
        <v>1834</v>
      </c>
    </row>
    <row r="27" spans="1:4" ht="63" x14ac:dyDescent="0.25">
      <c r="A27" s="210" t="str">
        <f t="shared" si="0"/>
        <v>E1.P_A.MR2</v>
      </c>
      <c r="B27" s="98" t="s">
        <v>110</v>
      </c>
      <c r="C27" s="99" t="s">
        <v>1835</v>
      </c>
      <c r="D27" s="100" t="s">
        <v>1836</v>
      </c>
    </row>
    <row r="28" spans="1:4" ht="64.5" customHeight="1" x14ac:dyDescent="0.25">
      <c r="A28" s="210" t="str">
        <f t="shared" si="0"/>
        <v>E1.P_J.MR1</v>
      </c>
      <c r="B28" s="98" t="s">
        <v>288</v>
      </c>
      <c r="C28" s="99" t="s">
        <v>1837</v>
      </c>
      <c r="D28" s="100" t="s">
        <v>1838</v>
      </c>
    </row>
    <row r="29" spans="1:4" ht="78.75" customHeight="1" x14ac:dyDescent="0.25">
      <c r="A29" s="210" t="str">
        <f t="shared" si="0"/>
        <v>E3.P_B.MR1</v>
      </c>
      <c r="B29" s="98" t="s">
        <v>395</v>
      </c>
      <c r="C29" s="99" t="s">
        <v>1839</v>
      </c>
      <c r="D29" s="100" t="s">
        <v>1840</v>
      </c>
    </row>
    <row r="30" spans="1:4" ht="108.75" customHeight="1" x14ac:dyDescent="0.25">
      <c r="A30" s="210" t="str">
        <f t="shared" si="0"/>
        <v>E4.P_C.MR1</v>
      </c>
      <c r="B30" s="98" t="s">
        <v>579</v>
      </c>
      <c r="C30" s="99" t="s">
        <v>1841</v>
      </c>
      <c r="D30" s="100" t="s">
        <v>1842</v>
      </c>
    </row>
    <row r="31" spans="1:4" ht="65.25" customHeight="1" x14ac:dyDescent="0.25">
      <c r="A31" s="210" t="str">
        <f t="shared" si="0"/>
        <v>E2.P_A.MR1</v>
      </c>
      <c r="B31" s="98" t="s">
        <v>299</v>
      </c>
      <c r="C31" s="99" t="s">
        <v>1843</v>
      </c>
      <c r="D31" s="100" t="s">
        <v>1844</v>
      </c>
    </row>
    <row r="32" spans="1:4" ht="93" customHeight="1" x14ac:dyDescent="0.25">
      <c r="A32" s="210" t="str">
        <f t="shared" si="0"/>
        <v>E1.P_G.MR1</v>
      </c>
      <c r="B32" s="98" t="s">
        <v>243</v>
      </c>
      <c r="C32" s="99" t="s">
        <v>1845</v>
      </c>
      <c r="D32" s="100" t="s">
        <v>1846</v>
      </c>
    </row>
    <row r="33" spans="1:4" ht="81" customHeight="1" x14ac:dyDescent="0.25">
      <c r="A33" s="210" t="str">
        <f t="shared" si="0"/>
        <v>E1.P_G.MR2</v>
      </c>
      <c r="B33" s="98" t="s">
        <v>254</v>
      </c>
      <c r="C33" s="99" t="s">
        <v>1847</v>
      </c>
      <c r="D33" s="100" t="s">
        <v>1848</v>
      </c>
    </row>
    <row r="34" spans="1:4" ht="63" customHeight="1" x14ac:dyDescent="0.25">
      <c r="A34" s="210" t="str">
        <f t="shared" si="0"/>
        <v>E3.P_L.MR2</v>
      </c>
      <c r="B34" s="98" t="s">
        <v>513</v>
      </c>
      <c r="C34" s="99" t="s">
        <v>1849</v>
      </c>
      <c r="D34" s="100" t="s">
        <v>1850</v>
      </c>
    </row>
    <row r="35" spans="1:4" ht="78" customHeight="1" x14ac:dyDescent="0.25">
      <c r="A35" s="210" t="str">
        <f t="shared" si="0"/>
        <v>E3.P_L.MR3</v>
      </c>
      <c r="B35" s="98" t="s">
        <v>520</v>
      </c>
      <c r="C35" s="99" t="s">
        <v>1851</v>
      </c>
      <c r="D35" s="100" t="s">
        <v>1852</v>
      </c>
    </row>
    <row r="36" spans="1:4" ht="63.75" customHeight="1" x14ac:dyDescent="0.25">
      <c r="A36" s="210" t="str">
        <f t="shared" si="0"/>
        <v>E2.P_F.MR1</v>
      </c>
      <c r="B36" s="98" t="s">
        <v>358</v>
      </c>
      <c r="C36" s="99" t="s">
        <v>1853</v>
      </c>
      <c r="D36" s="100" t="s">
        <v>1854</v>
      </c>
    </row>
    <row r="37" spans="1:4" ht="110.25" x14ac:dyDescent="0.25">
      <c r="A37" s="210" t="str">
        <f t="shared" si="0"/>
        <v>E3.P_A.MR1</v>
      </c>
      <c r="B37" s="98" t="s">
        <v>383</v>
      </c>
      <c r="C37" s="99" t="s">
        <v>1855</v>
      </c>
      <c r="D37" s="100" t="s">
        <v>1856</v>
      </c>
    </row>
    <row r="38" spans="1:4" ht="94.5" x14ac:dyDescent="0.25">
      <c r="A38" s="210" t="str">
        <f t="shared" si="0"/>
        <v>E2.P_F.MR2</v>
      </c>
      <c r="B38" s="98" t="s">
        <v>369</v>
      </c>
      <c r="C38" s="99" t="s">
        <v>1857</v>
      </c>
      <c r="D38" s="100" t="s">
        <v>1858</v>
      </c>
    </row>
    <row r="39" spans="1:4" ht="78.75" x14ac:dyDescent="0.25">
      <c r="A39" s="210" t="str">
        <f t="shared" si="0"/>
        <v>E1.P_B.MR1</v>
      </c>
      <c r="B39" s="98" t="s">
        <v>150</v>
      </c>
      <c r="C39" s="99" t="s">
        <v>1859</v>
      </c>
      <c r="D39" s="100" t="s">
        <v>1860</v>
      </c>
    </row>
    <row r="40" spans="1:4" ht="157.5" x14ac:dyDescent="0.25">
      <c r="A40" s="210" t="str">
        <f t="shared" si="0"/>
        <v>E3.P_E.MR1</v>
      </c>
      <c r="B40" s="98" t="s">
        <v>446</v>
      </c>
      <c r="C40" s="99" t="s">
        <v>1861</v>
      </c>
      <c r="D40" s="100" t="s">
        <v>1862</v>
      </c>
    </row>
    <row r="41" spans="1:4" ht="110.25" x14ac:dyDescent="0.25">
      <c r="A41" s="210" t="str">
        <f t="shared" si="0"/>
        <v>E1.P_B.MR2</v>
      </c>
      <c r="B41" s="98" t="s">
        <v>164</v>
      </c>
      <c r="C41" s="99" t="s">
        <v>1863</v>
      </c>
      <c r="D41" s="100" t="s">
        <v>1864</v>
      </c>
    </row>
    <row r="42" spans="1:4" ht="157.5" x14ac:dyDescent="0.25">
      <c r="A42" s="210" t="str">
        <f t="shared" si="0"/>
        <v>E1.P_B.MR3</v>
      </c>
      <c r="B42" s="98" t="s">
        <v>176</v>
      </c>
      <c r="C42" s="99" t="s">
        <v>1865</v>
      </c>
      <c r="D42" s="100" t="s">
        <v>1866</v>
      </c>
    </row>
    <row r="43" spans="1:4" ht="78.75" x14ac:dyDescent="0.25">
      <c r="A43" s="210" t="str">
        <f t="shared" si="0"/>
        <v>E3.P_C.MR1</v>
      </c>
      <c r="B43" s="98" t="s">
        <v>406</v>
      </c>
      <c r="C43" s="99" t="s">
        <v>1867</v>
      </c>
      <c r="D43" s="100" t="s">
        <v>1868</v>
      </c>
    </row>
    <row r="44" spans="1:4" ht="51" customHeight="1" x14ac:dyDescent="0.25">
      <c r="A44" s="210" t="str">
        <f t="shared" si="0"/>
        <v>E1.P_A.MR3</v>
      </c>
      <c r="B44" s="98" t="s">
        <v>120</v>
      </c>
      <c r="C44" s="99" t="s">
        <v>1869</v>
      </c>
      <c r="D44" s="100" t="s">
        <v>1870</v>
      </c>
    </row>
    <row r="45" spans="1:4" ht="78.75" x14ac:dyDescent="0.25">
      <c r="A45" s="210" t="str">
        <f t="shared" si="0"/>
        <v>E3.P_L.MR1</v>
      </c>
      <c r="B45" s="98" t="s">
        <v>505</v>
      </c>
      <c r="C45" s="99" t="s">
        <v>1871</v>
      </c>
      <c r="D45" s="100" t="s">
        <v>1872</v>
      </c>
    </row>
    <row r="46" spans="1:4" ht="93.75" customHeight="1" x14ac:dyDescent="0.25">
      <c r="A46" s="210" t="str">
        <f t="shared" si="0"/>
        <v>E1.P_I.MR1</v>
      </c>
      <c r="B46" s="98" t="s">
        <v>277</v>
      </c>
      <c r="C46" s="99" t="s">
        <v>1873</v>
      </c>
      <c r="D46" s="100" t="s">
        <v>1874</v>
      </c>
    </row>
    <row r="47" spans="1:4" ht="110.25" customHeight="1" x14ac:dyDescent="0.25">
      <c r="A47" s="210" t="str">
        <f t="shared" si="0"/>
        <v>E1.P_A.MR1</v>
      </c>
      <c r="B47" s="98" t="s">
        <v>83</v>
      </c>
      <c r="C47" s="99" t="s">
        <v>1875</v>
      </c>
      <c r="D47" s="100" t="s">
        <v>1876</v>
      </c>
    </row>
    <row r="48" spans="1:4" ht="94.5" x14ac:dyDescent="0.25">
      <c r="A48" s="210" t="str">
        <f t="shared" si="0"/>
        <v>E3.P_L.MR4</v>
      </c>
      <c r="B48" s="98" t="s">
        <v>527</v>
      </c>
      <c r="C48" s="99" t="s">
        <v>1877</v>
      </c>
      <c r="D48" s="100" t="s">
        <v>1878</v>
      </c>
    </row>
    <row r="49" spans="1:4" ht="189" x14ac:dyDescent="0.25">
      <c r="A49" s="210" t="str">
        <f t="shared" si="0"/>
        <v>E3.P_C.MR2</v>
      </c>
      <c r="B49" s="98" t="s">
        <v>417</v>
      </c>
      <c r="C49" s="99" t="s">
        <v>1879</v>
      </c>
      <c r="D49" s="100" t="s">
        <v>1880</v>
      </c>
    </row>
    <row r="50" spans="1:4" ht="78.75" x14ac:dyDescent="0.25">
      <c r="A50" s="210" t="str">
        <f t="shared" si="0"/>
        <v>E4.P_E.MR1</v>
      </c>
      <c r="B50" s="98" t="s">
        <v>606</v>
      </c>
      <c r="C50" s="99" t="s">
        <v>1881</v>
      </c>
      <c r="D50" s="100" t="s">
        <v>1882</v>
      </c>
    </row>
    <row r="51" spans="1:4" ht="157.5" x14ac:dyDescent="0.25">
      <c r="A51" s="210" t="str">
        <f t="shared" si="0"/>
        <v>E1.P_A.MR1</v>
      </c>
      <c r="B51" s="98" t="s">
        <v>97</v>
      </c>
      <c r="C51" s="99" t="s">
        <v>1883</v>
      </c>
      <c r="D51" s="100" t="s">
        <v>1884</v>
      </c>
    </row>
    <row r="52" spans="1:4" ht="63" x14ac:dyDescent="0.25">
      <c r="A52" s="210" t="str">
        <f t="shared" si="0"/>
        <v>E4.P_D.MR3</v>
      </c>
      <c r="B52" s="98" t="s">
        <v>601</v>
      </c>
      <c r="C52" s="99" t="s">
        <v>1885</v>
      </c>
      <c r="D52" s="100" t="s">
        <v>1886</v>
      </c>
    </row>
    <row r="53" spans="1:4" ht="126" x14ac:dyDescent="0.25">
      <c r="A53" s="210" t="str">
        <f t="shared" si="0"/>
        <v>E3.P_D.MR1</v>
      </c>
      <c r="B53" s="98" t="s">
        <v>428</v>
      </c>
      <c r="C53" s="99" t="s">
        <v>1887</v>
      </c>
      <c r="D53" s="100" t="s">
        <v>1888</v>
      </c>
    </row>
    <row r="54" spans="1:4" ht="126" x14ac:dyDescent="0.25">
      <c r="A54" s="210" t="str">
        <f t="shared" si="0"/>
        <v>E3.P_D.MR2</v>
      </c>
      <c r="B54" s="98" t="s">
        <v>439</v>
      </c>
      <c r="C54" s="99" t="s">
        <v>1889</v>
      </c>
      <c r="D54" s="100" t="s">
        <v>1888</v>
      </c>
    </row>
    <row r="55" spans="1:4" ht="157.5" x14ac:dyDescent="0.25">
      <c r="A55" s="210" t="str">
        <f t="shared" si="0"/>
        <v>E4.P_B.MR1</v>
      </c>
      <c r="B55" s="98" t="s">
        <v>570</v>
      </c>
      <c r="C55" s="99" t="s">
        <v>1890</v>
      </c>
      <c r="D55" s="100" t="s">
        <v>1891</v>
      </c>
    </row>
    <row r="56" spans="1:4" ht="15.75" x14ac:dyDescent="0.25">
      <c r="A56" s="210" t="str">
        <f t="shared" si="0"/>
        <v/>
      </c>
      <c r="B56" s="98"/>
      <c r="C56" s="99"/>
      <c r="D56" s="100"/>
    </row>
    <row r="57" spans="1:4" ht="15.75" x14ac:dyDescent="0.25">
      <c r="A57" s="210" t="str">
        <f t="shared" si="0"/>
        <v/>
      </c>
      <c r="B57" s="98"/>
      <c r="C57" s="99"/>
      <c r="D57" s="100"/>
    </row>
    <row r="58" spans="1:4" ht="15.75" x14ac:dyDescent="0.25">
      <c r="A58" s="210" t="str">
        <f t="shared" si="0"/>
        <v/>
      </c>
      <c r="B58" s="98"/>
      <c r="C58" s="99"/>
      <c r="D58" s="100"/>
    </row>
    <row r="59" spans="1:4" ht="15.75" x14ac:dyDescent="0.25">
      <c r="A59" s="210" t="str">
        <f t="shared" si="0"/>
        <v/>
      </c>
      <c r="B59" s="98"/>
      <c r="C59" s="99"/>
      <c r="D59" s="100"/>
    </row>
    <row r="60" spans="1:4" ht="15.75" x14ac:dyDescent="0.25">
      <c r="A60" s="210" t="str">
        <f t="shared" si="0"/>
        <v/>
      </c>
      <c r="B60" s="98"/>
      <c r="C60" s="99"/>
      <c r="D60" s="100"/>
    </row>
    <row r="61" spans="1:4" ht="15.75" x14ac:dyDescent="0.25">
      <c r="A61" s="210" t="str">
        <f t="shared" si="0"/>
        <v/>
      </c>
      <c r="B61" s="98"/>
      <c r="C61" s="99"/>
      <c r="D61" s="100"/>
    </row>
    <row r="62" spans="1:4" ht="15.75" x14ac:dyDescent="0.25">
      <c r="A62" s="210" t="str">
        <f t="shared" si="0"/>
        <v/>
      </c>
      <c r="B62" s="98"/>
      <c r="C62" s="99"/>
      <c r="D62" s="100"/>
    </row>
    <row r="63" spans="1:4" ht="15.75" x14ac:dyDescent="0.25">
      <c r="A63" s="210" t="str">
        <f t="shared" si="0"/>
        <v/>
      </c>
      <c r="B63" s="98"/>
      <c r="C63" s="99"/>
      <c r="D63" s="100"/>
    </row>
    <row r="64" spans="1:4" ht="15.75" x14ac:dyDescent="0.25">
      <c r="A64" s="210" t="str">
        <f t="shared" si="0"/>
        <v/>
      </c>
      <c r="B64" s="98"/>
      <c r="C64" s="99"/>
      <c r="D64" s="100"/>
    </row>
    <row r="65" spans="1:4" ht="15.75" x14ac:dyDescent="0.25">
      <c r="A65" s="210" t="str">
        <f t="shared" si="0"/>
        <v/>
      </c>
      <c r="B65" s="98"/>
      <c r="C65" s="99"/>
      <c r="D65" s="100"/>
    </row>
    <row r="66" spans="1:4" ht="15.75" x14ac:dyDescent="0.25">
      <c r="A66" s="210" t="str">
        <f t="shared" si="0"/>
        <v/>
      </c>
      <c r="B66" s="98"/>
      <c r="C66" s="99"/>
      <c r="D66" s="100"/>
    </row>
    <row r="67" spans="1:4" ht="15.75" x14ac:dyDescent="0.25">
      <c r="A67" s="210" t="str">
        <f t="shared" si="0"/>
        <v/>
      </c>
      <c r="B67" s="98"/>
      <c r="C67" s="99"/>
      <c r="D67" s="100"/>
    </row>
    <row r="68" spans="1:4" ht="15.75" x14ac:dyDescent="0.25">
      <c r="A68" s="210" t="str">
        <f t="shared" ref="A68:A82" si="1">+LEFT(B68,10)</f>
        <v/>
      </c>
      <c r="B68" s="98"/>
      <c r="C68" s="99"/>
      <c r="D68" s="100"/>
    </row>
    <row r="69" spans="1:4" ht="15.75" x14ac:dyDescent="0.25">
      <c r="A69" s="210" t="str">
        <f t="shared" si="1"/>
        <v/>
      </c>
      <c r="B69" s="98"/>
      <c r="C69" s="99"/>
      <c r="D69" s="100"/>
    </row>
    <row r="70" spans="1:4" ht="15.75" x14ac:dyDescent="0.25">
      <c r="A70" s="210" t="str">
        <f t="shared" si="1"/>
        <v/>
      </c>
      <c r="B70" s="98"/>
      <c r="C70" s="99"/>
      <c r="D70" s="100"/>
    </row>
    <row r="71" spans="1:4" ht="15.75" x14ac:dyDescent="0.25">
      <c r="A71" s="210" t="str">
        <f t="shared" si="1"/>
        <v/>
      </c>
      <c r="B71" s="98"/>
      <c r="C71" s="99"/>
      <c r="D71" s="100"/>
    </row>
    <row r="72" spans="1:4" ht="15.75" x14ac:dyDescent="0.25">
      <c r="A72" s="210" t="str">
        <f t="shared" si="1"/>
        <v/>
      </c>
      <c r="B72" s="98"/>
      <c r="C72" s="99"/>
      <c r="D72" s="100"/>
    </row>
    <row r="73" spans="1:4" ht="15.75" x14ac:dyDescent="0.25">
      <c r="A73" s="210" t="str">
        <f t="shared" si="1"/>
        <v/>
      </c>
      <c r="B73" s="98"/>
      <c r="C73" s="99"/>
      <c r="D73" s="100"/>
    </row>
    <row r="74" spans="1:4" ht="15.75" x14ac:dyDescent="0.25">
      <c r="A74" s="210" t="str">
        <f t="shared" si="1"/>
        <v/>
      </c>
      <c r="B74" s="98"/>
      <c r="C74" s="99"/>
      <c r="D74" s="100"/>
    </row>
    <row r="75" spans="1:4" ht="15.75" x14ac:dyDescent="0.25">
      <c r="A75" s="210" t="str">
        <f t="shared" si="1"/>
        <v/>
      </c>
      <c r="B75" s="98"/>
      <c r="C75" s="99"/>
      <c r="D75" s="100"/>
    </row>
    <row r="76" spans="1:4" ht="15.75" x14ac:dyDescent="0.25">
      <c r="A76" s="210" t="str">
        <f t="shared" si="1"/>
        <v/>
      </c>
      <c r="B76" s="98"/>
      <c r="C76" s="99"/>
      <c r="D76" s="100"/>
    </row>
    <row r="77" spans="1:4" ht="15.75" x14ac:dyDescent="0.25">
      <c r="A77" s="210" t="str">
        <f t="shared" si="1"/>
        <v/>
      </c>
      <c r="B77" s="98"/>
      <c r="C77" s="99"/>
      <c r="D77" s="100"/>
    </row>
    <row r="78" spans="1:4" ht="15.75" x14ac:dyDescent="0.25">
      <c r="A78" s="210" t="str">
        <f t="shared" si="1"/>
        <v/>
      </c>
      <c r="B78" s="98"/>
      <c r="C78" s="99"/>
      <c r="D78" s="100"/>
    </row>
    <row r="79" spans="1:4" ht="15.75" x14ac:dyDescent="0.25">
      <c r="A79" s="210" t="str">
        <f t="shared" si="1"/>
        <v/>
      </c>
      <c r="B79" s="98"/>
      <c r="C79" s="99"/>
      <c r="D79" s="100"/>
    </row>
    <row r="80" spans="1:4" ht="15.75" x14ac:dyDescent="0.25">
      <c r="A80" s="210" t="str">
        <f t="shared" si="1"/>
        <v/>
      </c>
      <c r="B80" s="98"/>
      <c r="C80" s="99"/>
      <c r="D80" s="100"/>
    </row>
    <row r="81" spans="1:4" ht="15.75" x14ac:dyDescent="0.25">
      <c r="A81" s="210" t="str">
        <f t="shared" si="1"/>
        <v/>
      </c>
      <c r="B81" s="98"/>
      <c r="C81" s="99"/>
      <c r="D81" s="100"/>
    </row>
    <row r="82" spans="1:4" ht="15.75" x14ac:dyDescent="0.25">
      <c r="A82" s="210" t="str">
        <f t="shared" si="1"/>
        <v/>
      </c>
      <c r="B82" s="98"/>
      <c r="C82" s="99"/>
      <c r="D82" s="100"/>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0" t="s">
        <v>1764</v>
      </c>
      <c r="B1" s="1030"/>
      <c r="C1" s="1030"/>
      <c r="D1" s="1030"/>
      <c r="E1" s="1030"/>
      <c r="F1" s="1030"/>
      <c r="G1" s="1030"/>
      <c r="H1" s="1030"/>
      <c r="I1" s="1030"/>
      <c r="J1" s="1030"/>
      <c r="K1" s="1030"/>
      <c r="L1" s="1030"/>
      <c r="M1" s="1030"/>
      <c r="N1" s="1030"/>
      <c r="O1" s="1030"/>
      <c r="P1" s="1030"/>
    </row>
    <row r="2" spans="1:18" s="67" customFormat="1" ht="48" customHeight="1" x14ac:dyDescent="0.2">
      <c r="A2" s="66" t="s">
        <v>1765</v>
      </c>
      <c r="B2" s="1031" t="s">
        <v>1766</v>
      </c>
      <c r="C2" s="1032"/>
      <c r="D2" s="1032"/>
      <c r="E2" s="1032"/>
      <c r="F2" s="1032"/>
      <c r="G2" s="1032"/>
      <c r="H2" s="1033"/>
      <c r="I2" s="1031" t="s">
        <v>1767</v>
      </c>
      <c r="J2" s="1032"/>
      <c r="K2" s="1033"/>
      <c r="L2" s="1034" t="s">
        <v>1768</v>
      </c>
      <c r="M2" s="1034"/>
      <c r="N2" s="1034"/>
      <c r="O2" s="1034"/>
      <c r="P2" s="1035"/>
    </row>
    <row r="3" spans="1:18" ht="51" x14ac:dyDescent="0.2">
      <c r="A3" s="68" t="s">
        <v>1769</v>
      </c>
      <c r="B3" s="69" t="s">
        <v>1770</v>
      </c>
      <c r="C3" s="70" t="s">
        <v>1771</v>
      </c>
      <c r="D3" s="70" t="s">
        <v>1920</v>
      </c>
      <c r="E3" s="70" t="s">
        <v>1919</v>
      </c>
      <c r="F3" s="70" t="s">
        <v>1921</v>
      </c>
      <c r="G3" s="70" t="s">
        <v>1922</v>
      </c>
      <c r="H3" s="1036" t="s">
        <v>1693</v>
      </c>
      <c r="I3" s="69" t="s">
        <v>1772</v>
      </c>
      <c r="J3" s="70" t="s">
        <v>1773</v>
      </c>
      <c r="K3" s="1036" t="s">
        <v>1696</v>
      </c>
      <c r="L3" s="69" t="s">
        <v>1774</v>
      </c>
      <c r="M3" s="70" t="s">
        <v>1698</v>
      </c>
      <c r="N3" s="70" t="s">
        <v>1775</v>
      </c>
      <c r="O3" s="70" t="s">
        <v>1776</v>
      </c>
      <c r="P3" s="71" t="s">
        <v>1777</v>
      </c>
    </row>
    <row r="4" spans="1:18" ht="18" x14ac:dyDescent="0.2">
      <c r="A4" s="68" t="s">
        <v>1778</v>
      </c>
      <c r="B4" s="72" t="s">
        <v>1687</v>
      </c>
      <c r="C4" s="73" t="s">
        <v>1688</v>
      </c>
      <c r="D4" s="73" t="s">
        <v>1779</v>
      </c>
      <c r="E4" s="73" t="s">
        <v>1690</v>
      </c>
      <c r="F4" s="73" t="s">
        <v>1691</v>
      </c>
      <c r="G4" s="73" t="s">
        <v>1692</v>
      </c>
      <c r="H4" s="1036"/>
      <c r="I4" s="74" t="s">
        <v>1694</v>
      </c>
      <c r="J4" s="75" t="s">
        <v>1695</v>
      </c>
      <c r="K4" s="1036"/>
      <c r="L4" s="74" t="s">
        <v>1697</v>
      </c>
      <c r="M4" s="75" t="s">
        <v>1698</v>
      </c>
      <c r="N4" s="75" t="s">
        <v>1699</v>
      </c>
      <c r="O4" s="75" t="s">
        <v>1700</v>
      </c>
      <c r="P4" s="76" t="s">
        <v>1701</v>
      </c>
      <c r="Q4" s="2"/>
      <c r="R4" s="2"/>
    </row>
    <row r="5" spans="1:18" ht="36.75" thickBot="1" x14ac:dyDescent="0.25">
      <c r="A5" s="77" t="s">
        <v>1780</v>
      </c>
      <c r="B5" s="78">
        <v>2448</v>
      </c>
      <c r="C5" s="79">
        <v>3831</v>
      </c>
      <c r="D5" s="79">
        <v>3975</v>
      </c>
      <c r="E5" s="79">
        <v>7568</v>
      </c>
      <c r="F5" s="79">
        <v>13915</v>
      </c>
      <c r="G5" s="79">
        <v>2134</v>
      </c>
      <c r="H5" s="80">
        <f>SUM(B5:G5)</f>
        <v>33871</v>
      </c>
      <c r="I5" s="81">
        <v>17421</v>
      </c>
      <c r="J5" s="82">
        <v>16450</v>
      </c>
      <c r="K5" s="80">
        <f>SUM(I5:J5)</f>
        <v>33871</v>
      </c>
      <c r="L5" s="83"/>
      <c r="M5" s="84"/>
      <c r="N5" s="824">
        <v>719</v>
      </c>
      <c r="O5" s="84"/>
      <c r="P5" s="85"/>
    </row>
    <row r="6" spans="1:18" x14ac:dyDescent="0.2">
      <c r="H6" s="86"/>
    </row>
    <row r="10" spans="1:18" ht="15" x14ac:dyDescent="0.25">
      <c r="A10" s="825" t="s">
        <v>1938</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5ADBB3BC-210F-41CB-AF25-2F29FF4813B0}"/>
</file>

<file path=customXml/itemProps2.xml><?xml version="1.0" encoding="utf-8"?>
<ds:datastoreItem xmlns:ds="http://schemas.openxmlformats.org/officeDocument/2006/customXml" ds:itemID="{D5F3EC33-A1E9-4ACC-8A59-CBD33B8FCFB7}"/>
</file>

<file path=customXml/itemProps3.xml><?xml version="1.0" encoding="utf-8"?>
<ds:datastoreItem xmlns:ds="http://schemas.openxmlformats.org/officeDocument/2006/customXml" ds:itemID="{689878C3-29B2-4F3E-A2F1-9C372111DBD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2018-01-16T23:36:28Z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