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1.xml" ContentType="application/vnd.openxmlformats-officedocument.spreadsheetml.worksheet+xml"/>
  <Override PartName="/xl/worksheets/sheet3.xml" ContentType="application/vnd.openxmlformats-officedocument.spreadsheetml.worksheet+xml"/>
  <Override PartName="/xl/worksheets/sheet2.xml" ContentType="application/vnd.openxmlformats-officedocument.spreadsheetml.worksheet+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5.xml" ContentType="application/vnd.openxmlformats-officedocument.spreadsheetml.worksheet+xml"/>
  <Override PartName="/xl/comments1.xml" ContentType="application/vnd.openxmlformats-officedocument.spreadsheetml.comments+xml"/>
  <Override PartName="/xl/externalLinks/externalLink3.xml" ContentType="application/vnd.openxmlformats-officedocument.spreadsheetml.externalLink+xml"/>
  <Override PartName="/xl/externalLinks/externalLink2.xml" ContentType="application/vnd.openxmlformats-officedocument.spreadsheetml.externalLink+xml"/>
  <Override PartName="/xl/externalLinks/externalLink1.xml" ContentType="application/vnd.openxmlformats-officedocument.spreadsheetml.externalLink+xml"/>
  <Override PartName="/docProps/core.xml" ContentType="application/vnd.openxmlformats-package.core-properties+xml"/>
  <Override PartName="/xl/comments2.xml" ContentType="application/vnd.openxmlformats-officedocument.spreadsheetml.comments+xml"/>
  <Override PartName="/xl/calcChain.xml" ContentType="application/vnd.openxmlformats-officedocument.spreadsheetml.calcChain+xml"/>
  <Override PartName="/docProps/app.xml" ContentType="application/vnd.openxmlformats-officedocument.extended-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0" yWindow="120" windowWidth="15315" windowHeight="6435" tabRatio="795"/>
  </bookViews>
  <sheets>
    <sheet name="PLAN DE ACCION 2017" sheetId="6" r:id="rId1"/>
    <sheet name="CONSOLIDADO PLAN DESARROLLO" sheetId="5" r:id="rId2"/>
    <sheet name="DEPENDENCIAS" sheetId="7" r:id="rId3"/>
    <sheet name="PROYECTOS REGISTRADOS" sheetId="8" r:id="rId4"/>
    <sheet name="POBLACIÓN BENEFICIADA" sheetId="9" r:id="rId5"/>
  </sheets>
  <externalReferences>
    <externalReference r:id="rId6"/>
    <externalReference r:id="rId7"/>
    <externalReference r:id="rId8"/>
  </externalReferences>
  <definedNames>
    <definedName name="_001_Recursos__Propios" localSheetId="1">'[1]FUENTES DE RECURSOS '!$E$2:$E$50</definedName>
    <definedName name="_001_Recursos__Propios">'[2]FUENTES DE RECURSOS '!$E$2:$E$50</definedName>
    <definedName name="_xlnm._FilterDatabase" localSheetId="3" hidden="1">'PROYECTOS REGISTRADOS'!$B$1:$F$51</definedName>
    <definedName name="CARGOS">[3]DEPENDENCIAS!$B$2:$B$43</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'CONSOLIDADO PLAN DESARROLLO'!$DC$9:$DC$62</definedName>
    <definedName name="RESPONSABLE">DEPENDENCIAS!$E$2:$E$44</definedName>
  </definedNames>
  <calcPr calcId="144525"/>
</workbook>
</file>

<file path=xl/calcChain.xml><?xml version="1.0" encoding="utf-8"?>
<calcChain xmlns="http://schemas.openxmlformats.org/spreadsheetml/2006/main">
  <c r="AS198" i="6" l="1"/>
  <c r="AP198" i="6"/>
  <c r="AI198" i="6"/>
  <c r="AS197" i="6"/>
  <c r="AP197" i="6"/>
  <c r="AI197" i="6"/>
  <c r="AS196" i="6"/>
  <c r="AP196" i="6"/>
  <c r="AI196" i="6"/>
  <c r="AS195" i="6"/>
  <c r="AP195" i="6"/>
  <c r="AI195" i="6"/>
  <c r="AI192" i="6" s="1"/>
  <c r="AS194" i="6"/>
  <c r="AP194" i="6"/>
  <c r="AI194" i="6"/>
  <c r="AS193" i="6"/>
  <c r="AS192" i="6" s="1"/>
  <c r="AP193" i="6"/>
  <c r="AI193" i="6"/>
  <c r="AH193" i="6"/>
  <c r="I193" i="6"/>
  <c r="H193" i="6"/>
  <c r="G193" i="6"/>
  <c r="F193" i="6"/>
  <c r="E193" i="6"/>
  <c r="AX192" i="6"/>
  <c r="AW192" i="6"/>
  <c r="AV192" i="6"/>
  <c r="AU192" i="6"/>
  <c r="AT192" i="6"/>
  <c r="AR192" i="6"/>
  <c r="AQ192" i="6"/>
  <c r="AO192" i="6"/>
  <c r="AN192" i="6"/>
  <c r="AM192" i="6"/>
  <c r="AL192" i="6"/>
  <c r="AK192" i="6"/>
  <c r="AJ192" i="6"/>
  <c r="AH192" i="6"/>
  <c r="AG192" i="6"/>
  <c r="AF192" i="6"/>
  <c r="AE192" i="6"/>
  <c r="AD192" i="6"/>
  <c r="AC192" i="6"/>
  <c r="AB192" i="6"/>
  <c r="AA192" i="6"/>
  <c r="Z192" i="6"/>
  <c r="Y192" i="6"/>
  <c r="X192" i="6"/>
  <c r="W192" i="6"/>
  <c r="V192" i="6"/>
  <c r="U192" i="6"/>
  <c r="T192" i="6"/>
  <c r="S192" i="6"/>
  <c r="R192" i="6"/>
  <c r="J192" i="6"/>
  <c r="AS189" i="6"/>
  <c r="AP189" i="6"/>
  <c r="AI189" i="6"/>
  <c r="AS188" i="6"/>
  <c r="AP188" i="6"/>
  <c r="AI188" i="6"/>
  <c r="AS187" i="6"/>
  <c r="AS183" i="6" s="1"/>
  <c r="AP187" i="6"/>
  <c r="AI187" i="6"/>
  <c r="AS186" i="6"/>
  <c r="AP186" i="6"/>
  <c r="AI186" i="6"/>
  <c r="AS185" i="6"/>
  <c r="AP185" i="6"/>
  <c r="AI185" i="6"/>
  <c r="AS184" i="6"/>
  <c r="AP184" i="6"/>
  <c r="AI184" i="6"/>
  <c r="AH184" i="6"/>
  <c r="AH183" i="6" s="1"/>
  <c r="I184" i="6"/>
  <c r="H184" i="6"/>
  <c r="G184" i="6"/>
  <c r="F184" i="6"/>
  <c r="E184" i="6"/>
  <c r="AX183" i="6"/>
  <c r="AW183" i="6"/>
  <c r="AV183" i="6"/>
  <c r="AU183" i="6"/>
  <c r="AT183" i="6"/>
  <c r="AR183" i="6"/>
  <c r="AQ183" i="6"/>
  <c r="AO183" i="6"/>
  <c r="AN183" i="6"/>
  <c r="AM183" i="6"/>
  <c r="AL183" i="6"/>
  <c r="AK183" i="6"/>
  <c r="AJ183" i="6"/>
  <c r="AI183" i="6"/>
  <c r="AG183" i="6"/>
  <c r="AF183" i="6"/>
  <c r="AE183" i="6"/>
  <c r="AD183" i="6"/>
  <c r="AC183" i="6"/>
  <c r="AB183" i="6"/>
  <c r="AA183" i="6"/>
  <c r="Z183" i="6"/>
  <c r="Y183" i="6"/>
  <c r="X183" i="6"/>
  <c r="W183" i="6"/>
  <c r="V183" i="6"/>
  <c r="U183" i="6"/>
  <c r="T183" i="6"/>
  <c r="S183" i="6"/>
  <c r="R183" i="6"/>
  <c r="J183" i="6"/>
  <c r="AS180" i="6"/>
  <c r="AP180" i="6"/>
  <c r="AI180" i="6"/>
  <c r="AS179" i="6"/>
  <c r="AP179" i="6"/>
  <c r="AI179" i="6"/>
  <c r="AS178" i="6"/>
  <c r="AP178" i="6"/>
  <c r="AI178" i="6"/>
  <c r="AS177" i="6"/>
  <c r="AP177" i="6"/>
  <c r="AI177" i="6"/>
  <c r="AS176" i="6"/>
  <c r="AP176" i="6"/>
  <c r="AP174" i="6" s="1"/>
  <c r="AI176" i="6"/>
  <c r="AS175" i="6"/>
  <c r="AP175" i="6"/>
  <c r="AI175" i="6"/>
  <c r="AI174" i="6" s="1"/>
  <c r="AH175" i="6"/>
  <c r="I175" i="6"/>
  <c r="H175" i="6"/>
  <c r="G175" i="6"/>
  <c r="F175" i="6"/>
  <c r="E175" i="6"/>
  <c r="AX174" i="6"/>
  <c r="AW174" i="6"/>
  <c r="AV174" i="6"/>
  <c r="AU174" i="6"/>
  <c r="AT174" i="6"/>
  <c r="AS174" i="6"/>
  <c r="AR174" i="6"/>
  <c r="AQ174" i="6"/>
  <c r="AO174" i="6"/>
  <c r="AN174" i="6"/>
  <c r="AM174" i="6"/>
  <c r="AL174" i="6"/>
  <c r="AK174" i="6"/>
  <c r="AJ174" i="6"/>
  <c r="AH174" i="6"/>
  <c r="AG174" i="6"/>
  <c r="AF174" i="6"/>
  <c r="AE174" i="6"/>
  <c r="AD174" i="6"/>
  <c r="AC174" i="6"/>
  <c r="AB174" i="6"/>
  <c r="AA174" i="6"/>
  <c r="Z174" i="6"/>
  <c r="Y174" i="6"/>
  <c r="X174" i="6"/>
  <c r="W174" i="6"/>
  <c r="V174" i="6"/>
  <c r="U174" i="6"/>
  <c r="T174" i="6"/>
  <c r="S174" i="6"/>
  <c r="R174" i="6"/>
  <c r="J174" i="6"/>
  <c r="AS171" i="6"/>
  <c r="AP171" i="6"/>
  <c r="AI171" i="6"/>
  <c r="AS170" i="6"/>
  <c r="AP170" i="6"/>
  <c r="AI170" i="6"/>
  <c r="AS169" i="6"/>
  <c r="AP169" i="6"/>
  <c r="AI169" i="6"/>
  <c r="AS168" i="6"/>
  <c r="AP168" i="6"/>
  <c r="AI168" i="6"/>
  <c r="AS167" i="6"/>
  <c r="AP167" i="6"/>
  <c r="AI167" i="6"/>
  <c r="AS166" i="6"/>
  <c r="AP166" i="6"/>
  <c r="AP165" i="6" s="1"/>
  <c r="AI166" i="6"/>
  <c r="AH166" i="6"/>
  <c r="I166" i="6"/>
  <c r="H166" i="6"/>
  <c r="G166" i="6"/>
  <c r="F166" i="6"/>
  <c r="E166" i="6"/>
  <c r="AX165" i="6"/>
  <c r="AW165" i="6"/>
  <c r="AV165" i="6"/>
  <c r="AU165" i="6"/>
  <c r="AT165" i="6"/>
  <c r="AR165" i="6"/>
  <c r="AQ165" i="6"/>
  <c r="AO165" i="6"/>
  <c r="AN165" i="6"/>
  <c r="AM165" i="6"/>
  <c r="AL165" i="6"/>
  <c r="AK165" i="6"/>
  <c r="AJ165" i="6"/>
  <c r="AH165" i="6"/>
  <c r="AG165" i="6"/>
  <c r="AF165" i="6"/>
  <c r="AE165" i="6"/>
  <c r="AD165" i="6"/>
  <c r="AC165" i="6"/>
  <c r="AB165" i="6"/>
  <c r="AA165" i="6"/>
  <c r="Z165" i="6"/>
  <c r="Y165" i="6"/>
  <c r="X165" i="6"/>
  <c r="W165" i="6"/>
  <c r="V165" i="6"/>
  <c r="U165" i="6"/>
  <c r="T165" i="6"/>
  <c r="S165" i="6"/>
  <c r="R165" i="6"/>
  <c r="J165" i="6"/>
  <c r="AS162" i="6"/>
  <c r="AP162" i="6"/>
  <c r="AI162" i="6"/>
  <c r="AS161" i="6"/>
  <c r="AP161" i="6"/>
  <c r="AI161" i="6"/>
  <c r="AS160" i="6"/>
  <c r="AP160" i="6"/>
  <c r="AI160" i="6"/>
  <c r="AS159" i="6"/>
  <c r="AP159" i="6"/>
  <c r="AI159" i="6"/>
  <c r="AS158" i="6"/>
  <c r="AP158" i="6"/>
  <c r="AI158" i="6"/>
  <c r="AS157" i="6"/>
  <c r="AP157" i="6"/>
  <c r="AI157" i="6"/>
  <c r="AH157" i="6"/>
  <c r="AH156" i="6" s="1"/>
  <c r="I157" i="6"/>
  <c r="H157" i="6"/>
  <c r="G157" i="6"/>
  <c r="F157" i="6"/>
  <c r="E157" i="6"/>
  <c r="AX156" i="6"/>
  <c r="AW156" i="6"/>
  <c r="AV156" i="6"/>
  <c r="AU156" i="6"/>
  <c r="AT156" i="6"/>
  <c r="AR156" i="6"/>
  <c r="AQ156" i="6"/>
  <c r="AO156" i="6"/>
  <c r="AN156" i="6"/>
  <c r="AM156" i="6"/>
  <c r="AL156" i="6"/>
  <c r="AK156" i="6"/>
  <c r="AJ156" i="6"/>
  <c r="AI156" i="6"/>
  <c r="AG156" i="6"/>
  <c r="AF156" i="6"/>
  <c r="AE156" i="6"/>
  <c r="AD156" i="6"/>
  <c r="AC156" i="6"/>
  <c r="AB156" i="6"/>
  <c r="AA156" i="6"/>
  <c r="Z156" i="6"/>
  <c r="Y156" i="6"/>
  <c r="X156" i="6"/>
  <c r="W156" i="6"/>
  <c r="V156" i="6"/>
  <c r="U156" i="6"/>
  <c r="T156" i="6"/>
  <c r="S156" i="6"/>
  <c r="R156" i="6"/>
  <c r="J156" i="6"/>
  <c r="AS153" i="6"/>
  <c r="AP153" i="6"/>
  <c r="AI153" i="6"/>
  <c r="AS152" i="6"/>
  <c r="AP152" i="6"/>
  <c r="AI152" i="6"/>
  <c r="AS151" i="6"/>
  <c r="AP151" i="6"/>
  <c r="AI151" i="6"/>
  <c r="AS150" i="6"/>
  <c r="AP150" i="6"/>
  <c r="AI150" i="6"/>
  <c r="AS149" i="6"/>
  <c r="AP149" i="6"/>
  <c r="AI149" i="6"/>
  <c r="AI147" i="6" s="1"/>
  <c r="AS148" i="6"/>
  <c r="AP148" i="6"/>
  <c r="AI148" i="6"/>
  <c r="AH148" i="6"/>
  <c r="AH147" i="6" s="1"/>
  <c r="I148" i="6"/>
  <c r="H148" i="6"/>
  <c r="G148" i="6"/>
  <c r="F148" i="6"/>
  <c r="E148" i="6"/>
  <c r="AX147" i="6"/>
  <c r="AW147" i="6"/>
  <c r="AV147" i="6"/>
  <c r="AU147" i="6"/>
  <c r="AT147" i="6"/>
  <c r="AR147" i="6"/>
  <c r="AQ147" i="6"/>
  <c r="AO147" i="6"/>
  <c r="AN147" i="6"/>
  <c r="AM147" i="6"/>
  <c r="AL147" i="6"/>
  <c r="AK147" i="6"/>
  <c r="AJ147" i="6"/>
  <c r="AG147" i="6"/>
  <c r="AF147" i="6"/>
  <c r="AE147" i="6"/>
  <c r="AD147" i="6"/>
  <c r="AC147" i="6"/>
  <c r="AB147" i="6"/>
  <c r="AA147" i="6"/>
  <c r="Z147" i="6"/>
  <c r="Y147" i="6"/>
  <c r="X147" i="6"/>
  <c r="W147" i="6"/>
  <c r="V147" i="6"/>
  <c r="U147" i="6"/>
  <c r="T147" i="6"/>
  <c r="S147" i="6"/>
  <c r="R147" i="6"/>
  <c r="J147" i="6"/>
  <c r="AS144" i="6"/>
  <c r="AP144" i="6"/>
  <c r="AI144" i="6"/>
  <c r="AS143" i="6"/>
  <c r="AP143" i="6"/>
  <c r="AI143" i="6"/>
  <c r="AS142" i="6"/>
  <c r="AP142" i="6"/>
  <c r="AI142" i="6"/>
  <c r="AS141" i="6"/>
  <c r="AP141" i="6"/>
  <c r="AI141" i="6"/>
  <c r="AS140" i="6"/>
  <c r="AP140" i="6"/>
  <c r="AI140" i="6"/>
  <c r="AS139" i="6"/>
  <c r="AP139" i="6"/>
  <c r="AI139" i="6"/>
  <c r="AH139" i="6"/>
  <c r="I139" i="6"/>
  <c r="H139" i="6"/>
  <c r="G139" i="6"/>
  <c r="F139" i="6"/>
  <c r="E139" i="6"/>
  <c r="AX138" i="6"/>
  <c r="AW138" i="6"/>
  <c r="AV138" i="6"/>
  <c r="AU138" i="6"/>
  <c r="AT138" i="6"/>
  <c r="AR138" i="6"/>
  <c r="AQ138" i="6"/>
  <c r="AO138" i="6"/>
  <c r="AN138" i="6"/>
  <c r="AM138" i="6"/>
  <c r="AL138" i="6"/>
  <c r="AK138" i="6"/>
  <c r="AJ138" i="6"/>
  <c r="AH138" i="6"/>
  <c r="AG138" i="6"/>
  <c r="AF138" i="6"/>
  <c r="AE138" i="6"/>
  <c r="AD138" i="6"/>
  <c r="AC138" i="6"/>
  <c r="AB138" i="6"/>
  <c r="AA138" i="6"/>
  <c r="Z138" i="6"/>
  <c r="Y138" i="6"/>
  <c r="X138" i="6"/>
  <c r="W138" i="6"/>
  <c r="V138" i="6"/>
  <c r="U138" i="6"/>
  <c r="T138" i="6"/>
  <c r="S138" i="6"/>
  <c r="R138" i="6"/>
  <c r="J138" i="6"/>
  <c r="AS135" i="6"/>
  <c r="AP135" i="6"/>
  <c r="AI135" i="6"/>
  <c r="AS134" i="6"/>
  <c r="AP134" i="6"/>
  <c r="AI134" i="6"/>
  <c r="AS133" i="6"/>
  <c r="AP133" i="6"/>
  <c r="AI133" i="6"/>
  <c r="AS132" i="6"/>
  <c r="AP132" i="6"/>
  <c r="AI132" i="6"/>
  <c r="AS131" i="6"/>
  <c r="AS129" i="6" s="1"/>
  <c r="AP131" i="6"/>
  <c r="AI131" i="6"/>
  <c r="AS130" i="6"/>
  <c r="AP130" i="6"/>
  <c r="AI130" i="6"/>
  <c r="AH130" i="6"/>
  <c r="AH129" i="6" s="1"/>
  <c r="I130" i="6"/>
  <c r="H130" i="6"/>
  <c r="G130" i="6"/>
  <c r="F130" i="6"/>
  <c r="E130" i="6"/>
  <c r="AX129" i="6"/>
  <c r="AW129" i="6"/>
  <c r="AV129" i="6"/>
  <c r="AU129" i="6"/>
  <c r="AT129" i="6"/>
  <c r="AR129" i="6"/>
  <c r="AQ129" i="6"/>
  <c r="AO129" i="6"/>
  <c r="AN129" i="6"/>
  <c r="AM129" i="6"/>
  <c r="AL129" i="6"/>
  <c r="AK129" i="6"/>
  <c r="AJ129" i="6"/>
  <c r="AG129" i="6"/>
  <c r="AF129" i="6"/>
  <c r="AE129" i="6"/>
  <c r="AD129" i="6"/>
  <c r="AC129" i="6"/>
  <c r="AB129" i="6"/>
  <c r="AA129" i="6"/>
  <c r="Z129" i="6"/>
  <c r="Y129" i="6"/>
  <c r="X129" i="6"/>
  <c r="W129" i="6"/>
  <c r="V129" i="6"/>
  <c r="U129" i="6"/>
  <c r="T129" i="6"/>
  <c r="S129" i="6"/>
  <c r="R129" i="6"/>
  <c r="J129" i="6"/>
  <c r="AS126" i="6"/>
  <c r="AP126" i="6"/>
  <c r="AI126" i="6"/>
  <c r="AS125" i="6"/>
  <c r="AP125" i="6"/>
  <c r="AI125" i="6"/>
  <c r="AS124" i="6"/>
  <c r="AP124" i="6"/>
  <c r="AI124" i="6"/>
  <c r="AS123" i="6"/>
  <c r="AP123" i="6"/>
  <c r="AI123" i="6"/>
  <c r="AS122" i="6"/>
  <c r="AP122" i="6"/>
  <c r="AI122" i="6"/>
  <c r="AS121" i="6"/>
  <c r="AP121" i="6"/>
  <c r="AI121" i="6"/>
  <c r="AH121" i="6"/>
  <c r="AH120" i="6" s="1"/>
  <c r="I121" i="6"/>
  <c r="H121" i="6"/>
  <c r="G121" i="6"/>
  <c r="F121" i="6"/>
  <c r="E121" i="6"/>
  <c r="AX120" i="6"/>
  <c r="AW120" i="6"/>
  <c r="AV120" i="6"/>
  <c r="AU120" i="6"/>
  <c r="AT120" i="6"/>
  <c r="AR120" i="6"/>
  <c r="AQ120" i="6"/>
  <c r="AO120" i="6"/>
  <c r="AN120" i="6"/>
  <c r="AM120" i="6"/>
  <c r="AL120" i="6"/>
  <c r="AK120" i="6"/>
  <c r="AJ120" i="6"/>
  <c r="AG120" i="6"/>
  <c r="AF120" i="6"/>
  <c r="AE120" i="6"/>
  <c r="AD120" i="6"/>
  <c r="AC120" i="6"/>
  <c r="AB120" i="6"/>
  <c r="AA120" i="6"/>
  <c r="Z120" i="6"/>
  <c r="Y120" i="6"/>
  <c r="X120" i="6"/>
  <c r="W120" i="6"/>
  <c r="V120" i="6"/>
  <c r="U120" i="6"/>
  <c r="T120" i="6"/>
  <c r="S120" i="6"/>
  <c r="R120" i="6"/>
  <c r="J120" i="6"/>
  <c r="AS117" i="6"/>
  <c r="AP117" i="6"/>
  <c r="AI117" i="6"/>
  <c r="AS116" i="6"/>
  <c r="AP116" i="6"/>
  <c r="AI116" i="6"/>
  <c r="AS115" i="6"/>
  <c r="AP115" i="6"/>
  <c r="AI115" i="6"/>
  <c r="AS114" i="6"/>
  <c r="AP114" i="6"/>
  <c r="AI114" i="6"/>
  <c r="AS113" i="6"/>
  <c r="AP113" i="6"/>
  <c r="AI113" i="6"/>
  <c r="AS112" i="6"/>
  <c r="AP112" i="6"/>
  <c r="AI112" i="6"/>
  <c r="AH112" i="6"/>
  <c r="AH111" i="6" s="1"/>
  <c r="I112" i="6"/>
  <c r="H112" i="6"/>
  <c r="G112" i="6"/>
  <c r="F112" i="6"/>
  <c r="E112" i="6"/>
  <c r="AX111" i="6"/>
  <c r="AW111" i="6"/>
  <c r="AV111" i="6"/>
  <c r="AU111" i="6"/>
  <c r="AT111" i="6"/>
  <c r="AR111" i="6"/>
  <c r="AQ111" i="6"/>
  <c r="AO111" i="6"/>
  <c r="AN111" i="6"/>
  <c r="AM111" i="6"/>
  <c r="AL111" i="6"/>
  <c r="AK111" i="6"/>
  <c r="AJ111" i="6"/>
  <c r="AG111" i="6"/>
  <c r="AF111" i="6"/>
  <c r="AE111" i="6"/>
  <c r="AD111" i="6"/>
  <c r="AC111" i="6"/>
  <c r="AB111" i="6"/>
  <c r="AA111" i="6"/>
  <c r="Z111" i="6"/>
  <c r="Y111" i="6"/>
  <c r="X111" i="6"/>
  <c r="W111" i="6"/>
  <c r="V111" i="6"/>
  <c r="U111" i="6"/>
  <c r="T111" i="6"/>
  <c r="S111" i="6"/>
  <c r="R111" i="6"/>
  <c r="J111" i="6"/>
  <c r="AS108" i="6"/>
  <c r="AP108" i="6"/>
  <c r="AI108" i="6"/>
  <c r="AS107" i="6"/>
  <c r="AP107" i="6"/>
  <c r="AI107" i="6"/>
  <c r="AS106" i="6"/>
  <c r="AP106" i="6"/>
  <c r="AI106" i="6"/>
  <c r="AS105" i="6"/>
  <c r="AP105" i="6"/>
  <c r="AI105" i="6"/>
  <c r="AS104" i="6"/>
  <c r="AP104" i="6"/>
  <c r="AI104" i="6"/>
  <c r="AS103" i="6"/>
  <c r="AP103" i="6"/>
  <c r="AI103" i="6"/>
  <c r="AH103" i="6"/>
  <c r="AH102" i="6" s="1"/>
  <c r="I103" i="6"/>
  <c r="H103" i="6"/>
  <c r="G103" i="6"/>
  <c r="F103" i="6"/>
  <c r="E103" i="6"/>
  <c r="AX102" i="6"/>
  <c r="AW102" i="6"/>
  <c r="AV102" i="6"/>
  <c r="AU102" i="6"/>
  <c r="AT102" i="6"/>
  <c r="AR102" i="6"/>
  <c r="AQ102" i="6"/>
  <c r="AO102" i="6"/>
  <c r="AN102" i="6"/>
  <c r="AM102" i="6"/>
  <c r="AL102" i="6"/>
  <c r="AK102" i="6"/>
  <c r="AJ102" i="6"/>
  <c r="AG102" i="6"/>
  <c r="AF102" i="6"/>
  <c r="AE102" i="6"/>
  <c r="AD102" i="6"/>
  <c r="AC102" i="6"/>
  <c r="AB102" i="6"/>
  <c r="AA102" i="6"/>
  <c r="Z102" i="6"/>
  <c r="Y102" i="6"/>
  <c r="X102" i="6"/>
  <c r="W102" i="6"/>
  <c r="V102" i="6"/>
  <c r="U102" i="6"/>
  <c r="T102" i="6"/>
  <c r="S102" i="6"/>
  <c r="R102" i="6"/>
  <c r="J102" i="6"/>
  <c r="AS99" i="6"/>
  <c r="AP99" i="6"/>
  <c r="AI99" i="6"/>
  <c r="AS98" i="6"/>
  <c r="AP98" i="6"/>
  <c r="AI98" i="6"/>
  <c r="AS97" i="6"/>
  <c r="AP97" i="6"/>
  <c r="AI97" i="6"/>
  <c r="AS96" i="6"/>
  <c r="AP96" i="6"/>
  <c r="AI96" i="6"/>
  <c r="AS95" i="6"/>
  <c r="AP95" i="6"/>
  <c r="AI95" i="6"/>
  <c r="AS94" i="6"/>
  <c r="AS93" i="6" s="1"/>
  <c r="AP94" i="6"/>
  <c r="AI94" i="6"/>
  <c r="AH94" i="6"/>
  <c r="I94" i="6"/>
  <c r="H94" i="6"/>
  <c r="G94" i="6"/>
  <c r="F94" i="6"/>
  <c r="E94" i="6"/>
  <c r="AX93" i="6"/>
  <c r="AW93" i="6"/>
  <c r="AV93" i="6"/>
  <c r="AU93" i="6"/>
  <c r="AT93" i="6"/>
  <c r="AR93" i="6"/>
  <c r="AQ93" i="6"/>
  <c r="AO93" i="6"/>
  <c r="AN93" i="6"/>
  <c r="AM93" i="6"/>
  <c r="AL93" i="6"/>
  <c r="AK93" i="6"/>
  <c r="AJ93" i="6"/>
  <c r="AH93" i="6"/>
  <c r="AG93" i="6"/>
  <c r="AF93" i="6"/>
  <c r="AE93" i="6"/>
  <c r="AD93" i="6"/>
  <c r="AC93" i="6"/>
  <c r="AB93" i="6"/>
  <c r="AA93" i="6"/>
  <c r="Z93" i="6"/>
  <c r="Y93" i="6"/>
  <c r="X93" i="6"/>
  <c r="W93" i="6"/>
  <c r="V93" i="6"/>
  <c r="U93" i="6"/>
  <c r="T93" i="6"/>
  <c r="S93" i="6"/>
  <c r="R93" i="6"/>
  <c r="J93" i="6"/>
  <c r="AS90" i="6"/>
  <c r="AP90" i="6"/>
  <c r="AI90" i="6"/>
  <c r="AS89" i="6"/>
  <c r="AP89" i="6"/>
  <c r="AI89" i="6"/>
  <c r="AS88" i="6"/>
  <c r="AP88" i="6"/>
  <c r="AI88" i="6"/>
  <c r="AS87" i="6"/>
  <c r="AP87" i="6"/>
  <c r="AI87" i="6"/>
  <c r="AI84" i="6" s="1"/>
  <c r="AS86" i="6"/>
  <c r="AP86" i="6"/>
  <c r="AI86" i="6"/>
  <c r="AS85" i="6"/>
  <c r="AP85" i="6"/>
  <c r="AI85" i="6"/>
  <c r="AH85" i="6"/>
  <c r="AH84" i="6" s="1"/>
  <c r="I85" i="6"/>
  <c r="H85" i="6"/>
  <c r="G85" i="6"/>
  <c r="F85" i="6"/>
  <c r="E85" i="6"/>
  <c r="AX84" i="6"/>
  <c r="AW84" i="6"/>
  <c r="AV84" i="6"/>
  <c r="AU84" i="6"/>
  <c r="AT84" i="6"/>
  <c r="AR84" i="6"/>
  <c r="AQ84" i="6"/>
  <c r="AO84" i="6"/>
  <c r="AN84" i="6"/>
  <c r="AM84" i="6"/>
  <c r="AL84" i="6"/>
  <c r="AK84" i="6"/>
  <c r="AJ84" i="6"/>
  <c r="AG84" i="6"/>
  <c r="AF84" i="6"/>
  <c r="AE84" i="6"/>
  <c r="AD84" i="6"/>
  <c r="AC84" i="6"/>
  <c r="AB84" i="6"/>
  <c r="AA84" i="6"/>
  <c r="Z84" i="6"/>
  <c r="Y84" i="6"/>
  <c r="X84" i="6"/>
  <c r="W84" i="6"/>
  <c r="V84" i="6"/>
  <c r="U84" i="6"/>
  <c r="T84" i="6"/>
  <c r="S84" i="6"/>
  <c r="R84" i="6"/>
  <c r="J84" i="6"/>
  <c r="AS81" i="6"/>
  <c r="AP81" i="6"/>
  <c r="AI81" i="6"/>
  <c r="AS80" i="6"/>
  <c r="AP80" i="6"/>
  <c r="AI80" i="6"/>
  <c r="AS79" i="6"/>
  <c r="AP79" i="6"/>
  <c r="AI79" i="6"/>
  <c r="AS78" i="6"/>
  <c r="AP78" i="6"/>
  <c r="AI78" i="6"/>
  <c r="AS77" i="6"/>
  <c r="AS75" i="6" s="1"/>
  <c r="AP77" i="6"/>
  <c r="AI77" i="6"/>
  <c r="AS76" i="6"/>
  <c r="AP76" i="6"/>
  <c r="AI76" i="6"/>
  <c r="AH76" i="6"/>
  <c r="AH75" i="6" s="1"/>
  <c r="I76" i="6"/>
  <c r="H76" i="6"/>
  <c r="G76" i="6"/>
  <c r="F76" i="6"/>
  <c r="E76" i="6"/>
  <c r="AX75" i="6"/>
  <c r="AW75" i="6"/>
  <c r="AV75" i="6"/>
  <c r="AU75" i="6"/>
  <c r="AT75" i="6"/>
  <c r="AR75" i="6"/>
  <c r="AQ75" i="6"/>
  <c r="AO75" i="6"/>
  <c r="AN75" i="6"/>
  <c r="AM75" i="6"/>
  <c r="AL75" i="6"/>
  <c r="AK75" i="6"/>
  <c r="AJ75" i="6"/>
  <c r="AG75" i="6"/>
  <c r="AF75" i="6"/>
  <c r="AE75" i="6"/>
  <c r="AD75" i="6"/>
  <c r="AC75" i="6"/>
  <c r="AB75" i="6"/>
  <c r="AA75" i="6"/>
  <c r="Z75" i="6"/>
  <c r="Y75" i="6"/>
  <c r="X75" i="6"/>
  <c r="W75" i="6"/>
  <c r="V75" i="6"/>
  <c r="U75" i="6"/>
  <c r="T75" i="6"/>
  <c r="S75" i="6"/>
  <c r="R75" i="6"/>
  <c r="J75" i="6"/>
  <c r="AS72" i="6"/>
  <c r="AP72" i="6"/>
  <c r="AI72" i="6"/>
  <c r="AS71" i="6"/>
  <c r="AP71" i="6"/>
  <c r="AI71" i="6"/>
  <c r="AS70" i="6"/>
  <c r="AP70" i="6"/>
  <c r="AI70" i="6"/>
  <c r="AS69" i="6"/>
  <c r="AP69" i="6"/>
  <c r="AI69" i="6"/>
  <c r="AS68" i="6"/>
  <c r="AP68" i="6"/>
  <c r="AI68" i="6"/>
  <c r="AS67" i="6"/>
  <c r="AP67" i="6"/>
  <c r="AI67" i="6"/>
  <c r="AH67" i="6"/>
  <c r="AH66" i="6" s="1"/>
  <c r="I67" i="6"/>
  <c r="H67" i="6"/>
  <c r="G67" i="6"/>
  <c r="F67" i="6"/>
  <c r="E67" i="6"/>
  <c r="AX66" i="6"/>
  <c r="AW66" i="6"/>
  <c r="AV66" i="6"/>
  <c r="AU66" i="6"/>
  <c r="AT66" i="6"/>
  <c r="AR66" i="6"/>
  <c r="AQ66" i="6"/>
  <c r="AO66" i="6"/>
  <c r="AN66" i="6"/>
  <c r="AM66" i="6"/>
  <c r="AL66" i="6"/>
  <c r="AK66" i="6"/>
  <c r="AJ66" i="6"/>
  <c r="AG66" i="6"/>
  <c r="AF66" i="6"/>
  <c r="AE66" i="6"/>
  <c r="AD66" i="6"/>
  <c r="AC66" i="6"/>
  <c r="AB66" i="6"/>
  <c r="AA66" i="6"/>
  <c r="Z66" i="6"/>
  <c r="Y66" i="6"/>
  <c r="X66" i="6"/>
  <c r="W66" i="6"/>
  <c r="V66" i="6"/>
  <c r="U66" i="6"/>
  <c r="T66" i="6"/>
  <c r="S66" i="6"/>
  <c r="R66" i="6"/>
  <c r="J66" i="6"/>
  <c r="AS63" i="6"/>
  <c r="AP63" i="6"/>
  <c r="AI63" i="6"/>
  <c r="AS62" i="6"/>
  <c r="AP62" i="6"/>
  <c r="AI62" i="6"/>
  <c r="AS61" i="6"/>
  <c r="AP61" i="6"/>
  <c r="AI61" i="6"/>
  <c r="AI57" i="6" s="1"/>
  <c r="AS60" i="6"/>
  <c r="AP60" i="6"/>
  <c r="AI60" i="6"/>
  <c r="AS59" i="6"/>
  <c r="AP59" i="6"/>
  <c r="AI59" i="6"/>
  <c r="AS58" i="6"/>
  <c r="AP58" i="6"/>
  <c r="AI58" i="6"/>
  <c r="AH58" i="6"/>
  <c r="H58" i="6"/>
  <c r="G58" i="6"/>
  <c r="F58" i="6"/>
  <c r="E58" i="6"/>
  <c r="AX57" i="6"/>
  <c r="AW57" i="6"/>
  <c r="AV57" i="6"/>
  <c r="AU57" i="6"/>
  <c r="AT57" i="6"/>
  <c r="AS57" i="6"/>
  <c r="AR57" i="6"/>
  <c r="AQ57" i="6"/>
  <c r="AO57" i="6"/>
  <c r="AN57" i="6"/>
  <c r="AM57" i="6"/>
  <c r="AL57" i="6"/>
  <c r="AK57" i="6"/>
  <c r="AJ57" i="6"/>
  <c r="AH57" i="6"/>
  <c r="AG57" i="6"/>
  <c r="AF57" i="6"/>
  <c r="AE57" i="6"/>
  <c r="AD57" i="6"/>
  <c r="AC57" i="6"/>
  <c r="AB57" i="6"/>
  <c r="AA57" i="6"/>
  <c r="Z57" i="6"/>
  <c r="Y57" i="6"/>
  <c r="X57" i="6"/>
  <c r="W57" i="6"/>
  <c r="V57" i="6"/>
  <c r="U57" i="6"/>
  <c r="T57" i="6"/>
  <c r="S57" i="6"/>
  <c r="R57" i="6"/>
  <c r="J57" i="6"/>
  <c r="AS54" i="6"/>
  <c r="AP54" i="6"/>
  <c r="AI54" i="6"/>
  <c r="AS53" i="6"/>
  <c r="AP53" i="6"/>
  <c r="AI53" i="6"/>
  <c r="AS52" i="6"/>
  <c r="AP52" i="6"/>
  <c r="AI52" i="6"/>
  <c r="AS51" i="6"/>
  <c r="AP51" i="6"/>
  <c r="AI51" i="6"/>
  <c r="AS50" i="6"/>
  <c r="AP50" i="6"/>
  <c r="AI50" i="6"/>
  <c r="AS49" i="6"/>
  <c r="AP49" i="6"/>
  <c r="AP48" i="6" s="1"/>
  <c r="AI49" i="6"/>
  <c r="AH49" i="6"/>
  <c r="H49" i="6"/>
  <c r="G49" i="6"/>
  <c r="F49" i="6"/>
  <c r="E49" i="6"/>
  <c r="AX48" i="6"/>
  <c r="AW48" i="6"/>
  <c r="AV48" i="6"/>
  <c r="AU48" i="6"/>
  <c r="AT48" i="6"/>
  <c r="AR48" i="6"/>
  <c r="AQ48" i="6"/>
  <c r="AO48" i="6"/>
  <c r="AN48" i="6"/>
  <c r="AM48" i="6"/>
  <c r="AL48" i="6"/>
  <c r="AK48" i="6"/>
  <c r="AJ48" i="6"/>
  <c r="AH48" i="6"/>
  <c r="AG48" i="6"/>
  <c r="AF48" i="6"/>
  <c r="AE48" i="6"/>
  <c r="AD48" i="6"/>
  <c r="AC48" i="6"/>
  <c r="AB48" i="6"/>
  <c r="AA48" i="6"/>
  <c r="Z48" i="6"/>
  <c r="Y48" i="6"/>
  <c r="X48" i="6"/>
  <c r="W48" i="6"/>
  <c r="V48" i="6"/>
  <c r="U48" i="6"/>
  <c r="T48" i="6"/>
  <c r="S48" i="6"/>
  <c r="R48" i="6"/>
  <c r="J48" i="6"/>
  <c r="AS45" i="6"/>
  <c r="AP45" i="6"/>
  <c r="AI45" i="6"/>
  <c r="AS44" i="6"/>
  <c r="AP44" i="6"/>
  <c r="AI44" i="6"/>
  <c r="AS43" i="6"/>
  <c r="AP43" i="6"/>
  <c r="AI43" i="6"/>
  <c r="AS42" i="6"/>
  <c r="AS39" i="6" s="1"/>
  <c r="AP42" i="6"/>
  <c r="AI42" i="6"/>
  <c r="AS41" i="6"/>
  <c r="AP41" i="6"/>
  <c r="AI41" i="6"/>
  <c r="AS40" i="6"/>
  <c r="AP40" i="6"/>
  <c r="AI40" i="6"/>
  <c r="AH40" i="6"/>
  <c r="H40" i="6"/>
  <c r="G40" i="6"/>
  <c r="F40" i="6"/>
  <c r="E40" i="6"/>
  <c r="AX39" i="6"/>
  <c r="AW39" i="6"/>
  <c r="AV39" i="6"/>
  <c r="AU39" i="6"/>
  <c r="AT39" i="6"/>
  <c r="AR39" i="6"/>
  <c r="AQ39" i="6"/>
  <c r="AO39" i="6"/>
  <c r="AN39" i="6"/>
  <c r="AM39" i="6"/>
  <c r="AL39" i="6"/>
  <c r="AK39" i="6"/>
  <c r="AJ39" i="6"/>
  <c r="AI39" i="6"/>
  <c r="AH39" i="6"/>
  <c r="AG39" i="6"/>
  <c r="AF39" i="6"/>
  <c r="AE39" i="6"/>
  <c r="AD39" i="6"/>
  <c r="AC39" i="6"/>
  <c r="AB39" i="6"/>
  <c r="AA39" i="6"/>
  <c r="Z39" i="6"/>
  <c r="Y39" i="6"/>
  <c r="X39" i="6"/>
  <c r="W39" i="6"/>
  <c r="V39" i="6"/>
  <c r="U39" i="6"/>
  <c r="T39" i="6"/>
  <c r="S39" i="6"/>
  <c r="R39" i="6"/>
  <c r="J39" i="6"/>
  <c r="AS27" i="6"/>
  <c r="AP27" i="6"/>
  <c r="AI27" i="6"/>
  <c r="AS26" i="6"/>
  <c r="AP26" i="6"/>
  <c r="AI26" i="6"/>
  <c r="AS25" i="6"/>
  <c r="AP25" i="6"/>
  <c r="AI25" i="6"/>
  <c r="AS24" i="6"/>
  <c r="AP24" i="6"/>
  <c r="AI24" i="6"/>
  <c r="AS23" i="6"/>
  <c r="AP23" i="6"/>
  <c r="AP21" i="6" s="1"/>
  <c r="AI23" i="6"/>
  <c r="AS22" i="6"/>
  <c r="AP22" i="6"/>
  <c r="AI22" i="6"/>
  <c r="AH22" i="6"/>
  <c r="H22" i="6"/>
  <c r="G22" i="6"/>
  <c r="F22" i="6"/>
  <c r="E22" i="6"/>
  <c r="AX21" i="6"/>
  <c r="AW21" i="6"/>
  <c r="AV21" i="6"/>
  <c r="AU21" i="6"/>
  <c r="AT21" i="6"/>
  <c r="AR21" i="6"/>
  <c r="AQ21" i="6"/>
  <c r="AO21" i="6"/>
  <c r="AN21" i="6"/>
  <c r="AM21" i="6"/>
  <c r="AL21" i="6"/>
  <c r="AK21" i="6"/>
  <c r="AJ21" i="6"/>
  <c r="AH21" i="6"/>
  <c r="AG21" i="6"/>
  <c r="AF21" i="6"/>
  <c r="AE21" i="6"/>
  <c r="AD21" i="6"/>
  <c r="AC21" i="6"/>
  <c r="AB21" i="6"/>
  <c r="AA21" i="6"/>
  <c r="Z21" i="6"/>
  <c r="Y21" i="6"/>
  <c r="X21" i="6"/>
  <c r="W21" i="6"/>
  <c r="V21" i="6"/>
  <c r="U21" i="6"/>
  <c r="T21" i="6"/>
  <c r="S21" i="6"/>
  <c r="R21" i="6"/>
  <c r="J21" i="6"/>
  <c r="AS36" i="6"/>
  <c r="AP36" i="6"/>
  <c r="AI36" i="6"/>
  <c r="AS35" i="6"/>
  <c r="AP35" i="6"/>
  <c r="AI35" i="6"/>
  <c r="AS34" i="6"/>
  <c r="AP34" i="6"/>
  <c r="AI34" i="6"/>
  <c r="AS33" i="6"/>
  <c r="AP33" i="6"/>
  <c r="AI33" i="6"/>
  <c r="AI30" i="6" s="1"/>
  <c r="AS32" i="6"/>
  <c r="AP32" i="6"/>
  <c r="AI32" i="6"/>
  <c r="AS31" i="6"/>
  <c r="AS30" i="6" s="1"/>
  <c r="AP31" i="6"/>
  <c r="AI31" i="6"/>
  <c r="AH31" i="6"/>
  <c r="H31" i="6"/>
  <c r="G31" i="6"/>
  <c r="F31" i="6"/>
  <c r="E31" i="6"/>
  <c r="AX30" i="6"/>
  <c r="AW30" i="6"/>
  <c r="AV30" i="6"/>
  <c r="AU30" i="6"/>
  <c r="AT30" i="6"/>
  <c r="AR30" i="6"/>
  <c r="AQ30" i="6"/>
  <c r="AO30" i="6"/>
  <c r="AN30" i="6"/>
  <c r="AM30" i="6"/>
  <c r="AL30" i="6"/>
  <c r="AK30" i="6"/>
  <c r="AJ30" i="6"/>
  <c r="AH30" i="6"/>
  <c r="AG30" i="6"/>
  <c r="AF30" i="6"/>
  <c r="AE30" i="6"/>
  <c r="AD30" i="6"/>
  <c r="AC30" i="6"/>
  <c r="AB30" i="6"/>
  <c r="AA30" i="6"/>
  <c r="Z30" i="6"/>
  <c r="Y30" i="6"/>
  <c r="X30" i="6"/>
  <c r="W30" i="6"/>
  <c r="V30" i="6"/>
  <c r="U30" i="6"/>
  <c r="T30" i="6"/>
  <c r="S30" i="6"/>
  <c r="R30" i="6"/>
  <c r="J30" i="6"/>
  <c r="AS156" i="6" l="1"/>
  <c r="AP30" i="6"/>
  <c r="AI93" i="6"/>
  <c r="AP93" i="6"/>
  <c r="AS120" i="6"/>
  <c r="AI129" i="6"/>
  <c r="AP57" i="6"/>
  <c r="AS138" i="6"/>
  <c r="AI66" i="6"/>
  <c r="AS66" i="6"/>
  <c r="AI102" i="6"/>
  <c r="AS102" i="6"/>
  <c r="AI120" i="6"/>
  <c r="AP120" i="6"/>
  <c r="AI75" i="6"/>
  <c r="AP75" i="6"/>
  <c r="AS84" i="6"/>
  <c r="AP111" i="6"/>
  <c r="AI138" i="6"/>
  <c r="AP138" i="6"/>
  <c r="AS147" i="6"/>
  <c r="AP156" i="6"/>
  <c r="AP183" i="6"/>
  <c r="AP39" i="6"/>
  <c r="AP66" i="6"/>
  <c r="AP84" i="6"/>
  <c r="AP102" i="6"/>
  <c r="AP129" i="6"/>
  <c r="AP147" i="6"/>
  <c r="AP192" i="6"/>
  <c r="AS21" i="6"/>
  <c r="AS48" i="6"/>
  <c r="AS111" i="6"/>
  <c r="AS165" i="6"/>
  <c r="AI165" i="6"/>
  <c r="AI111" i="6"/>
  <c r="AI48" i="6"/>
  <c r="AI21" i="6"/>
  <c r="J7" i="6" l="1"/>
  <c r="E9" i="6"/>
  <c r="E13" i="6"/>
  <c r="H9" i="6"/>
  <c r="G9" i="6"/>
  <c r="F9" i="6"/>
  <c r="AP18" i="6"/>
  <c r="AP17" i="6"/>
  <c r="AP16" i="6"/>
  <c r="AP15" i="6"/>
  <c r="AP14" i="6"/>
  <c r="AP13" i="6"/>
  <c r="AP12" i="6" s="1"/>
  <c r="AP9" i="6" s="1"/>
  <c r="AI18" i="6"/>
  <c r="AI17" i="6"/>
  <c r="AI16" i="6"/>
  <c r="AI15" i="6"/>
  <c r="AI14" i="6"/>
  <c r="AI13" i="6"/>
  <c r="AS18" i="6"/>
  <c r="AH13" i="6"/>
  <c r="AI12" i="6" l="1"/>
  <c r="AI9" i="6" s="1"/>
  <c r="AX12" i="6"/>
  <c r="AX9" i="6" s="1"/>
  <c r="AW12" i="6"/>
  <c r="AW9" i="6" s="1"/>
  <c r="AV12" i="6"/>
  <c r="AV9" i="6" s="1"/>
  <c r="AU12" i="6"/>
  <c r="AU9" i="6" s="1"/>
  <c r="AT12" i="6"/>
  <c r="AT9" i="6" s="1"/>
  <c r="AQ12" i="6"/>
  <c r="AQ9" i="6" s="1"/>
  <c r="AR12" i="6"/>
  <c r="AR9" i="6" s="1"/>
  <c r="AO12" i="6"/>
  <c r="AO9" i="6" s="1"/>
  <c r="AN12" i="6"/>
  <c r="AN9" i="6" s="1"/>
  <c r="AM12" i="6"/>
  <c r="AM9" i="6" s="1"/>
  <c r="AL12" i="6"/>
  <c r="AL9" i="6" s="1"/>
  <c r="AK12" i="6"/>
  <c r="AK9" i="6" s="1"/>
  <c r="AJ12" i="6"/>
  <c r="AJ9" i="6" s="1"/>
  <c r="AG12" i="6"/>
  <c r="AG9" i="6" s="1"/>
  <c r="AF12" i="6"/>
  <c r="AF9" i="6" s="1"/>
  <c r="AE12" i="6"/>
  <c r="AE9" i="6" s="1"/>
  <c r="AD12" i="6"/>
  <c r="AD9" i="6" s="1"/>
  <c r="AC12" i="6"/>
  <c r="AC9" i="6" s="1"/>
  <c r="AB12" i="6"/>
  <c r="AB9" i="6" s="1"/>
  <c r="AA12" i="6"/>
  <c r="AA9" i="6" s="1"/>
  <c r="Z12" i="6"/>
  <c r="Z9" i="6" s="1"/>
  <c r="Y12" i="6"/>
  <c r="Y9" i="6" s="1"/>
  <c r="X12" i="6"/>
  <c r="X9" i="6" s="1"/>
  <c r="W12" i="6"/>
  <c r="W9" i="6" s="1"/>
  <c r="V12" i="6"/>
  <c r="V9" i="6" s="1"/>
  <c r="U12" i="6"/>
  <c r="U9" i="6" s="1"/>
  <c r="T12" i="6"/>
  <c r="T9" i="6" s="1"/>
  <c r="S12" i="6"/>
  <c r="S9" i="6" s="1"/>
  <c r="R12" i="6"/>
  <c r="R9" i="6" s="1"/>
  <c r="AH12" i="6"/>
  <c r="AH9" i="6" s="1"/>
  <c r="R3" i="6"/>
  <c r="H13" i="6"/>
  <c r="G13" i="6"/>
  <c r="F13" i="6"/>
  <c r="I58" i="6" l="1"/>
  <c r="I49" i="6"/>
  <c r="I31"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93" i="6" l="1"/>
  <c r="C184" i="6"/>
  <c r="C175" i="6"/>
  <c r="C166" i="6"/>
  <c r="C157" i="6"/>
  <c r="C148" i="6"/>
  <c r="C139" i="6"/>
  <c r="C130" i="6"/>
  <c r="C121" i="6"/>
  <c r="C112" i="6"/>
  <c r="C103" i="6"/>
  <c r="C94" i="6"/>
  <c r="C85" i="6"/>
  <c r="C76" i="6"/>
  <c r="C67" i="6"/>
  <c r="C58" i="6"/>
  <c r="C49" i="6"/>
  <c r="C40" i="6"/>
  <c r="C22" i="6"/>
  <c r="C31" i="6"/>
  <c r="B193" i="6"/>
  <c r="B184" i="6"/>
  <c r="B175" i="6"/>
  <c r="B166" i="6"/>
  <c r="B157" i="6"/>
  <c r="B148" i="6"/>
  <c r="B139" i="6"/>
  <c r="B130" i="6"/>
  <c r="B121" i="6"/>
  <c r="B112" i="6"/>
  <c r="B103" i="6"/>
  <c r="B94" i="6"/>
  <c r="B85" i="6"/>
  <c r="B76" i="6"/>
  <c r="B67" i="6"/>
  <c r="B58" i="6"/>
  <c r="B40" i="6"/>
  <c r="B22" i="6"/>
  <c r="B49" i="6"/>
  <c r="B31" i="6"/>
  <c r="C13" i="6"/>
  <c r="B13"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5" i="9"/>
  <c r="H5" i="9"/>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S17" i="6"/>
  <c r="AS16" i="6"/>
  <c r="AS15" i="6"/>
  <c r="AS14" i="6"/>
  <c r="AS13" i="6"/>
  <c r="J12" i="6"/>
  <c r="N10" i="6"/>
  <c r="M10" i="6"/>
  <c r="L10" i="6"/>
  <c r="K10" i="6"/>
  <c r="D10" i="6"/>
  <c r="Q3" i="6"/>
  <c r="F304" i="5"/>
  <c r="K304" i="5" s="1"/>
  <c r="Q304" i="5" s="1"/>
  <c r="F303" i="5"/>
  <c r="K303" i="5" s="1"/>
  <c r="Q303" i="5" s="1"/>
  <c r="F302" i="5"/>
  <c r="K302" i="5" s="1"/>
  <c r="Q302" i="5" s="1"/>
  <c r="F301" i="5"/>
  <c r="K301" i="5" s="1"/>
  <c r="Q301" i="5" s="1"/>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s="1"/>
  <c r="F292" i="5"/>
  <c r="K292" i="5" s="1"/>
  <c r="Q292" i="5" s="1"/>
  <c r="F291" i="5"/>
  <c r="K291" i="5" s="1"/>
  <c r="Q291" i="5" s="1"/>
  <c r="F290" i="5"/>
  <c r="K290" i="5" s="1"/>
  <c r="Q290" i="5" s="1"/>
  <c r="K289" i="5"/>
  <c r="Q289" i="5" s="1"/>
  <c r="F289" i="5"/>
  <c r="F288" i="5"/>
  <c r="K288" i="5" s="1"/>
  <c r="Q288" i="5" s="1"/>
  <c r="F287" i="5"/>
  <c r="K287" i="5" s="1"/>
  <c r="Q287" i="5" s="1"/>
  <c r="F286" i="5"/>
  <c r="K286" i="5" s="1"/>
  <c r="Q286" i="5" s="1"/>
  <c r="K285" i="5"/>
  <c r="Q285" i="5" s="1"/>
  <c r="F285" i="5"/>
  <c r="F284" i="5"/>
  <c r="K284" i="5" s="1"/>
  <c r="Q284" i="5" s="1"/>
  <c r="AM283" i="5"/>
  <c r="AT283" i="5" s="1"/>
  <c r="BA283" i="5" s="1"/>
  <c r="BB283" i="5" s="1"/>
  <c r="AG283" i="5"/>
  <c r="K283" i="5"/>
  <c r="Q283" i="5" s="1"/>
  <c r="F283" i="5"/>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s="1"/>
  <c r="F280" i="5"/>
  <c r="K280" i="5" s="1"/>
  <c r="Q280" i="5" s="1"/>
  <c r="F279" i="5"/>
  <c r="K279" i="5" s="1"/>
  <c r="Q279" i="5" s="1"/>
  <c r="F278" i="5"/>
  <c r="K278" i="5" s="1"/>
  <c r="Q278" i="5" s="1"/>
  <c r="K277" i="5"/>
  <c r="Q277" i="5" s="1"/>
  <c r="F277" i="5"/>
  <c r="F276" i="5"/>
  <c r="K276" i="5" s="1"/>
  <c r="Q276" i="5" s="1"/>
  <c r="AL275" i="5"/>
  <c r="AS275" i="5" s="1"/>
  <c r="AZ275" i="5" s="1"/>
  <c r="AK275" i="5"/>
  <c r="AR275" i="5" s="1"/>
  <c r="AY275" i="5" s="1"/>
  <c r="AI275" i="5"/>
  <c r="AP275" i="5" s="1"/>
  <c r="AW275" i="5" s="1"/>
  <c r="AF275" i="5"/>
  <c r="AM275" i="5" s="1"/>
  <c r="AT275" i="5" s="1"/>
  <c r="BA275" i="5" s="1"/>
  <c r="AC275" i="5"/>
  <c r="AJ275" i="5" s="1"/>
  <c r="AQ275" i="5" s="1"/>
  <c r="AX275" i="5" s="1"/>
  <c r="AA275" i="5"/>
  <c r="K275" i="5"/>
  <c r="Q275" i="5" s="1"/>
  <c r="F275" i="5"/>
  <c r="F274" i="5"/>
  <c r="K274" i="5" s="1"/>
  <c r="Q274" i="5" s="1"/>
  <c r="F273" i="5"/>
  <c r="K273" i="5" s="1"/>
  <c r="Q273" i="5" s="1"/>
  <c r="F272" i="5"/>
  <c r="K272" i="5" s="1"/>
  <c r="Q272" i="5" s="1"/>
  <c r="K271" i="5"/>
  <c r="Q271" i="5" s="1"/>
  <c r="F271" i="5"/>
  <c r="F270" i="5"/>
  <c r="K270" i="5" s="1"/>
  <c r="Q270" i="5" s="1"/>
  <c r="F269" i="5"/>
  <c r="K269" i="5" s="1"/>
  <c r="Q269" i="5" s="1"/>
  <c r="F268" i="5"/>
  <c r="K268" i="5" s="1"/>
  <c r="Q268" i="5" s="1"/>
  <c r="F267" i="5"/>
  <c r="K267" i="5" s="1"/>
  <c r="Q267" i="5" s="1"/>
  <c r="F266" i="5"/>
  <c r="K266" i="5" s="1"/>
  <c r="Q266" i="5" s="1"/>
  <c r="F265" i="5"/>
  <c r="K265" i="5" s="1"/>
  <c r="Q265" i="5" s="1"/>
  <c r="F264" i="5"/>
  <c r="K264" i="5" s="1"/>
  <c r="Q264" i="5" s="1"/>
  <c r="K263" i="5"/>
  <c r="Q263" i="5" s="1"/>
  <c r="F263" i="5"/>
  <c r="F262" i="5"/>
  <c r="K262" i="5" s="1"/>
  <c r="Q262" i="5" s="1"/>
  <c r="F261" i="5"/>
  <c r="K261" i="5" s="1"/>
  <c r="Q261" i="5" s="1"/>
  <c r="F260" i="5"/>
  <c r="K260" i="5" s="1"/>
  <c r="Q260" i="5" s="1"/>
  <c r="K259" i="5"/>
  <c r="Q259" i="5" s="1"/>
  <c r="F259" i="5"/>
  <c r="F258" i="5"/>
  <c r="K258" i="5" s="1"/>
  <c r="Q258" i="5" s="1"/>
  <c r="F257" i="5"/>
  <c r="K257" i="5" s="1"/>
  <c r="Q257" i="5" s="1"/>
  <c r="AL256" i="5"/>
  <c r="AS256" i="5" s="1"/>
  <c r="AZ256" i="5" s="1"/>
  <c r="AK256" i="5"/>
  <c r="AR256" i="5" s="1"/>
  <c r="AY256" i="5" s="1"/>
  <c r="AJ256" i="5"/>
  <c r="AQ256" i="5" s="1"/>
  <c r="AX256" i="5" s="1"/>
  <c r="AI256" i="5"/>
  <c r="AP256" i="5" s="1"/>
  <c r="AW256" i="5" s="1"/>
  <c r="AF256" i="5"/>
  <c r="AM256" i="5" s="1"/>
  <c r="AT256" i="5" s="1"/>
  <c r="BA256" i="5" s="1"/>
  <c r="AA256" i="5"/>
  <c r="AH256" i="5" s="1"/>
  <c r="F256" i="5"/>
  <c r="K256" i="5" s="1"/>
  <c r="Q256" i="5" s="1"/>
  <c r="F255" i="5"/>
  <c r="K255" i="5" s="1"/>
  <c r="Q255" i="5" s="1"/>
  <c r="F254" i="5"/>
  <c r="K254" i="5" s="1"/>
  <c r="Q254" i="5" s="1"/>
  <c r="F253" i="5"/>
  <c r="K253" i="5" s="1"/>
  <c r="Q253" i="5" s="1"/>
  <c r="K252" i="5"/>
  <c r="Q252" i="5" s="1"/>
  <c r="F252" i="5"/>
  <c r="F251" i="5"/>
  <c r="K251" i="5" s="1"/>
  <c r="Q251" i="5" s="1"/>
  <c r="F250" i="5"/>
  <c r="K250" i="5" s="1"/>
  <c r="Q250" i="5" s="1"/>
  <c r="F249" i="5"/>
  <c r="K249" i="5" s="1"/>
  <c r="Q249" i="5" s="1"/>
  <c r="K248" i="5"/>
  <c r="Q248" i="5" s="1"/>
  <c r="F248" i="5"/>
  <c r="F247" i="5"/>
  <c r="K247" i="5" s="1"/>
  <c r="Q247" i="5" s="1"/>
  <c r="F246" i="5"/>
  <c r="K246" i="5" s="1"/>
  <c r="Q246" i="5" s="1"/>
  <c r="F245" i="5"/>
  <c r="K245" i="5" s="1"/>
  <c r="Q245" i="5" s="1"/>
  <c r="K244" i="5"/>
  <c r="Q244" i="5" s="1"/>
  <c r="F244" i="5"/>
  <c r="F243" i="5"/>
  <c r="K243" i="5" s="1"/>
  <c r="Q243" i="5" s="1"/>
  <c r="F242" i="5"/>
  <c r="K242" i="5" s="1"/>
  <c r="Q242" i="5" s="1"/>
  <c r="F241" i="5"/>
  <c r="K241" i="5" s="1"/>
  <c r="Q241" i="5" s="1"/>
  <c r="F240" i="5"/>
  <c r="K240" i="5" s="1"/>
  <c r="Q240" i="5" s="1"/>
  <c r="F239" i="5"/>
  <c r="K239" i="5" s="1"/>
  <c r="Q239" i="5" s="1"/>
  <c r="F238" i="5"/>
  <c r="K238" i="5" s="1"/>
  <c r="Q238" i="5" s="1"/>
  <c r="F237" i="5"/>
  <c r="K237" i="5" s="1"/>
  <c r="Q237" i="5" s="1"/>
  <c r="K236" i="5"/>
  <c r="Q236" i="5" s="1"/>
  <c r="F236" i="5"/>
  <c r="F235" i="5"/>
  <c r="K235" i="5" s="1"/>
  <c r="Q235" i="5" s="1"/>
  <c r="F234" i="5"/>
  <c r="K234" i="5" s="1"/>
  <c r="Q234" i="5" s="1"/>
  <c r="F233" i="5"/>
  <c r="K233" i="5" s="1"/>
  <c r="Q233" i="5" s="1"/>
  <c r="K232" i="5"/>
  <c r="Q232" i="5" s="1"/>
  <c r="F232" i="5"/>
  <c r="F231" i="5"/>
  <c r="K231" i="5" s="1"/>
  <c r="Q231" i="5" s="1"/>
  <c r="AW230" i="5"/>
  <c r="AL230" i="5"/>
  <c r="AS230" i="5" s="1"/>
  <c r="AZ230" i="5" s="1"/>
  <c r="AK230" i="5"/>
  <c r="AR230" i="5" s="1"/>
  <c r="AY230" i="5" s="1"/>
  <c r="AA230" i="5"/>
  <c r="AH230" i="5" s="1"/>
  <c r="F230" i="5"/>
  <c r="K230" i="5" s="1"/>
  <c r="Q230" i="5" s="1"/>
  <c r="AM229" i="5"/>
  <c r="AT229" i="5" s="1"/>
  <c r="BA229" i="5" s="1"/>
  <c r="AL229" i="5"/>
  <c r="AS229" i="5" s="1"/>
  <c r="AZ229" i="5" s="1"/>
  <c r="AK229" i="5"/>
  <c r="AR229" i="5" s="1"/>
  <c r="AY229" i="5" s="1"/>
  <c r="AJ229" i="5"/>
  <c r="AQ229" i="5" s="1"/>
  <c r="AX229" i="5" s="1"/>
  <c r="AI229" i="5"/>
  <c r="AP229" i="5" s="1"/>
  <c r="AW229" i="5" s="1"/>
  <c r="AA229" i="5"/>
  <c r="AG229" i="5" s="1"/>
  <c r="K229" i="5"/>
  <c r="Q229" i="5" s="1"/>
  <c r="F229" i="5"/>
  <c r="F228" i="5"/>
  <c r="K228" i="5" s="1"/>
  <c r="Q228" i="5" s="1"/>
  <c r="F227" i="5"/>
  <c r="K227" i="5" s="1"/>
  <c r="Q227" i="5" s="1"/>
  <c r="F226" i="5"/>
  <c r="K226" i="5" s="1"/>
  <c r="Q226" i="5" s="1"/>
  <c r="K225" i="5"/>
  <c r="Q225" i="5" s="1"/>
  <c r="F225" i="5"/>
  <c r="F224" i="5"/>
  <c r="K224" i="5" s="1"/>
  <c r="Q224" i="5" s="1"/>
  <c r="F223" i="5"/>
  <c r="K223" i="5" s="1"/>
  <c r="Q223" i="5" s="1"/>
  <c r="F222" i="5"/>
  <c r="K222" i="5" s="1"/>
  <c r="Q222" i="5" s="1"/>
  <c r="AM221" i="5"/>
  <c r="AT221" i="5" s="1"/>
  <c r="BA221" i="5" s="1"/>
  <c r="AL221" i="5"/>
  <c r="AS221" i="5" s="1"/>
  <c r="AZ221" i="5" s="1"/>
  <c r="AK221" i="5"/>
  <c r="AR221" i="5" s="1"/>
  <c r="AY221" i="5" s="1"/>
  <c r="AJ221" i="5"/>
  <c r="AQ221" i="5" s="1"/>
  <c r="AX221" i="5" s="1"/>
  <c r="AI221" i="5"/>
  <c r="AP221" i="5" s="1"/>
  <c r="AG221" i="5"/>
  <c r="K221" i="5"/>
  <c r="Q221" i="5" s="1"/>
  <c r="F221" i="5"/>
  <c r="F220" i="5"/>
  <c r="K220" i="5" s="1"/>
  <c r="Q220" i="5" s="1"/>
  <c r="F219" i="5"/>
  <c r="K219" i="5" s="1"/>
  <c r="Q219" i="5" s="1"/>
  <c r="AM218" i="5"/>
  <c r="AT218" i="5" s="1"/>
  <c r="BA218" i="5" s="1"/>
  <c r="AL218" i="5"/>
  <c r="AS218" i="5" s="1"/>
  <c r="AZ218" i="5" s="1"/>
  <c r="AK218" i="5"/>
  <c r="AR218" i="5" s="1"/>
  <c r="AY218" i="5" s="1"/>
  <c r="AJ218" i="5"/>
  <c r="AQ218" i="5" s="1"/>
  <c r="AX218" i="5" s="1"/>
  <c r="AI218" i="5"/>
  <c r="AG218" i="5"/>
  <c r="F218" i="5"/>
  <c r="K218" i="5" s="1"/>
  <c r="Q218" i="5" s="1"/>
  <c r="F217" i="5"/>
  <c r="K217" i="5" s="1"/>
  <c r="Q217" i="5" s="1"/>
  <c r="F216" i="5"/>
  <c r="K216" i="5" s="1"/>
  <c r="Q216" i="5" s="1"/>
  <c r="F215" i="5"/>
  <c r="K215" i="5" s="1"/>
  <c r="Q215" i="5" s="1"/>
  <c r="F214" i="5"/>
  <c r="K214" i="5" s="1"/>
  <c r="Q214" i="5" s="1"/>
  <c r="K213" i="5"/>
  <c r="Q213" i="5" s="1"/>
  <c r="F213" i="5"/>
  <c r="F212" i="5"/>
  <c r="K212" i="5" s="1"/>
  <c r="Q212" i="5" s="1"/>
  <c r="AM211" i="5"/>
  <c r="AT211" i="5" s="1"/>
  <c r="AL211" i="5"/>
  <c r="AS211" i="5" s="1"/>
  <c r="AZ211" i="5" s="1"/>
  <c r="AK211" i="5"/>
  <c r="AR211" i="5" s="1"/>
  <c r="AY211" i="5" s="1"/>
  <c r="AI211" i="5"/>
  <c r="AG211" i="5"/>
  <c r="K211" i="5"/>
  <c r="Q211" i="5" s="1"/>
  <c r="F211" i="5"/>
  <c r="F210" i="5"/>
  <c r="K210" i="5" s="1"/>
  <c r="Q210" i="5" s="1"/>
  <c r="F209" i="5"/>
  <c r="K209" i="5" s="1"/>
  <c r="Q209" i="5" s="1"/>
  <c r="F208" i="5"/>
  <c r="K208" i="5" s="1"/>
  <c r="Q208" i="5" s="1"/>
  <c r="F207" i="5"/>
  <c r="K207" i="5" s="1"/>
  <c r="Q207" i="5" s="1"/>
  <c r="AL206" i="5"/>
  <c r="AS206" i="5" s="1"/>
  <c r="AZ206" i="5" s="1"/>
  <c r="AK206" i="5"/>
  <c r="AR206" i="5" s="1"/>
  <c r="AY206" i="5" s="1"/>
  <c r="AI206" i="5"/>
  <c r="AG206" i="5"/>
  <c r="F206" i="5"/>
  <c r="K206" i="5" s="1"/>
  <c r="Q206" i="5" s="1"/>
  <c r="F205" i="5"/>
  <c r="K205" i="5" s="1"/>
  <c r="Q205" i="5" s="1"/>
  <c r="F204" i="5"/>
  <c r="K204" i="5" s="1"/>
  <c r="Q204" i="5" s="1"/>
  <c r="K203" i="5"/>
  <c r="Q203" i="5" s="1"/>
  <c r="F203" i="5"/>
  <c r="F202" i="5"/>
  <c r="K202" i="5" s="1"/>
  <c r="Q202" i="5" s="1"/>
  <c r="AL201" i="5"/>
  <c r="AS201" i="5" s="1"/>
  <c r="AZ201" i="5" s="1"/>
  <c r="AK201" i="5"/>
  <c r="AR201" i="5" s="1"/>
  <c r="AY201" i="5" s="1"/>
  <c r="AI201" i="5"/>
  <c r="AP201" i="5" s="1"/>
  <c r="AG201" i="5"/>
  <c r="F201" i="5"/>
  <c r="K201" i="5" s="1"/>
  <c r="Q201" i="5" s="1"/>
  <c r="F200" i="5"/>
  <c r="K200" i="5" s="1"/>
  <c r="Q200" i="5" s="1"/>
  <c r="F199" i="5"/>
  <c r="K199" i="5" s="1"/>
  <c r="Q199" i="5" s="1"/>
  <c r="F198" i="5"/>
  <c r="K198" i="5" s="1"/>
  <c r="Q198" i="5" s="1"/>
  <c r="F197" i="5"/>
  <c r="K197" i="5" s="1"/>
  <c r="Q197" i="5" s="1"/>
  <c r="F196" i="5"/>
  <c r="K196" i="5" s="1"/>
  <c r="Q196" i="5" s="1"/>
  <c r="AT195" i="5"/>
  <c r="BA195" i="5" s="1"/>
  <c r="AM195" i="5"/>
  <c r="AL195" i="5"/>
  <c r="AS195" i="5" s="1"/>
  <c r="AZ195" i="5" s="1"/>
  <c r="AK195" i="5"/>
  <c r="AR195" i="5" s="1"/>
  <c r="AY195" i="5" s="1"/>
  <c r="AJ195" i="5"/>
  <c r="AQ195" i="5" s="1"/>
  <c r="AX195" i="5" s="1"/>
  <c r="AI195" i="5"/>
  <c r="AP195" i="5" s="1"/>
  <c r="AW195" i="5" s="1"/>
  <c r="AA195" i="5"/>
  <c r="AG195" i="5" s="1"/>
  <c r="F195" i="5"/>
  <c r="K195" i="5" s="1"/>
  <c r="Q195" i="5" s="1"/>
  <c r="F194" i="5"/>
  <c r="K194" i="5" s="1"/>
  <c r="Q194" i="5" s="1"/>
  <c r="K193" i="5"/>
  <c r="Q193" i="5" s="1"/>
  <c r="F193" i="5"/>
  <c r="F192" i="5"/>
  <c r="K192" i="5" s="1"/>
  <c r="Q192" i="5" s="1"/>
  <c r="F191" i="5"/>
  <c r="K191" i="5" s="1"/>
  <c r="Q191" i="5" s="1"/>
  <c r="F190" i="5"/>
  <c r="K190" i="5" s="1"/>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Y186" i="5" s="1"/>
  <c r="AA186" i="5"/>
  <c r="AV186" i="5" s="1"/>
  <c r="F186" i="5"/>
  <c r="K186" i="5" s="1"/>
  <c r="Q186" i="5" s="1"/>
  <c r="F185" i="5"/>
  <c r="K185" i="5" s="1"/>
  <c r="Q185" i="5" s="1"/>
  <c r="F184" i="5"/>
  <c r="K184" i="5" s="1"/>
  <c r="Q184" i="5" s="1"/>
  <c r="K183" i="5"/>
  <c r="Q183" i="5" s="1"/>
  <c r="F183" i="5"/>
  <c r="AM182" i="5"/>
  <c r="AT182" i="5" s="1"/>
  <c r="BA182" i="5" s="1"/>
  <c r="AL182" i="5"/>
  <c r="AS182" i="5" s="1"/>
  <c r="AZ182" i="5" s="1"/>
  <c r="AK182" i="5"/>
  <c r="AR182" i="5" s="1"/>
  <c r="AY182" i="5" s="1"/>
  <c r="AJ182" i="5"/>
  <c r="AQ182" i="5" s="1"/>
  <c r="AX182" i="5" s="1"/>
  <c r="AB182" i="5"/>
  <c r="AI182" i="5" s="1"/>
  <c r="AP182" i="5" s="1"/>
  <c r="AW182" i="5" s="1"/>
  <c r="AA182" i="5"/>
  <c r="AH182" i="5" s="1"/>
  <c r="F182" i="5"/>
  <c r="K182" i="5" s="1"/>
  <c r="Q182" i="5" s="1"/>
  <c r="F181" i="5"/>
  <c r="K181" i="5" s="1"/>
  <c r="Q181" i="5" s="1"/>
  <c r="K180" i="5"/>
  <c r="Q180" i="5" s="1"/>
  <c r="F180" i="5"/>
  <c r="F179" i="5"/>
  <c r="K179" i="5" s="1"/>
  <c r="Q179" i="5" s="1"/>
  <c r="F178" i="5"/>
  <c r="K178" i="5" s="1"/>
  <c r="Q178" i="5" s="1"/>
  <c r="F177" i="5"/>
  <c r="K177" i="5" s="1"/>
  <c r="Q177" i="5" s="1"/>
  <c r="F176" i="5"/>
  <c r="K176" i="5" s="1"/>
  <c r="Q176" i="5" s="1"/>
  <c r="F175" i="5"/>
  <c r="K175" i="5" s="1"/>
  <c r="Q175" i="5" s="1"/>
  <c r="F174" i="5"/>
  <c r="K174" i="5" s="1"/>
  <c r="Q174" i="5" s="1"/>
  <c r="F173" i="5"/>
  <c r="K173" i="5" s="1"/>
  <c r="Q173" i="5" s="1"/>
  <c r="K172" i="5"/>
  <c r="Q172" i="5" s="1"/>
  <c r="F172" i="5"/>
  <c r="F171" i="5"/>
  <c r="K171" i="5" s="1"/>
  <c r="Q171" i="5" s="1"/>
  <c r="F170" i="5"/>
  <c r="K170" i="5" s="1"/>
  <c r="Q170" i="5" s="1"/>
  <c r="AL169" i="5"/>
  <c r="AS169" i="5" s="1"/>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s="1"/>
  <c r="K164" i="5"/>
  <c r="Q164" i="5" s="1"/>
  <c r="F164" i="5"/>
  <c r="F163" i="5"/>
  <c r="K163" i="5" s="1"/>
  <c r="Q163" i="5" s="1"/>
  <c r="F162" i="5"/>
  <c r="K162" i="5" s="1"/>
  <c r="Q162" i="5" s="1"/>
  <c r="F161" i="5"/>
  <c r="K161" i="5" s="1"/>
  <c r="Q161" i="5" s="1"/>
  <c r="F160" i="5"/>
  <c r="K160" i="5" s="1"/>
  <c r="Q160" i="5" s="1"/>
  <c r="F159" i="5"/>
  <c r="K159" i="5" s="1"/>
  <c r="Q159" i="5" s="1"/>
  <c r="F158" i="5"/>
  <c r="K158" i="5" s="1"/>
  <c r="Q158" i="5" s="1"/>
  <c r="K157" i="5"/>
  <c r="Q157" i="5" s="1"/>
  <c r="F157" i="5"/>
  <c r="F156" i="5"/>
  <c r="K156" i="5" s="1"/>
  <c r="Q156" i="5" s="1"/>
  <c r="F155" i="5"/>
  <c r="K155" i="5" s="1"/>
  <c r="Q155" i="5" s="1"/>
  <c r="F154" i="5"/>
  <c r="K154" i="5" s="1"/>
  <c r="Q154" i="5" s="1"/>
  <c r="F153" i="5"/>
  <c r="K153" i="5" s="1"/>
  <c r="Q153" i="5" s="1"/>
  <c r="F152" i="5"/>
  <c r="K152" i="5" s="1"/>
  <c r="Q152" i="5" s="1"/>
  <c r="F151" i="5"/>
  <c r="K151" i="5" s="1"/>
  <c r="Q151" i="5" s="1"/>
  <c r="F150" i="5"/>
  <c r="K150" i="5" s="1"/>
  <c r="Q150" i="5" s="1"/>
  <c r="K149" i="5"/>
  <c r="Q149" i="5" s="1"/>
  <c r="F149" i="5"/>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K146" i="5"/>
  <c r="Q146" i="5" s="1"/>
  <c r="F146" i="5"/>
  <c r="F145" i="5"/>
  <c r="K145" i="5" s="1"/>
  <c r="Q145" i="5" s="1"/>
  <c r="F144" i="5"/>
  <c r="K144" i="5" s="1"/>
  <c r="Q144" i="5" s="1"/>
  <c r="F143" i="5"/>
  <c r="K143" i="5" s="1"/>
  <c r="Q143" i="5" s="1"/>
  <c r="F142" i="5"/>
  <c r="K142" i="5" s="1"/>
  <c r="Q142" i="5" s="1"/>
  <c r="F141" i="5"/>
  <c r="K141" i="5" s="1"/>
  <c r="Q141" i="5" s="1"/>
  <c r="F140" i="5"/>
  <c r="K140" i="5" s="1"/>
  <c r="Q140" i="5" s="1"/>
  <c r="AM139" i="5"/>
  <c r="AT139" i="5" s="1"/>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s="1"/>
  <c r="F134" i="5"/>
  <c r="K134" i="5" s="1"/>
  <c r="Q134" i="5" s="1"/>
  <c r="AR133" i="5"/>
  <c r="AY133" i="5" s="1"/>
  <c r="AL133" i="5"/>
  <c r="AS133" i="5" s="1"/>
  <c r="AZ133" i="5" s="1"/>
  <c r="AK133" i="5"/>
  <c r="AJ133" i="5"/>
  <c r="AQ133" i="5" s="1"/>
  <c r="AX133" i="5" s="1"/>
  <c r="AI133" i="5"/>
  <c r="AP133" i="5" s="1"/>
  <c r="AW133" i="5" s="1"/>
  <c r="AF133" i="5"/>
  <c r="AM133" i="5" s="1"/>
  <c r="AT133" i="5" s="1"/>
  <c r="BA133" i="5" s="1"/>
  <c r="AA133" i="5"/>
  <c r="AG133" i="5" s="1"/>
  <c r="F133" i="5"/>
  <c r="K133" i="5" s="1"/>
  <c r="Q133" i="5" s="1"/>
  <c r="K132" i="5"/>
  <c r="Q132" i="5" s="1"/>
  <c r="F132" i="5"/>
  <c r="F131" i="5"/>
  <c r="K131" i="5" s="1"/>
  <c r="Q131" i="5" s="1"/>
  <c r="F130" i="5"/>
  <c r="K130" i="5" s="1"/>
  <c r="Q130" i="5" s="1"/>
  <c r="F129" i="5"/>
  <c r="K129" i="5" s="1"/>
  <c r="Q129" i="5" s="1"/>
  <c r="AP128" i="5"/>
  <c r="AW128" i="5" s="1"/>
  <c r="AM128" i="5"/>
  <c r="AT128" i="5" s="1"/>
  <c r="BA128" i="5" s="1"/>
  <c r="AL128" i="5"/>
  <c r="AS128" i="5" s="1"/>
  <c r="AZ128" i="5" s="1"/>
  <c r="AK128" i="5"/>
  <c r="AR128" i="5" s="1"/>
  <c r="AY128" i="5" s="1"/>
  <c r="AJ128" i="5"/>
  <c r="AQ128" i="5" s="1"/>
  <c r="AX128" i="5" s="1"/>
  <c r="AI128" i="5"/>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AG125" i="5" s="1"/>
  <c r="F125" i="5"/>
  <c r="K125" i="5" s="1"/>
  <c r="Q125" i="5" s="1"/>
  <c r="F124" i="5"/>
  <c r="K124" i="5" s="1"/>
  <c r="Q124" i="5" s="1"/>
  <c r="F123" i="5"/>
  <c r="K123" i="5" s="1"/>
  <c r="Q123" i="5" s="1"/>
  <c r="F122" i="5"/>
  <c r="K122" i="5" s="1"/>
  <c r="Q122" i="5" s="1"/>
  <c r="AR121" i="5"/>
  <c r="AY121" i="5" s="1"/>
  <c r="AM121" i="5"/>
  <c r="AT121" i="5" s="1"/>
  <c r="BA121" i="5" s="1"/>
  <c r="AL121" i="5"/>
  <c r="AS121" i="5" s="1"/>
  <c r="AZ121" i="5" s="1"/>
  <c r="AK121" i="5"/>
  <c r="AJ121" i="5"/>
  <c r="AQ121" i="5" s="1"/>
  <c r="AX121" i="5" s="1"/>
  <c r="AI121" i="5"/>
  <c r="AP121" i="5" s="1"/>
  <c r="AW121" i="5" s="1"/>
  <c r="AA121" i="5"/>
  <c r="AH121" i="5" s="1"/>
  <c r="F121" i="5"/>
  <c r="K121" i="5" s="1"/>
  <c r="Q121" i="5" s="1"/>
  <c r="F120" i="5"/>
  <c r="K120" i="5" s="1"/>
  <c r="Q120" i="5" s="1"/>
  <c r="F119" i="5"/>
  <c r="K119" i="5" s="1"/>
  <c r="Q119" i="5" s="1"/>
  <c r="F118" i="5"/>
  <c r="K118" i="5" s="1"/>
  <c r="Q118" i="5" s="1"/>
  <c r="K117" i="5"/>
  <c r="Q117" i="5" s="1"/>
  <c r="F117" i="5"/>
  <c r="F116" i="5"/>
  <c r="K116" i="5" s="1"/>
  <c r="Q116" i="5" s="1"/>
  <c r="F115" i="5"/>
  <c r="K115" i="5" s="1"/>
  <c r="Q115" i="5" s="1"/>
  <c r="F114" i="5"/>
  <c r="K114" i="5" s="1"/>
  <c r="Q114" i="5" s="1"/>
  <c r="F113" i="5"/>
  <c r="K113" i="5" s="1"/>
  <c r="Q113" i="5" s="1"/>
  <c r="F112" i="5"/>
  <c r="K112" i="5" s="1"/>
  <c r="Q112" i="5" s="1"/>
  <c r="AR111" i="5"/>
  <c r="AY111" i="5" s="1"/>
  <c r="AM111" i="5"/>
  <c r="AT111" i="5" s="1"/>
  <c r="BA111" i="5" s="1"/>
  <c r="AL111" i="5"/>
  <c r="AS111" i="5" s="1"/>
  <c r="AZ111" i="5" s="1"/>
  <c r="AK111" i="5"/>
  <c r="AJ111" i="5"/>
  <c r="AQ111" i="5" s="1"/>
  <c r="AX111" i="5" s="1"/>
  <c r="AI111" i="5"/>
  <c r="AP111" i="5" s="1"/>
  <c r="AW111" i="5" s="1"/>
  <c r="AH111" i="5"/>
  <c r="AG111" i="5"/>
  <c r="F111" i="5"/>
  <c r="K111" i="5" s="1"/>
  <c r="Q111" i="5" s="1"/>
  <c r="F110" i="5"/>
  <c r="K110" i="5" s="1"/>
  <c r="Q110" i="5" s="1"/>
  <c r="AS109" i="5"/>
  <c r="AZ109" i="5" s="1"/>
  <c r="AM109" i="5"/>
  <c r="AT109" i="5" s="1"/>
  <c r="BA109" i="5" s="1"/>
  <c r="AL109" i="5"/>
  <c r="AK109" i="5"/>
  <c r="AR109" i="5" s="1"/>
  <c r="AY109" i="5" s="1"/>
  <c r="AJ109" i="5"/>
  <c r="AQ109" i="5" s="1"/>
  <c r="AX109" i="5" s="1"/>
  <c r="AI109" i="5"/>
  <c r="AP109" i="5" s="1"/>
  <c r="AW109" i="5" s="1"/>
  <c r="AA109" i="5"/>
  <c r="F109" i="5"/>
  <c r="K109" i="5" s="1"/>
  <c r="Q109" i="5" s="1"/>
  <c r="F108" i="5"/>
  <c r="K108" i="5" s="1"/>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K106" i="5"/>
  <c r="Q106" i="5" s="1"/>
  <c r="F106" i="5"/>
  <c r="F105" i="5"/>
  <c r="K105" i="5" s="1"/>
  <c r="Q105" i="5" s="1"/>
  <c r="F104" i="5"/>
  <c r="K104" i="5" s="1"/>
  <c r="Q104" i="5" s="1"/>
  <c r="F103" i="5"/>
  <c r="K103" i="5" s="1"/>
  <c r="Q103" i="5" s="1"/>
  <c r="F102" i="5"/>
  <c r="K102" i="5" s="1"/>
  <c r="Q102" i="5" s="1"/>
  <c r="F101" i="5"/>
  <c r="K101" i="5" s="1"/>
  <c r="Q101" i="5" s="1"/>
  <c r="F100" i="5"/>
  <c r="K100" i="5" s="1"/>
  <c r="Q100" i="5" s="1"/>
  <c r="AM99" i="5"/>
  <c r="AT99" i="5" s="1"/>
  <c r="BA99" i="5" s="1"/>
  <c r="AL99" i="5"/>
  <c r="AS99" i="5" s="1"/>
  <c r="AZ99" i="5" s="1"/>
  <c r="AK99" i="5"/>
  <c r="AR99" i="5" s="1"/>
  <c r="AY99" i="5" s="1"/>
  <c r="AJ99" i="5"/>
  <c r="AQ99" i="5" s="1"/>
  <c r="AX99" i="5" s="1"/>
  <c r="AI99" i="5"/>
  <c r="AP99" i="5" s="1"/>
  <c r="AW99" i="5" s="1"/>
  <c r="AA99" i="5"/>
  <c r="AH99" i="5" s="1"/>
  <c r="AO99" i="5" s="1"/>
  <c r="F99" i="5"/>
  <c r="K99" i="5" s="1"/>
  <c r="Q99" i="5" s="1"/>
  <c r="F98" i="5"/>
  <c r="K98" i="5" s="1"/>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G95" i="5"/>
  <c r="AN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K88" i="5"/>
  <c r="Q88" i="5" s="1"/>
  <c r="F88" i="5"/>
  <c r="AS87" i="5"/>
  <c r="AZ87" i="5" s="1"/>
  <c r="AL87" i="5"/>
  <c r="AK87" i="5"/>
  <c r="AR87" i="5" s="1"/>
  <c r="AY87" i="5" s="1"/>
  <c r="AJ87" i="5"/>
  <c r="AQ87" i="5" s="1"/>
  <c r="AX87" i="5" s="1"/>
  <c r="AF87" i="5"/>
  <c r="AM87" i="5" s="1"/>
  <c r="AT87" i="5" s="1"/>
  <c r="BA87" i="5" s="1"/>
  <c r="AB87" i="5"/>
  <c r="AI87" i="5" s="1"/>
  <c r="AP87" i="5" s="1"/>
  <c r="AW87" i="5" s="1"/>
  <c r="AA87" i="5"/>
  <c r="AH87" i="5" s="1"/>
  <c r="AO87" i="5" s="1"/>
  <c r="F87" i="5"/>
  <c r="K87" i="5" s="1"/>
  <c r="Q87" i="5" s="1"/>
  <c r="K86" i="5"/>
  <c r="Q86" i="5" s="1"/>
  <c r="F86" i="5"/>
  <c r="F85" i="5"/>
  <c r="K85" i="5" s="1"/>
  <c r="Q85" i="5" s="1"/>
  <c r="F84" i="5"/>
  <c r="K84" i="5" s="1"/>
  <c r="Q84" i="5" s="1"/>
  <c r="F83" i="5"/>
  <c r="K83" i="5" s="1"/>
  <c r="Q83" i="5" s="1"/>
  <c r="AP82" i="5"/>
  <c r="AW82" i="5" s="1"/>
  <c r="AM82" i="5"/>
  <c r="AT82" i="5" s="1"/>
  <c r="BA82" i="5" s="1"/>
  <c r="AL82" i="5"/>
  <c r="AS82" i="5" s="1"/>
  <c r="AZ82" i="5" s="1"/>
  <c r="AK82" i="5"/>
  <c r="AR82" i="5" s="1"/>
  <c r="AY82" i="5" s="1"/>
  <c r="AJ82" i="5"/>
  <c r="AQ82" i="5" s="1"/>
  <c r="AX82" i="5" s="1"/>
  <c r="AI82" i="5"/>
  <c r="AA82" i="5"/>
  <c r="AH82" i="5" s="1"/>
  <c r="AO82" i="5" s="1"/>
  <c r="F82" i="5"/>
  <c r="K82" i="5" s="1"/>
  <c r="Q82" i="5" s="1"/>
  <c r="F81" i="5"/>
  <c r="K81" i="5" s="1"/>
  <c r="Q81" i="5" s="1"/>
  <c r="F80" i="5"/>
  <c r="K80" i="5" s="1"/>
  <c r="Q80" i="5" s="1"/>
  <c r="F79" i="5"/>
  <c r="K79" i="5" s="1"/>
  <c r="Q79" i="5" s="1"/>
  <c r="F78" i="5"/>
  <c r="K78" i="5" s="1"/>
  <c r="Q78" i="5" s="1"/>
  <c r="F77" i="5"/>
  <c r="K77" i="5" s="1"/>
  <c r="Q77" i="5" s="1"/>
  <c r="K76" i="5"/>
  <c r="Q76" i="5" s="1"/>
  <c r="F76" i="5"/>
  <c r="F75" i="5"/>
  <c r="K75" i="5" s="1"/>
  <c r="Q75" i="5" s="1"/>
  <c r="F74" i="5"/>
  <c r="K74" i="5" s="1"/>
  <c r="Q74" i="5" s="1"/>
  <c r="F73" i="5"/>
  <c r="K73" i="5" s="1"/>
  <c r="Q73" i="5" s="1"/>
  <c r="F72" i="5"/>
  <c r="K72" i="5" s="1"/>
  <c r="Q72" i="5" s="1"/>
  <c r="F71" i="5"/>
  <c r="K71" i="5" s="1"/>
  <c r="Q71" i="5" s="1"/>
  <c r="F70" i="5"/>
  <c r="K70" i="5" s="1"/>
  <c r="Q70" i="5" s="1"/>
  <c r="AL69" i="5"/>
  <c r="AS69" i="5" s="1"/>
  <c r="AZ69" i="5" s="1"/>
  <c r="AK69" i="5"/>
  <c r="AR69" i="5" s="1"/>
  <c r="AY69" i="5" s="1"/>
  <c r="AJ69" i="5"/>
  <c r="AQ69" i="5" s="1"/>
  <c r="AX69" i="5" s="1"/>
  <c r="AF69" i="5"/>
  <c r="AM69" i="5" s="1"/>
  <c r="AT69" i="5" s="1"/>
  <c r="BA69" i="5" s="1"/>
  <c r="AB69" i="5"/>
  <c r="AA69" i="5"/>
  <c r="AH69" i="5" s="1"/>
  <c r="AO69" i="5" s="1"/>
  <c r="F69" i="5"/>
  <c r="K69" i="5" s="1"/>
  <c r="Q69" i="5" s="1"/>
  <c r="K68" i="5"/>
  <c r="Q68" i="5" s="1"/>
  <c r="F68" i="5"/>
  <c r="F67" i="5"/>
  <c r="K67" i="5" s="1"/>
  <c r="Q67" i="5" s="1"/>
  <c r="F66" i="5"/>
  <c r="K66" i="5" s="1"/>
  <c r="Q66" i="5" s="1"/>
  <c r="F65" i="5"/>
  <c r="K65" i="5" s="1"/>
  <c r="Q65" i="5" s="1"/>
  <c r="F64" i="5"/>
  <c r="K64" i="5" s="1"/>
  <c r="Q64" i="5" s="1"/>
  <c r="F63" i="5"/>
  <c r="K63" i="5" s="1"/>
  <c r="Q63" i="5" s="1"/>
  <c r="F62" i="5"/>
  <c r="K62" i="5" s="1"/>
  <c r="Q62" i="5" s="1"/>
  <c r="F61" i="5"/>
  <c r="K61" i="5" s="1"/>
  <c r="Q61" i="5" s="1"/>
  <c r="K60" i="5"/>
  <c r="Q60" i="5" s="1"/>
  <c r="F60" i="5"/>
  <c r="F59" i="5"/>
  <c r="K59" i="5" s="1"/>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AH53" i="5" s="1"/>
  <c r="AO53" i="5" s="1"/>
  <c r="F53" i="5"/>
  <c r="K53" i="5" s="1"/>
  <c r="Q53" i="5" s="1"/>
  <c r="F52" i="5"/>
  <c r="K52" i="5" s="1"/>
  <c r="Q52" i="5" s="1"/>
  <c r="F51" i="5"/>
  <c r="K51" i="5" s="1"/>
  <c r="Q51" i="5" s="1"/>
  <c r="F50" i="5"/>
  <c r="K50" i="5" s="1"/>
  <c r="Q50" i="5" s="1"/>
  <c r="F49" i="5"/>
  <c r="K49" i="5" s="1"/>
  <c r="Q49" i="5" s="1"/>
  <c r="F48" i="5"/>
  <c r="K48" i="5" s="1"/>
  <c r="Q48" i="5" s="1"/>
  <c r="F47" i="5"/>
  <c r="K47" i="5" s="1"/>
  <c r="Q47" i="5" s="1"/>
  <c r="F46" i="5"/>
  <c r="K46" i="5" s="1"/>
  <c r="Q46" i="5" s="1"/>
  <c r="F45" i="5"/>
  <c r="K45" i="5" s="1"/>
  <c r="Q45" i="5" s="1"/>
  <c r="F44" i="5"/>
  <c r="K44" i="5" s="1"/>
  <c r="Q44" i="5" s="1"/>
  <c r="K43" i="5"/>
  <c r="Q43" i="5" s="1"/>
  <c r="F43" i="5"/>
  <c r="F42" i="5"/>
  <c r="K42" i="5" s="1"/>
  <c r="Q42" i="5" s="1"/>
  <c r="F41" i="5"/>
  <c r="K41" i="5" s="1"/>
  <c r="Q41" i="5" s="1"/>
  <c r="F40" i="5"/>
  <c r="K40" i="5" s="1"/>
  <c r="Q40" i="5" s="1"/>
  <c r="F39" i="5"/>
  <c r="K39" i="5" s="1"/>
  <c r="Q39" i="5" s="1"/>
  <c r="F38" i="5"/>
  <c r="K38" i="5" s="1"/>
  <c r="Q38" i="5" s="1"/>
  <c r="F37" i="5"/>
  <c r="K37" i="5" s="1"/>
  <c r="Q37" i="5" s="1"/>
  <c r="AL36" i="5"/>
  <c r="AS36" i="5" s="1"/>
  <c r="AZ36" i="5" s="1"/>
  <c r="AK36" i="5"/>
  <c r="AR36" i="5" s="1"/>
  <c r="AY36" i="5" s="1"/>
  <c r="AJ36" i="5"/>
  <c r="AQ36" i="5" s="1"/>
  <c r="AX36" i="5" s="1"/>
  <c r="AF36" i="5"/>
  <c r="AM36" i="5" s="1"/>
  <c r="AT36" i="5" s="1"/>
  <c r="BA36" i="5" s="1"/>
  <c r="AB36" i="5"/>
  <c r="AI36" i="5" s="1"/>
  <c r="AP36" i="5" s="1"/>
  <c r="AW36" i="5" s="1"/>
  <c r="AA36" i="5"/>
  <c r="AH36" i="5" s="1"/>
  <c r="F36" i="5"/>
  <c r="K36" i="5" s="1"/>
  <c r="Q36" i="5" s="1"/>
  <c r="F35" i="5"/>
  <c r="K35" i="5" s="1"/>
  <c r="Q35" i="5" s="1"/>
  <c r="F34" i="5"/>
  <c r="K34" i="5" s="1"/>
  <c r="Q34" i="5" s="1"/>
  <c r="K33" i="5"/>
  <c r="Q33" i="5" s="1"/>
  <c r="F33" i="5"/>
  <c r="F32" i="5"/>
  <c r="K32" i="5" s="1"/>
  <c r="Q32" i="5" s="1"/>
  <c r="F31" i="5"/>
  <c r="K31" i="5" s="1"/>
  <c r="Q31" i="5" s="1"/>
  <c r="F30" i="5"/>
  <c r="K30" i="5" s="1"/>
  <c r="Q30" i="5" s="1"/>
  <c r="F29" i="5"/>
  <c r="K29" i="5" s="1"/>
  <c r="Q29" i="5" s="1"/>
  <c r="F28" i="5"/>
  <c r="K28" i="5" s="1"/>
  <c r="Q28" i="5" s="1"/>
  <c r="F27" i="5"/>
  <c r="K27" i="5" s="1"/>
  <c r="Q27" i="5" s="1"/>
  <c r="F26" i="5"/>
  <c r="K26" i="5" s="1"/>
  <c r="Q26" i="5" s="1"/>
  <c r="K25" i="5"/>
  <c r="Q25" i="5" s="1"/>
  <c r="F25" i="5"/>
  <c r="F24" i="5"/>
  <c r="K24" i="5" s="1"/>
  <c r="Q24" i="5" s="1"/>
  <c r="F23" i="5"/>
  <c r="K23" i="5" s="1"/>
  <c r="Q23" i="5" s="1"/>
  <c r="F22" i="5"/>
  <c r="K22" i="5" s="1"/>
  <c r="Q22" i="5" s="1"/>
  <c r="F21" i="5"/>
  <c r="K21" i="5" s="1"/>
  <c r="Q21" i="5" s="1"/>
  <c r="F20" i="5"/>
  <c r="K20" i="5" s="1"/>
  <c r="Q20" i="5" s="1"/>
  <c r="F19" i="5"/>
  <c r="K19" i="5" s="1"/>
  <c r="Q19" i="5" s="1"/>
  <c r="F18" i="5"/>
  <c r="K18" i="5" s="1"/>
  <c r="Q18" i="5" s="1"/>
  <c r="K17" i="5"/>
  <c r="Q17" i="5" s="1"/>
  <c r="F17" i="5"/>
  <c r="F16" i="5"/>
  <c r="K16" i="5" s="1"/>
  <c r="Q16" i="5" s="1"/>
  <c r="F15" i="5"/>
  <c r="K15" i="5" s="1"/>
  <c r="Q15" i="5" s="1"/>
  <c r="F14" i="5"/>
  <c r="K14" i="5" s="1"/>
  <c r="Q14" i="5" s="1"/>
  <c r="F13" i="5"/>
  <c r="K13" i="5" s="1"/>
  <c r="Q13" i="5" s="1"/>
  <c r="F12" i="5"/>
  <c r="K12" i="5" s="1"/>
  <c r="Q12" i="5" s="1"/>
  <c r="F11" i="5"/>
  <c r="K11" i="5" s="1"/>
  <c r="Q11" i="5" s="1"/>
  <c r="F10" i="5"/>
  <c r="K10" i="5" s="1"/>
  <c r="Q10" i="5" s="1"/>
  <c r="AM9" i="5"/>
  <c r="AT9" i="5" s="1"/>
  <c r="BA9" i="5" s="1"/>
  <c r="AL9" i="5"/>
  <c r="AS9" i="5" s="1"/>
  <c r="AZ9" i="5" s="1"/>
  <c r="AK9" i="5"/>
  <c r="AR9" i="5" s="1"/>
  <c r="AY9" i="5" s="1"/>
  <c r="AJ9" i="5"/>
  <c r="AQ9" i="5" s="1"/>
  <c r="AX9" i="5" s="1"/>
  <c r="AB9" i="5"/>
  <c r="AI9" i="5" s="1"/>
  <c r="AP9" i="5" s="1"/>
  <c r="AW9" i="5" s="1"/>
  <c r="AA9" i="5"/>
  <c r="F9" i="5"/>
  <c r="K9" i="5" s="1"/>
  <c r="Q9" i="5" s="1"/>
  <c r="AG230" i="5" l="1"/>
  <c r="AN211" i="5"/>
  <c r="AG9" i="5"/>
  <c r="AN9" i="5" s="1"/>
  <c r="AN182" i="5"/>
  <c r="AN206" i="5"/>
  <c r="AH9" i="5"/>
  <c r="AO9" i="5" s="1"/>
  <c r="AV9" i="5" s="1"/>
  <c r="BB9" i="5" s="1"/>
  <c r="AG69" i="5"/>
  <c r="AN69" i="5" s="1"/>
  <c r="AI69" i="5"/>
  <c r="AP69" i="5" s="1"/>
  <c r="AW69" i="5" s="1"/>
  <c r="AG99" i="5"/>
  <c r="AN99" i="5" s="1"/>
  <c r="AH109" i="5"/>
  <c r="AO109" i="5" s="1"/>
  <c r="AG109" i="5"/>
  <c r="AN109" i="5" s="1"/>
  <c r="AH133" i="5"/>
  <c r="AN133" i="5" s="1"/>
  <c r="AN111" i="5"/>
  <c r="AN139" i="5"/>
  <c r="AO139" i="5"/>
  <c r="AU139" i="5" s="1"/>
  <c r="BB186" i="5"/>
  <c r="AH186" i="5"/>
  <c r="AK186" i="5"/>
  <c r="AR186" i="5" s="1"/>
  <c r="AN218" i="5"/>
  <c r="AG275" i="5"/>
  <c r="AN283" i="5"/>
  <c r="AU283" i="5" s="1"/>
  <c r="AP211" i="5"/>
  <c r="AW211" i="5" s="1"/>
  <c r="BB211" i="5" s="1"/>
  <c r="C6" i="6"/>
  <c r="L5" i="6"/>
  <c r="K6" i="6"/>
  <c r="Y5" i="6"/>
  <c r="C5" i="6"/>
  <c r="AS12" i="6"/>
  <c r="AS9" i="6" s="1"/>
  <c r="AU9" i="5"/>
  <c r="AO36" i="5"/>
  <c r="AN36" i="5"/>
  <c r="AU53" i="5"/>
  <c r="AV53" i="5"/>
  <c r="BB53" i="5" s="1"/>
  <c r="AV69" i="5"/>
  <c r="BB69" i="5" s="1"/>
  <c r="AU95" i="5"/>
  <c r="AV95" i="5"/>
  <c r="BB95" i="5" s="1"/>
  <c r="AU109" i="5"/>
  <c r="AV109" i="5"/>
  <c r="BB109" i="5" s="1"/>
  <c r="AN128" i="5"/>
  <c r="AO128" i="5"/>
  <c r="AN148" i="5"/>
  <c r="AO148" i="5"/>
  <c r="AG53" i="5"/>
  <c r="AN53" i="5" s="1"/>
  <c r="AV82" i="5"/>
  <c r="BB82" i="5" s="1"/>
  <c r="AU82" i="5"/>
  <c r="AU87" i="5"/>
  <c r="AV87" i="5"/>
  <c r="BB87" i="5" s="1"/>
  <c r="AU99" i="5"/>
  <c r="AV99" i="5"/>
  <c r="BB99" i="5" s="1"/>
  <c r="BC99" i="5" s="1"/>
  <c r="AV106" i="5"/>
  <c r="BB106" i="5" s="1"/>
  <c r="AU106" i="5"/>
  <c r="AN121" i="5"/>
  <c r="AO121" i="5"/>
  <c r="AG36" i="5"/>
  <c r="AW221" i="5"/>
  <c r="BB221" i="5" s="1"/>
  <c r="AU221" i="5"/>
  <c r="AG82" i="5"/>
  <c r="AN82" i="5" s="1"/>
  <c r="AG106" i="5"/>
  <c r="AN106" i="5" s="1"/>
  <c r="AO111" i="5"/>
  <c r="AG121" i="5"/>
  <c r="AH125" i="5"/>
  <c r="AG128" i="5"/>
  <c r="AO133" i="5"/>
  <c r="AV139" i="5"/>
  <c r="BB139" i="5" s="1"/>
  <c r="BC139" i="5" s="1"/>
  <c r="AG148" i="5"/>
  <c r="AN169" i="5"/>
  <c r="AO169" i="5"/>
  <c r="AG182" i="5"/>
  <c r="AO182" i="5"/>
  <c r="BC283" i="5"/>
  <c r="AW201" i="5"/>
  <c r="BB201" i="5" s="1"/>
  <c r="AU201" i="5"/>
  <c r="AO230" i="5"/>
  <c r="AU230" i="5" s="1"/>
  <c r="AN230" i="5"/>
  <c r="AN256" i="5"/>
  <c r="AU256" i="5" s="1"/>
  <c r="AO256" i="5"/>
  <c r="AV256" i="5" s="1"/>
  <c r="BB256" i="5" s="1"/>
  <c r="AG87" i="5"/>
  <c r="AN87" i="5" s="1"/>
  <c r="AG169" i="5"/>
  <c r="AO186" i="5"/>
  <c r="AU186" i="5" s="1"/>
  <c r="BB230" i="5"/>
  <c r="AH195" i="5"/>
  <c r="AN201" i="5"/>
  <c r="AP206" i="5"/>
  <c r="AU211" i="5"/>
  <c r="BC211" i="5" s="1"/>
  <c r="AP218" i="5"/>
  <c r="AN221" i="5"/>
  <c r="AH229" i="5"/>
  <c r="AG256" i="5"/>
  <c r="AH275" i="5"/>
  <c r="AH281" i="5"/>
  <c r="AG186" i="5"/>
  <c r="AU69" i="5" l="1"/>
  <c r="AN186" i="5"/>
  <c r="BC186" i="5" s="1"/>
  <c r="BC221" i="5"/>
  <c r="BC201" i="5"/>
  <c r="BC109" i="5"/>
  <c r="BC95" i="5"/>
  <c r="BC69" i="5"/>
  <c r="BC53" i="5"/>
  <c r="AO281" i="5"/>
  <c r="AV281" i="5" s="1"/>
  <c r="BB281" i="5" s="1"/>
  <c r="AN281" i="5"/>
  <c r="AU281" i="5" s="1"/>
  <c r="AU36" i="5"/>
  <c r="AV36" i="5"/>
  <c r="BB36" i="5" s="1"/>
  <c r="BC230" i="5"/>
  <c r="BC256" i="5"/>
  <c r="BC106" i="5"/>
  <c r="BC82" i="5"/>
  <c r="BC9" i="5"/>
  <c r="AO275" i="5"/>
  <c r="AN275" i="5"/>
  <c r="AO229" i="5"/>
  <c r="AN229" i="5"/>
  <c r="AU218" i="5"/>
  <c r="AW218" i="5"/>
  <c r="BB218" i="5" s="1"/>
  <c r="AU206" i="5"/>
  <c r="AW206" i="5"/>
  <c r="BB206" i="5" s="1"/>
  <c r="AO195" i="5"/>
  <c r="AN195" i="5"/>
  <c r="AV182" i="5"/>
  <c r="BB182" i="5" s="1"/>
  <c r="AU182" i="5"/>
  <c r="AV169" i="5"/>
  <c r="BB169" i="5" s="1"/>
  <c r="AU169" i="5"/>
  <c r="AV133" i="5"/>
  <c r="BB133" i="5" s="1"/>
  <c r="AU133" i="5"/>
  <c r="AO125" i="5"/>
  <c r="AN125" i="5"/>
  <c r="AV111" i="5"/>
  <c r="BB111" i="5" s="1"/>
  <c r="AU111" i="5"/>
  <c r="AV121" i="5"/>
  <c r="BB121" i="5" s="1"/>
  <c r="AU121" i="5"/>
  <c r="AU148" i="5"/>
  <c r="AV148" i="5"/>
  <c r="BB148" i="5" s="1"/>
  <c r="AV128" i="5"/>
  <c r="BB128" i="5" s="1"/>
  <c r="AU128" i="5"/>
  <c r="BC128" i="5" s="1"/>
  <c r="BC87" i="5"/>
  <c r="BC121" i="5" l="1"/>
  <c r="BC169" i="5"/>
  <c r="BC182" i="5"/>
  <c r="BC36" i="5"/>
  <c r="BC148" i="5"/>
  <c r="BC111" i="5"/>
  <c r="BC133" i="5"/>
  <c r="BC206" i="5"/>
  <c r="BC218" i="5"/>
  <c r="BC281" i="5"/>
  <c r="AU125" i="5"/>
  <c r="AV125" i="5"/>
  <c r="BB125" i="5" s="1"/>
  <c r="AU195" i="5"/>
  <c r="AV195" i="5"/>
  <c r="BB195" i="5" s="1"/>
  <c r="AU229" i="5"/>
  <c r="AV229" i="5"/>
  <c r="BB229" i="5" s="1"/>
  <c r="AU275" i="5"/>
  <c r="AV275" i="5"/>
  <c r="BB275" i="5" s="1"/>
  <c r="BC125" i="5" l="1"/>
  <c r="BC275" i="5"/>
  <c r="BC229" i="5"/>
  <c r="BC195" i="5"/>
</calcChain>
</file>

<file path=xl/comments1.xml><?xml version="1.0" encoding="utf-8"?>
<comments xmlns="http://schemas.openxmlformats.org/spreadsheetml/2006/main">
  <authors>
    <author>dcherrera</author>
    <author>Diana</author>
    <author>mhz</author>
  </authors>
  <commentList>
    <comment ref="B7" authorId="0">
      <text>
        <r>
          <rPr>
            <b/>
            <sz val="8"/>
            <color indexed="81"/>
            <rFont val="Tahoma"/>
            <family val="2"/>
          </rPr>
          <t>JEFE DE LA ENTIDAD O DE LA DEPENDENCIA.</t>
        </r>
      </text>
    </comment>
    <comment ref="AY7" authorId="1">
      <text>
        <r>
          <rPr>
            <b/>
            <sz val="9"/>
            <color indexed="81"/>
            <rFont val="Tahoma"/>
            <family val="2"/>
          </rPr>
          <t>MEDIO DE EVIDENCIA. INFORME, RESGISTRO FOTOGRAFICO, PLANILLA, ETC</t>
        </r>
      </text>
    </comment>
    <comment ref="AJ8" authorId="2">
      <text>
        <r>
          <rPr>
            <b/>
            <sz val="8"/>
            <color indexed="81"/>
            <rFont val="Tahoma"/>
            <family val="2"/>
          </rPr>
          <t>PRIMERA INFANCIA (0 a 5 años)</t>
        </r>
        <r>
          <rPr>
            <sz val="8"/>
            <color indexed="81"/>
            <rFont val="Tahoma"/>
            <family val="2"/>
          </rPr>
          <t xml:space="preserve">
</t>
        </r>
      </text>
    </comment>
    <comment ref="AK8" authorId="2">
      <text>
        <r>
          <rPr>
            <b/>
            <sz val="8"/>
            <color indexed="81"/>
            <rFont val="Tahoma"/>
            <family val="2"/>
          </rPr>
          <t>INFANCIA (6 a 11 años)</t>
        </r>
        <r>
          <rPr>
            <sz val="8"/>
            <color indexed="81"/>
            <rFont val="Tahoma"/>
            <family val="2"/>
          </rPr>
          <t xml:space="preserve">
</t>
        </r>
      </text>
    </comment>
    <comment ref="AL8" authorId="2">
      <text>
        <r>
          <rPr>
            <b/>
            <sz val="8"/>
            <color indexed="81"/>
            <rFont val="Tahoma"/>
            <family val="2"/>
          </rPr>
          <t>ADOLESCENCIA (12 A 17 años)</t>
        </r>
      </text>
    </comment>
    <comment ref="AM8" authorId="2">
      <text>
        <r>
          <rPr>
            <b/>
            <sz val="8"/>
            <color indexed="81"/>
            <rFont val="Tahoma"/>
            <family val="2"/>
          </rPr>
          <t>JUVENTUD (18 a 28 años)</t>
        </r>
        <r>
          <rPr>
            <sz val="8"/>
            <color indexed="81"/>
            <rFont val="Tahoma"/>
            <family val="2"/>
          </rPr>
          <t xml:space="preserve">
</t>
        </r>
      </text>
    </comment>
    <comment ref="AN8" authorId="2">
      <text>
        <r>
          <rPr>
            <b/>
            <sz val="8"/>
            <color indexed="81"/>
            <rFont val="Tahoma"/>
            <family val="2"/>
          </rPr>
          <t xml:space="preserve"> ADULTO (29 a 60 años)</t>
        </r>
        <r>
          <rPr>
            <sz val="8"/>
            <color indexed="81"/>
            <rFont val="Tahoma"/>
            <family val="2"/>
          </rPr>
          <t xml:space="preserve">
</t>
        </r>
      </text>
    </comment>
    <comment ref="AO8" authorId="2">
      <text>
        <r>
          <rPr>
            <b/>
            <sz val="8"/>
            <color indexed="81"/>
            <rFont val="Tahoma"/>
            <family val="2"/>
          </rPr>
          <t>ADULTO MAYOR  (61 años en adelante)</t>
        </r>
        <r>
          <rPr>
            <sz val="8"/>
            <color indexed="81"/>
            <rFont val="Tahoma"/>
            <family val="2"/>
          </rPr>
          <t xml:space="preserve">
</t>
        </r>
      </text>
    </comment>
    <comment ref="AQ8" authorId="2">
      <text>
        <r>
          <rPr>
            <b/>
            <sz val="8"/>
            <color indexed="81"/>
            <rFont val="Tahoma"/>
            <family val="2"/>
          </rPr>
          <t>MUJERES</t>
        </r>
        <r>
          <rPr>
            <sz val="8"/>
            <color indexed="81"/>
            <rFont val="Tahoma"/>
            <family val="2"/>
          </rPr>
          <t xml:space="preserve">
</t>
        </r>
      </text>
    </comment>
    <comment ref="AR8" authorId="2">
      <text>
        <r>
          <rPr>
            <b/>
            <sz val="8"/>
            <color indexed="81"/>
            <rFont val="Tahoma"/>
            <family val="2"/>
          </rPr>
          <t>HOMBRES</t>
        </r>
      </text>
    </comment>
    <comment ref="AT8" authorId="2">
      <text>
        <r>
          <rPr>
            <b/>
            <sz val="8"/>
            <color indexed="81"/>
            <rFont val="Tahoma"/>
            <family val="2"/>
          </rPr>
          <t>VÍCTIMAS CONFLICTO ARMADO</t>
        </r>
        <r>
          <rPr>
            <sz val="8"/>
            <color indexed="81"/>
            <rFont val="Tahoma"/>
            <family val="2"/>
          </rPr>
          <t xml:space="preserve">
</t>
        </r>
      </text>
    </comment>
    <comment ref="AV8" authorId="2">
      <text>
        <r>
          <rPr>
            <b/>
            <sz val="8"/>
            <color indexed="81"/>
            <rFont val="Tahoma"/>
            <family val="2"/>
          </rPr>
          <t>DISCAPACITADOS</t>
        </r>
        <r>
          <rPr>
            <sz val="8"/>
            <color indexed="81"/>
            <rFont val="Tahoma"/>
            <family val="2"/>
          </rPr>
          <t xml:space="preserve">
</t>
        </r>
      </text>
    </comment>
    <comment ref="AW8" authorId="2">
      <text>
        <r>
          <rPr>
            <b/>
            <sz val="8"/>
            <color indexed="81"/>
            <rFont val="Tahoma"/>
            <family val="2"/>
          </rPr>
          <t>AFROCOLOMBIANO O RAIZAL</t>
        </r>
      </text>
    </comment>
    <comment ref="AX8" authorId="2">
      <text>
        <r>
          <rPr>
            <b/>
            <sz val="8"/>
            <color indexed="81"/>
            <rFont val="Tahoma"/>
            <family val="2"/>
          </rPr>
          <t>INDÍGENAS</t>
        </r>
        <r>
          <rPr>
            <sz val="8"/>
            <color indexed="81"/>
            <rFont val="Tahoma"/>
            <family val="2"/>
          </rPr>
          <t xml:space="preserve">
</t>
        </r>
      </text>
    </comment>
    <comment ref="AJ12" authorId="2">
      <text>
        <r>
          <rPr>
            <b/>
            <sz val="8"/>
            <color indexed="81"/>
            <rFont val="Tahoma"/>
            <family val="2"/>
          </rPr>
          <t>PRIMERA INFANCIA (0 a 5 años)</t>
        </r>
        <r>
          <rPr>
            <sz val="8"/>
            <color indexed="81"/>
            <rFont val="Tahoma"/>
            <family val="2"/>
          </rPr>
          <t xml:space="preserve">
</t>
        </r>
      </text>
    </comment>
    <comment ref="AK12" authorId="2">
      <text>
        <r>
          <rPr>
            <b/>
            <sz val="8"/>
            <color indexed="81"/>
            <rFont val="Tahoma"/>
            <family val="2"/>
          </rPr>
          <t>INFANCIA (6 a 11 años)</t>
        </r>
        <r>
          <rPr>
            <sz val="8"/>
            <color indexed="81"/>
            <rFont val="Tahoma"/>
            <family val="2"/>
          </rPr>
          <t xml:space="preserve">
</t>
        </r>
      </text>
    </comment>
    <comment ref="AL12" authorId="2">
      <text>
        <r>
          <rPr>
            <b/>
            <sz val="8"/>
            <color indexed="81"/>
            <rFont val="Tahoma"/>
            <family val="2"/>
          </rPr>
          <t>ADOLESCENCIA (12 A 17 años)</t>
        </r>
      </text>
    </comment>
    <comment ref="AM12" authorId="2">
      <text>
        <r>
          <rPr>
            <b/>
            <sz val="8"/>
            <color indexed="81"/>
            <rFont val="Tahoma"/>
            <family val="2"/>
          </rPr>
          <t>JUVENTUD (18 a 28 años)</t>
        </r>
        <r>
          <rPr>
            <sz val="8"/>
            <color indexed="81"/>
            <rFont val="Tahoma"/>
            <family val="2"/>
          </rPr>
          <t xml:space="preserve">
</t>
        </r>
      </text>
    </comment>
    <comment ref="AN12" authorId="2">
      <text>
        <r>
          <rPr>
            <b/>
            <sz val="8"/>
            <color indexed="81"/>
            <rFont val="Tahoma"/>
            <family val="2"/>
          </rPr>
          <t xml:space="preserve"> ADULTO (29 a 60 años)</t>
        </r>
        <r>
          <rPr>
            <sz val="8"/>
            <color indexed="81"/>
            <rFont val="Tahoma"/>
            <family val="2"/>
          </rPr>
          <t xml:space="preserve">
</t>
        </r>
      </text>
    </comment>
    <comment ref="AO12" authorId="2">
      <text>
        <r>
          <rPr>
            <b/>
            <sz val="8"/>
            <color indexed="81"/>
            <rFont val="Tahoma"/>
            <family val="2"/>
          </rPr>
          <t>ADULTO MAYOR  (61 años en adelante)</t>
        </r>
        <r>
          <rPr>
            <sz val="8"/>
            <color indexed="81"/>
            <rFont val="Tahoma"/>
            <family val="2"/>
          </rPr>
          <t xml:space="preserve">
</t>
        </r>
      </text>
    </comment>
    <comment ref="AQ12" authorId="2">
      <text>
        <r>
          <rPr>
            <b/>
            <sz val="8"/>
            <color indexed="81"/>
            <rFont val="Tahoma"/>
            <family val="2"/>
          </rPr>
          <t>MUJERES</t>
        </r>
        <r>
          <rPr>
            <sz val="8"/>
            <color indexed="81"/>
            <rFont val="Tahoma"/>
            <family val="2"/>
          </rPr>
          <t xml:space="preserve">
</t>
        </r>
      </text>
    </comment>
    <comment ref="AR12" authorId="2">
      <text>
        <r>
          <rPr>
            <b/>
            <sz val="8"/>
            <color indexed="81"/>
            <rFont val="Tahoma"/>
            <family val="2"/>
          </rPr>
          <t>HOMBRES</t>
        </r>
      </text>
    </comment>
    <comment ref="AT12" authorId="2">
      <text>
        <r>
          <rPr>
            <b/>
            <sz val="8"/>
            <color indexed="81"/>
            <rFont val="Tahoma"/>
            <family val="2"/>
          </rPr>
          <t>VÍCTIMAS CONFLICTO ARMADO</t>
        </r>
        <r>
          <rPr>
            <sz val="8"/>
            <color indexed="81"/>
            <rFont val="Tahoma"/>
            <family val="2"/>
          </rPr>
          <t xml:space="preserve">
</t>
        </r>
      </text>
    </comment>
    <comment ref="AV12" authorId="2">
      <text>
        <r>
          <rPr>
            <b/>
            <sz val="8"/>
            <color indexed="81"/>
            <rFont val="Tahoma"/>
            <family val="2"/>
          </rPr>
          <t>DISCAPACITADOS</t>
        </r>
        <r>
          <rPr>
            <sz val="8"/>
            <color indexed="81"/>
            <rFont val="Tahoma"/>
            <family val="2"/>
          </rPr>
          <t xml:space="preserve">
</t>
        </r>
      </text>
    </comment>
    <comment ref="AW12" authorId="2">
      <text>
        <r>
          <rPr>
            <b/>
            <sz val="8"/>
            <color indexed="81"/>
            <rFont val="Tahoma"/>
            <family val="2"/>
          </rPr>
          <t>AFROCOLOMBIANO O RAIZAL</t>
        </r>
      </text>
    </comment>
    <comment ref="AX12" authorId="2">
      <text>
        <r>
          <rPr>
            <b/>
            <sz val="8"/>
            <color indexed="81"/>
            <rFont val="Tahoma"/>
            <family val="2"/>
          </rPr>
          <t>INDÍGENAS</t>
        </r>
        <r>
          <rPr>
            <sz val="8"/>
            <color indexed="81"/>
            <rFont val="Tahoma"/>
            <family val="2"/>
          </rPr>
          <t xml:space="preserve">
</t>
        </r>
      </text>
    </comment>
    <comment ref="AY12" authorId="1">
      <text>
        <r>
          <rPr>
            <b/>
            <sz val="9"/>
            <color indexed="81"/>
            <rFont val="Tahoma"/>
            <family val="2"/>
          </rPr>
          <t>MEDIO DE EVIDENCIA. INFORME, RESGISTRO FOTOGRAFICO, PLANILLA, ETC</t>
        </r>
      </text>
    </comment>
    <comment ref="AJ21" authorId="2">
      <text>
        <r>
          <rPr>
            <b/>
            <sz val="8"/>
            <color indexed="81"/>
            <rFont val="Tahoma"/>
            <family val="2"/>
          </rPr>
          <t>PRIMERA INFANCIA (0 a 5 años)</t>
        </r>
        <r>
          <rPr>
            <sz val="8"/>
            <color indexed="81"/>
            <rFont val="Tahoma"/>
            <family val="2"/>
          </rPr>
          <t xml:space="preserve">
</t>
        </r>
      </text>
    </comment>
    <comment ref="AK21" authorId="2">
      <text>
        <r>
          <rPr>
            <b/>
            <sz val="8"/>
            <color indexed="81"/>
            <rFont val="Tahoma"/>
            <family val="2"/>
          </rPr>
          <t>INFANCIA (6 a 11 años)</t>
        </r>
        <r>
          <rPr>
            <sz val="8"/>
            <color indexed="81"/>
            <rFont val="Tahoma"/>
            <family val="2"/>
          </rPr>
          <t xml:space="preserve">
</t>
        </r>
      </text>
    </comment>
    <comment ref="AL21" authorId="2">
      <text>
        <r>
          <rPr>
            <b/>
            <sz val="8"/>
            <color indexed="81"/>
            <rFont val="Tahoma"/>
            <family val="2"/>
          </rPr>
          <t>ADOLESCENCIA (12 A 17 años)</t>
        </r>
      </text>
    </comment>
    <comment ref="AM21" authorId="2">
      <text>
        <r>
          <rPr>
            <b/>
            <sz val="8"/>
            <color indexed="81"/>
            <rFont val="Tahoma"/>
            <family val="2"/>
          </rPr>
          <t>JUVENTUD (18 a 28 años)</t>
        </r>
        <r>
          <rPr>
            <sz val="8"/>
            <color indexed="81"/>
            <rFont val="Tahoma"/>
            <family val="2"/>
          </rPr>
          <t xml:space="preserve">
</t>
        </r>
      </text>
    </comment>
    <comment ref="AN21" authorId="2">
      <text>
        <r>
          <rPr>
            <b/>
            <sz val="8"/>
            <color indexed="81"/>
            <rFont val="Tahoma"/>
            <family val="2"/>
          </rPr>
          <t xml:space="preserve"> ADULTO (29 a 60 años)</t>
        </r>
        <r>
          <rPr>
            <sz val="8"/>
            <color indexed="81"/>
            <rFont val="Tahoma"/>
            <family val="2"/>
          </rPr>
          <t xml:space="preserve">
</t>
        </r>
      </text>
    </comment>
    <comment ref="AO21" authorId="2">
      <text>
        <r>
          <rPr>
            <b/>
            <sz val="8"/>
            <color indexed="81"/>
            <rFont val="Tahoma"/>
            <family val="2"/>
          </rPr>
          <t>ADULTO MAYOR  (61 años en adelante)</t>
        </r>
        <r>
          <rPr>
            <sz val="8"/>
            <color indexed="81"/>
            <rFont val="Tahoma"/>
            <family val="2"/>
          </rPr>
          <t xml:space="preserve">
</t>
        </r>
      </text>
    </comment>
    <comment ref="AQ21" authorId="2">
      <text>
        <r>
          <rPr>
            <b/>
            <sz val="8"/>
            <color indexed="81"/>
            <rFont val="Tahoma"/>
            <family val="2"/>
          </rPr>
          <t>MUJERES</t>
        </r>
        <r>
          <rPr>
            <sz val="8"/>
            <color indexed="81"/>
            <rFont val="Tahoma"/>
            <family val="2"/>
          </rPr>
          <t xml:space="preserve">
</t>
        </r>
      </text>
    </comment>
    <comment ref="AR21" authorId="2">
      <text>
        <r>
          <rPr>
            <b/>
            <sz val="8"/>
            <color indexed="81"/>
            <rFont val="Tahoma"/>
            <family val="2"/>
          </rPr>
          <t>HOMBRES</t>
        </r>
      </text>
    </comment>
    <comment ref="AT21" authorId="2">
      <text>
        <r>
          <rPr>
            <b/>
            <sz val="8"/>
            <color indexed="81"/>
            <rFont val="Tahoma"/>
            <family val="2"/>
          </rPr>
          <t>VÍCTIMAS CONFLICTO ARMADO</t>
        </r>
        <r>
          <rPr>
            <sz val="8"/>
            <color indexed="81"/>
            <rFont val="Tahoma"/>
            <family val="2"/>
          </rPr>
          <t xml:space="preserve">
</t>
        </r>
      </text>
    </comment>
    <comment ref="AV21" authorId="2">
      <text>
        <r>
          <rPr>
            <b/>
            <sz val="8"/>
            <color indexed="81"/>
            <rFont val="Tahoma"/>
            <family val="2"/>
          </rPr>
          <t>DISCAPACITADOS</t>
        </r>
        <r>
          <rPr>
            <sz val="8"/>
            <color indexed="81"/>
            <rFont val="Tahoma"/>
            <family val="2"/>
          </rPr>
          <t xml:space="preserve">
</t>
        </r>
      </text>
    </comment>
    <comment ref="AW21" authorId="2">
      <text>
        <r>
          <rPr>
            <b/>
            <sz val="8"/>
            <color indexed="81"/>
            <rFont val="Tahoma"/>
            <family val="2"/>
          </rPr>
          <t>AFROCOLOMBIANO O RAIZAL</t>
        </r>
      </text>
    </comment>
    <comment ref="AX21" authorId="2">
      <text>
        <r>
          <rPr>
            <b/>
            <sz val="8"/>
            <color indexed="81"/>
            <rFont val="Tahoma"/>
            <family val="2"/>
          </rPr>
          <t>INDÍGENAS</t>
        </r>
        <r>
          <rPr>
            <sz val="8"/>
            <color indexed="81"/>
            <rFont val="Tahoma"/>
            <family val="2"/>
          </rPr>
          <t xml:space="preserve">
</t>
        </r>
      </text>
    </comment>
    <comment ref="AY21" authorId="1">
      <text>
        <r>
          <rPr>
            <b/>
            <sz val="9"/>
            <color indexed="81"/>
            <rFont val="Tahoma"/>
            <family val="2"/>
          </rPr>
          <t>MEDIO DE EVIDENCIA. INFORME, RESGISTRO FOTOGRAFICO, PLANILLA, ETC</t>
        </r>
      </text>
    </comment>
    <comment ref="AJ30" authorId="2">
      <text>
        <r>
          <rPr>
            <b/>
            <sz val="8"/>
            <color indexed="81"/>
            <rFont val="Tahoma"/>
            <family val="2"/>
          </rPr>
          <t>PRIMERA INFANCIA (0 a 5 años)</t>
        </r>
        <r>
          <rPr>
            <sz val="8"/>
            <color indexed="81"/>
            <rFont val="Tahoma"/>
            <family val="2"/>
          </rPr>
          <t xml:space="preserve">
</t>
        </r>
      </text>
    </comment>
    <comment ref="AK30" authorId="2">
      <text>
        <r>
          <rPr>
            <b/>
            <sz val="8"/>
            <color indexed="81"/>
            <rFont val="Tahoma"/>
            <family val="2"/>
          </rPr>
          <t>INFANCIA (6 a 11 años)</t>
        </r>
        <r>
          <rPr>
            <sz val="8"/>
            <color indexed="81"/>
            <rFont val="Tahoma"/>
            <family val="2"/>
          </rPr>
          <t xml:space="preserve">
</t>
        </r>
      </text>
    </comment>
    <comment ref="AL30" authorId="2">
      <text>
        <r>
          <rPr>
            <b/>
            <sz val="8"/>
            <color indexed="81"/>
            <rFont val="Tahoma"/>
            <family val="2"/>
          </rPr>
          <t>ADOLESCENCIA (12 A 17 años)</t>
        </r>
      </text>
    </comment>
    <comment ref="AM30" authorId="2">
      <text>
        <r>
          <rPr>
            <b/>
            <sz val="8"/>
            <color indexed="81"/>
            <rFont val="Tahoma"/>
            <family val="2"/>
          </rPr>
          <t>JUVENTUD (18 a 28 años)</t>
        </r>
        <r>
          <rPr>
            <sz val="8"/>
            <color indexed="81"/>
            <rFont val="Tahoma"/>
            <family val="2"/>
          </rPr>
          <t xml:space="preserve">
</t>
        </r>
      </text>
    </comment>
    <comment ref="AN30" authorId="2">
      <text>
        <r>
          <rPr>
            <b/>
            <sz val="8"/>
            <color indexed="81"/>
            <rFont val="Tahoma"/>
            <family val="2"/>
          </rPr>
          <t xml:space="preserve"> ADULTO (29 a 60 años)</t>
        </r>
        <r>
          <rPr>
            <sz val="8"/>
            <color indexed="81"/>
            <rFont val="Tahoma"/>
            <family val="2"/>
          </rPr>
          <t xml:space="preserve">
</t>
        </r>
      </text>
    </comment>
    <comment ref="AO30" authorId="2">
      <text>
        <r>
          <rPr>
            <b/>
            <sz val="8"/>
            <color indexed="81"/>
            <rFont val="Tahoma"/>
            <family val="2"/>
          </rPr>
          <t>ADULTO MAYOR  (61 años en adelante)</t>
        </r>
        <r>
          <rPr>
            <sz val="8"/>
            <color indexed="81"/>
            <rFont val="Tahoma"/>
            <family val="2"/>
          </rPr>
          <t xml:space="preserve">
</t>
        </r>
      </text>
    </comment>
    <comment ref="AQ30" authorId="2">
      <text>
        <r>
          <rPr>
            <b/>
            <sz val="8"/>
            <color indexed="81"/>
            <rFont val="Tahoma"/>
            <family val="2"/>
          </rPr>
          <t>MUJERES</t>
        </r>
        <r>
          <rPr>
            <sz val="8"/>
            <color indexed="81"/>
            <rFont val="Tahoma"/>
            <family val="2"/>
          </rPr>
          <t xml:space="preserve">
</t>
        </r>
      </text>
    </comment>
    <comment ref="AR30" authorId="2">
      <text>
        <r>
          <rPr>
            <b/>
            <sz val="8"/>
            <color indexed="81"/>
            <rFont val="Tahoma"/>
            <family val="2"/>
          </rPr>
          <t>HOMBRES</t>
        </r>
      </text>
    </comment>
    <comment ref="AT30" authorId="2">
      <text>
        <r>
          <rPr>
            <b/>
            <sz val="8"/>
            <color indexed="81"/>
            <rFont val="Tahoma"/>
            <family val="2"/>
          </rPr>
          <t>VÍCTIMAS CONFLICTO ARMADO</t>
        </r>
        <r>
          <rPr>
            <sz val="8"/>
            <color indexed="81"/>
            <rFont val="Tahoma"/>
            <family val="2"/>
          </rPr>
          <t xml:space="preserve">
</t>
        </r>
      </text>
    </comment>
    <comment ref="AV30" authorId="2">
      <text>
        <r>
          <rPr>
            <b/>
            <sz val="8"/>
            <color indexed="81"/>
            <rFont val="Tahoma"/>
            <family val="2"/>
          </rPr>
          <t>DISCAPACITADOS</t>
        </r>
        <r>
          <rPr>
            <sz val="8"/>
            <color indexed="81"/>
            <rFont val="Tahoma"/>
            <family val="2"/>
          </rPr>
          <t xml:space="preserve">
</t>
        </r>
      </text>
    </comment>
    <comment ref="AW30" authorId="2">
      <text>
        <r>
          <rPr>
            <b/>
            <sz val="8"/>
            <color indexed="81"/>
            <rFont val="Tahoma"/>
            <family val="2"/>
          </rPr>
          <t>AFROCOLOMBIANO O RAIZAL</t>
        </r>
      </text>
    </comment>
    <comment ref="AX30" authorId="2">
      <text>
        <r>
          <rPr>
            <b/>
            <sz val="8"/>
            <color indexed="81"/>
            <rFont val="Tahoma"/>
            <family val="2"/>
          </rPr>
          <t>INDÍGENAS</t>
        </r>
        <r>
          <rPr>
            <sz val="8"/>
            <color indexed="81"/>
            <rFont val="Tahoma"/>
            <family val="2"/>
          </rPr>
          <t xml:space="preserve">
</t>
        </r>
      </text>
    </comment>
    <comment ref="AY30" authorId="1">
      <text>
        <r>
          <rPr>
            <b/>
            <sz val="9"/>
            <color indexed="81"/>
            <rFont val="Tahoma"/>
            <family val="2"/>
          </rPr>
          <t>MEDIO DE EVIDENCIA. INFORME, RESGISTRO FOTOGRAFICO, PLANILLA, ETC</t>
        </r>
      </text>
    </comment>
    <comment ref="AJ39" authorId="2">
      <text>
        <r>
          <rPr>
            <b/>
            <sz val="8"/>
            <color indexed="81"/>
            <rFont val="Tahoma"/>
            <family val="2"/>
          </rPr>
          <t>PRIMERA INFANCIA (0 a 5 años)</t>
        </r>
        <r>
          <rPr>
            <sz val="8"/>
            <color indexed="81"/>
            <rFont val="Tahoma"/>
            <family val="2"/>
          </rPr>
          <t xml:space="preserve">
</t>
        </r>
      </text>
    </comment>
    <comment ref="AK39" authorId="2">
      <text>
        <r>
          <rPr>
            <b/>
            <sz val="8"/>
            <color indexed="81"/>
            <rFont val="Tahoma"/>
            <family val="2"/>
          </rPr>
          <t>INFANCIA (6 a 11 años)</t>
        </r>
        <r>
          <rPr>
            <sz val="8"/>
            <color indexed="81"/>
            <rFont val="Tahoma"/>
            <family val="2"/>
          </rPr>
          <t xml:space="preserve">
</t>
        </r>
      </text>
    </comment>
    <comment ref="AL39" authorId="2">
      <text>
        <r>
          <rPr>
            <b/>
            <sz val="8"/>
            <color indexed="81"/>
            <rFont val="Tahoma"/>
            <family val="2"/>
          </rPr>
          <t>ADOLESCENCIA (12 A 17 años)</t>
        </r>
      </text>
    </comment>
    <comment ref="AM39" authorId="2">
      <text>
        <r>
          <rPr>
            <b/>
            <sz val="8"/>
            <color indexed="81"/>
            <rFont val="Tahoma"/>
            <family val="2"/>
          </rPr>
          <t>JUVENTUD (18 a 28 años)</t>
        </r>
        <r>
          <rPr>
            <sz val="8"/>
            <color indexed="81"/>
            <rFont val="Tahoma"/>
            <family val="2"/>
          </rPr>
          <t xml:space="preserve">
</t>
        </r>
      </text>
    </comment>
    <comment ref="AN39" authorId="2">
      <text>
        <r>
          <rPr>
            <b/>
            <sz val="8"/>
            <color indexed="81"/>
            <rFont val="Tahoma"/>
            <family val="2"/>
          </rPr>
          <t xml:space="preserve"> ADULTO (29 a 60 años)</t>
        </r>
        <r>
          <rPr>
            <sz val="8"/>
            <color indexed="81"/>
            <rFont val="Tahoma"/>
            <family val="2"/>
          </rPr>
          <t xml:space="preserve">
</t>
        </r>
      </text>
    </comment>
    <comment ref="AO39" authorId="2">
      <text>
        <r>
          <rPr>
            <b/>
            <sz val="8"/>
            <color indexed="81"/>
            <rFont val="Tahoma"/>
            <family val="2"/>
          </rPr>
          <t>ADULTO MAYOR  (61 años en adelante)</t>
        </r>
        <r>
          <rPr>
            <sz val="8"/>
            <color indexed="81"/>
            <rFont val="Tahoma"/>
            <family val="2"/>
          </rPr>
          <t xml:space="preserve">
</t>
        </r>
      </text>
    </comment>
    <comment ref="AQ39" authorId="2">
      <text>
        <r>
          <rPr>
            <b/>
            <sz val="8"/>
            <color indexed="81"/>
            <rFont val="Tahoma"/>
            <family val="2"/>
          </rPr>
          <t>MUJERES</t>
        </r>
        <r>
          <rPr>
            <sz val="8"/>
            <color indexed="81"/>
            <rFont val="Tahoma"/>
            <family val="2"/>
          </rPr>
          <t xml:space="preserve">
</t>
        </r>
      </text>
    </comment>
    <comment ref="AR39" authorId="2">
      <text>
        <r>
          <rPr>
            <b/>
            <sz val="8"/>
            <color indexed="81"/>
            <rFont val="Tahoma"/>
            <family val="2"/>
          </rPr>
          <t>HOMBRES</t>
        </r>
      </text>
    </comment>
    <comment ref="AT39" authorId="2">
      <text>
        <r>
          <rPr>
            <b/>
            <sz val="8"/>
            <color indexed="81"/>
            <rFont val="Tahoma"/>
            <family val="2"/>
          </rPr>
          <t>VÍCTIMAS CONFLICTO ARMADO</t>
        </r>
        <r>
          <rPr>
            <sz val="8"/>
            <color indexed="81"/>
            <rFont val="Tahoma"/>
            <family val="2"/>
          </rPr>
          <t xml:space="preserve">
</t>
        </r>
      </text>
    </comment>
    <comment ref="AV39" authorId="2">
      <text>
        <r>
          <rPr>
            <b/>
            <sz val="8"/>
            <color indexed="81"/>
            <rFont val="Tahoma"/>
            <family val="2"/>
          </rPr>
          <t>DISCAPACITADOS</t>
        </r>
        <r>
          <rPr>
            <sz val="8"/>
            <color indexed="81"/>
            <rFont val="Tahoma"/>
            <family val="2"/>
          </rPr>
          <t xml:space="preserve">
</t>
        </r>
      </text>
    </comment>
    <comment ref="AW39" authorId="2">
      <text>
        <r>
          <rPr>
            <b/>
            <sz val="8"/>
            <color indexed="81"/>
            <rFont val="Tahoma"/>
            <family val="2"/>
          </rPr>
          <t>AFROCOLOMBIANO O RAIZAL</t>
        </r>
      </text>
    </comment>
    <comment ref="AX39" authorId="2">
      <text>
        <r>
          <rPr>
            <b/>
            <sz val="8"/>
            <color indexed="81"/>
            <rFont val="Tahoma"/>
            <family val="2"/>
          </rPr>
          <t>INDÍGENAS</t>
        </r>
        <r>
          <rPr>
            <sz val="8"/>
            <color indexed="81"/>
            <rFont val="Tahoma"/>
            <family val="2"/>
          </rPr>
          <t xml:space="preserve">
</t>
        </r>
      </text>
    </comment>
    <comment ref="AY39" authorId="1">
      <text>
        <r>
          <rPr>
            <b/>
            <sz val="9"/>
            <color indexed="81"/>
            <rFont val="Tahoma"/>
            <family val="2"/>
          </rPr>
          <t>MEDIO DE EVIDENCIA. INFORME, RESGISTRO FOTOGRAFICO, PLANILLA, ETC</t>
        </r>
      </text>
    </comment>
    <comment ref="AJ48" authorId="2">
      <text>
        <r>
          <rPr>
            <b/>
            <sz val="8"/>
            <color indexed="81"/>
            <rFont val="Tahoma"/>
            <family val="2"/>
          </rPr>
          <t>PRIMERA INFANCIA (0 a 5 años)</t>
        </r>
        <r>
          <rPr>
            <sz val="8"/>
            <color indexed="81"/>
            <rFont val="Tahoma"/>
            <family val="2"/>
          </rPr>
          <t xml:space="preserve">
</t>
        </r>
      </text>
    </comment>
    <comment ref="AK48" authorId="2">
      <text>
        <r>
          <rPr>
            <b/>
            <sz val="8"/>
            <color indexed="81"/>
            <rFont val="Tahoma"/>
            <family val="2"/>
          </rPr>
          <t>INFANCIA (6 a 11 años)</t>
        </r>
        <r>
          <rPr>
            <sz val="8"/>
            <color indexed="81"/>
            <rFont val="Tahoma"/>
            <family val="2"/>
          </rPr>
          <t xml:space="preserve">
</t>
        </r>
      </text>
    </comment>
    <comment ref="AL48" authorId="2">
      <text>
        <r>
          <rPr>
            <b/>
            <sz val="8"/>
            <color indexed="81"/>
            <rFont val="Tahoma"/>
            <family val="2"/>
          </rPr>
          <t>ADOLESCENCIA (12 A 17 años)</t>
        </r>
      </text>
    </comment>
    <comment ref="AM48" authorId="2">
      <text>
        <r>
          <rPr>
            <b/>
            <sz val="8"/>
            <color indexed="81"/>
            <rFont val="Tahoma"/>
            <family val="2"/>
          </rPr>
          <t>JUVENTUD (18 a 28 años)</t>
        </r>
        <r>
          <rPr>
            <sz val="8"/>
            <color indexed="81"/>
            <rFont val="Tahoma"/>
            <family val="2"/>
          </rPr>
          <t xml:space="preserve">
</t>
        </r>
      </text>
    </comment>
    <comment ref="AN48" authorId="2">
      <text>
        <r>
          <rPr>
            <b/>
            <sz val="8"/>
            <color indexed="81"/>
            <rFont val="Tahoma"/>
            <family val="2"/>
          </rPr>
          <t xml:space="preserve"> ADULTO (29 a 60 años)</t>
        </r>
        <r>
          <rPr>
            <sz val="8"/>
            <color indexed="81"/>
            <rFont val="Tahoma"/>
            <family val="2"/>
          </rPr>
          <t xml:space="preserve">
</t>
        </r>
      </text>
    </comment>
    <comment ref="AO48" authorId="2">
      <text>
        <r>
          <rPr>
            <b/>
            <sz val="8"/>
            <color indexed="81"/>
            <rFont val="Tahoma"/>
            <family val="2"/>
          </rPr>
          <t>ADULTO MAYOR  (61 años en adelante)</t>
        </r>
        <r>
          <rPr>
            <sz val="8"/>
            <color indexed="81"/>
            <rFont val="Tahoma"/>
            <family val="2"/>
          </rPr>
          <t xml:space="preserve">
</t>
        </r>
      </text>
    </comment>
    <comment ref="AQ48" authorId="2">
      <text>
        <r>
          <rPr>
            <b/>
            <sz val="8"/>
            <color indexed="81"/>
            <rFont val="Tahoma"/>
            <family val="2"/>
          </rPr>
          <t>MUJERES</t>
        </r>
        <r>
          <rPr>
            <sz val="8"/>
            <color indexed="81"/>
            <rFont val="Tahoma"/>
            <family val="2"/>
          </rPr>
          <t xml:space="preserve">
</t>
        </r>
      </text>
    </comment>
    <comment ref="AR48" authorId="2">
      <text>
        <r>
          <rPr>
            <b/>
            <sz val="8"/>
            <color indexed="81"/>
            <rFont val="Tahoma"/>
            <family val="2"/>
          </rPr>
          <t>HOMBRES</t>
        </r>
      </text>
    </comment>
    <comment ref="AT48" authorId="2">
      <text>
        <r>
          <rPr>
            <b/>
            <sz val="8"/>
            <color indexed="81"/>
            <rFont val="Tahoma"/>
            <family val="2"/>
          </rPr>
          <t>VÍCTIMAS CONFLICTO ARMADO</t>
        </r>
        <r>
          <rPr>
            <sz val="8"/>
            <color indexed="81"/>
            <rFont val="Tahoma"/>
            <family val="2"/>
          </rPr>
          <t xml:space="preserve">
</t>
        </r>
      </text>
    </comment>
    <comment ref="AV48" authorId="2">
      <text>
        <r>
          <rPr>
            <b/>
            <sz val="8"/>
            <color indexed="81"/>
            <rFont val="Tahoma"/>
            <family val="2"/>
          </rPr>
          <t>DISCAPACITADOS</t>
        </r>
        <r>
          <rPr>
            <sz val="8"/>
            <color indexed="81"/>
            <rFont val="Tahoma"/>
            <family val="2"/>
          </rPr>
          <t xml:space="preserve">
</t>
        </r>
      </text>
    </comment>
    <comment ref="AW48" authorId="2">
      <text>
        <r>
          <rPr>
            <b/>
            <sz val="8"/>
            <color indexed="81"/>
            <rFont val="Tahoma"/>
            <family val="2"/>
          </rPr>
          <t>AFROCOLOMBIANO O RAIZAL</t>
        </r>
      </text>
    </comment>
    <comment ref="AX48" authorId="2">
      <text>
        <r>
          <rPr>
            <b/>
            <sz val="8"/>
            <color indexed="81"/>
            <rFont val="Tahoma"/>
            <family val="2"/>
          </rPr>
          <t>INDÍGENAS</t>
        </r>
        <r>
          <rPr>
            <sz val="8"/>
            <color indexed="81"/>
            <rFont val="Tahoma"/>
            <family val="2"/>
          </rPr>
          <t xml:space="preserve">
</t>
        </r>
      </text>
    </comment>
    <comment ref="AY48" authorId="1">
      <text>
        <r>
          <rPr>
            <b/>
            <sz val="9"/>
            <color indexed="81"/>
            <rFont val="Tahoma"/>
            <family val="2"/>
          </rPr>
          <t>MEDIO DE EVIDENCIA. INFORME, RESGISTRO FOTOGRAFICO, PLANILLA, ETC</t>
        </r>
      </text>
    </comment>
    <comment ref="AJ57" authorId="2">
      <text>
        <r>
          <rPr>
            <b/>
            <sz val="8"/>
            <color indexed="81"/>
            <rFont val="Tahoma"/>
            <family val="2"/>
          </rPr>
          <t>PRIMERA INFANCIA (0 a 5 años)</t>
        </r>
        <r>
          <rPr>
            <sz val="8"/>
            <color indexed="81"/>
            <rFont val="Tahoma"/>
            <family val="2"/>
          </rPr>
          <t xml:space="preserve">
</t>
        </r>
      </text>
    </comment>
    <comment ref="AK57" authorId="2">
      <text>
        <r>
          <rPr>
            <b/>
            <sz val="8"/>
            <color indexed="81"/>
            <rFont val="Tahoma"/>
            <family val="2"/>
          </rPr>
          <t>INFANCIA (6 a 11 años)</t>
        </r>
        <r>
          <rPr>
            <sz val="8"/>
            <color indexed="81"/>
            <rFont val="Tahoma"/>
            <family val="2"/>
          </rPr>
          <t xml:space="preserve">
</t>
        </r>
      </text>
    </comment>
    <comment ref="AL57" authorId="2">
      <text>
        <r>
          <rPr>
            <b/>
            <sz val="8"/>
            <color indexed="81"/>
            <rFont val="Tahoma"/>
            <family val="2"/>
          </rPr>
          <t>ADOLESCENCIA (12 A 17 años)</t>
        </r>
      </text>
    </comment>
    <comment ref="AM57" authorId="2">
      <text>
        <r>
          <rPr>
            <b/>
            <sz val="8"/>
            <color indexed="81"/>
            <rFont val="Tahoma"/>
            <family val="2"/>
          </rPr>
          <t>JUVENTUD (18 a 28 años)</t>
        </r>
        <r>
          <rPr>
            <sz val="8"/>
            <color indexed="81"/>
            <rFont val="Tahoma"/>
            <family val="2"/>
          </rPr>
          <t xml:space="preserve">
</t>
        </r>
      </text>
    </comment>
    <comment ref="AN57" authorId="2">
      <text>
        <r>
          <rPr>
            <b/>
            <sz val="8"/>
            <color indexed="81"/>
            <rFont val="Tahoma"/>
            <family val="2"/>
          </rPr>
          <t xml:space="preserve"> ADULTO (29 a 60 años)</t>
        </r>
        <r>
          <rPr>
            <sz val="8"/>
            <color indexed="81"/>
            <rFont val="Tahoma"/>
            <family val="2"/>
          </rPr>
          <t xml:space="preserve">
</t>
        </r>
      </text>
    </comment>
    <comment ref="AO57" authorId="2">
      <text>
        <r>
          <rPr>
            <b/>
            <sz val="8"/>
            <color indexed="81"/>
            <rFont val="Tahoma"/>
            <family val="2"/>
          </rPr>
          <t>ADULTO MAYOR  (61 años en adelante)</t>
        </r>
        <r>
          <rPr>
            <sz val="8"/>
            <color indexed="81"/>
            <rFont val="Tahoma"/>
            <family val="2"/>
          </rPr>
          <t xml:space="preserve">
</t>
        </r>
      </text>
    </comment>
    <comment ref="AQ57" authorId="2">
      <text>
        <r>
          <rPr>
            <b/>
            <sz val="8"/>
            <color indexed="81"/>
            <rFont val="Tahoma"/>
            <family val="2"/>
          </rPr>
          <t>MUJERES</t>
        </r>
        <r>
          <rPr>
            <sz val="8"/>
            <color indexed="81"/>
            <rFont val="Tahoma"/>
            <family val="2"/>
          </rPr>
          <t xml:space="preserve">
</t>
        </r>
      </text>
    </comment>
    <comment ref="AR57" authorId="2">
      <text>
        <r>
          <rPr>
            <b/>
            <sz val="8"/>
            <color indexed="81"/>
            <rFont val="Tahoma"/>
            <family val="2"/>
          </rPr>
          <t>HOMBRES</t>
        </r>
      </text>
    </comment>
    <comment ref="AT57" authorId="2">
      <text>
        <r>
          <rPr>
            <b/>
            <sz val="8"/>
            <color indexed="81"/>
            <rFont val="Tahoma"/>
            <family val="2"/>
          </rPr>
          <t>VÍCTIMAS CONFLICTO ARMADO</t>
        </r>
        <r>
          <rPr>
            <sz val="8"/>
            <color indexed="81"/>
            <rFont val="Tahoma"/>
            <family val="2"/>
          </rPr>
          <t xml:space="preserve">
</t>
        </r>
      </text>
    </comment>
    <comment ref="AV57" authorId="2">
      <text>
        <r>
          <rPr>
            <b/>
            <sz val="8"/>
            <color indexed="81"/>
            <rFont val="Tahoma"/>
            <family val="2"/>
          </rPr>
          <t>DISCAPACITADOS</t>
        </r>
        <r>
          <rPr>
            <sz val="8"/>
            <color indexed="81"/>
            <rFont val="Tahoma"/>
            <family val="2"/>
          </rPr>
          <t xml:space="preserve">
</t>
        </r>
      </text>
    </comment>
    <comment ref="AW57" authorId="2">
      <text>
        <r>
          <rPr>
            <b/>
            <sz val="8"/>
            <color indexed="81"/>
            <rFont val="Tahoma"/>
            <family val="2"/>
          </rPr>
          <t>AFROCOLOMBIANO O RAIZAL</t>
        </r>
      </text>
    </comment>
    <comment ref="AX57" authorId="2">
      <text>
        <r>
          <rPr>
            <b/>
            <sz val="8"/>
            <color indexed="81"/>
            <rFont val="Tahoma"/>
            <family val="2"/>
          </rPr>
          <t>INDÍGENAS</t>
        </r>
        <r>
          <rPr>
            <sz val="8"/>
            <color indexed="81"/>
            <rFont val="Tahoma"/>
            <family val="2"/>
          </rPr>
          <t xml:space="preserve">
</t>
        </r>
      </text>
    </comment>
    <comment ref="AY57" authorId="1">
      <text>
        <r>
          <rPr>
            <b/>
            <sz val="9"/>
            <color indexed="81"/>
            <rFont val="Tahoma"/>
            <family val="2"/>
          </rPr>
          <t>MEDIO DE EVIDENCIA. INFORME, RESGISTRO FOTOGRAFICO, PLANILLA, ETC</t>
        </r>
      </text>
    </comment>
    <comment ref="AJ66" authorId="2">
      <text>
        <r>
          <rPr>
            <b/>
            <sz val="8"/>
            <color indexed="81"/>
            <rFont val="Tahoma"/>
            <family val="2"/>
          </rPr>
          <t>PRIMERA INFANCIA (0 a 5 años)</t>
        </r>
        <r>
          <rPr>
            <sz val="8"/>
            <color indexed="81"/>
            <rFont val="Tahoma"/>
            <family val="2"/>
          </rPr>
          <t xml:space="preserve">
</t>
        </r>
      </text>
    </comment>
    <comment ref="AK66" authorId="2">
      <text>
        <r>
          <rPr>
            <b/>
            <sz val="8"/>
            <color indexed="81"/>
            <rFont val="Tahoma"/>
            <family val="2"/>
          </rPr>
          <t>INFANCIA (6 a 11 años)</t>
        </r>
        <r>
          <rPr>
            <sz val="8"/>
            <color indexed="81"/>
            <rFont val="Tahoma"/>
            <family val="2"/>
          </rPr>
          <t xml:space="preserve">
</t>
        </r>
      </text>
    </comment>
    <comment ref="AL66" authorId="2">
      <text>
        <r>
          <rPr>
            <b/>
            <sz val="8"/>
            <color indexed="81"/>
            <rFont val="Tahoma"/>
            <family val="2"/>
          </rPr>
          <t>ADOLESCENCIA (12 A 17 años)</t>
        </r>
      </text>
    </comment>
    <comment ref="AM66" authorId="2">
      <text>
        <r>
          <rPr>
            <b/>
            <sz val="8"/>
            <color indexed="81"/>
            <rFont val="Tahoma"/>
            <family val="2"/>
          </rPr>
          <t>JUVENTUD (18 a 28 años)</t>
        </r>
        <r>
          <rPr>
            <sz val="8"/>
            <color indexed="81"/>
            <rFont val="Tahoma"/>
            <family val="2"/>
          </rPr>
          <t xml:space="preserve">
</t>
        </r>
      </text>
    </comment>
    <comment ref="AN66" authorId="2">
      <text>
        <r>
          <rPr>
            <b/>
            <sz val="8"/>
            <color indexed="81"/>
            <rFont val="Tahoma"/>
            <family val="2"/>
          </rPr>
          <t xml:space="preserve"> ADULTO (29 a 60 años)</t>
        </r>
        <r>
          <rPr>
            <sz val="8"/>
            <color indexed="81"/>
            <rFont val="Tahoma"/>
            <family val="2"/>
          </rPr>
          <t xml:space="preserve">
</t>
        </r>
      </text>
    </comment>
    <comment ref="AO66" authorId="2">
      <text>
        <r>
          <rPr>
            <b/>
            <sz val="8"/>
            <color indexed="81"/>
            <rFont val="Tahoma"/>
            <family val="2"/>
          </rPr>
          <t>ADULTO MAYOR  (61 años en adelante)</t>
        </r>
        <r>
          <rPr>
            <sz val="8"/>
            <color indexed="81"/>
            <rFont val="Tahoma"/>
            <family val="2"/>
          </rPr>
          <t xml:space="preserve">
</t>
        </r>
      </text>
    </comment>
    <comment ref="AQ66" authorId="2">
      <text>
        <r>
          <rPr>
            <b/>
            <sz val="8"/>
            <color indexed="81"/>
            <rFont val="Tahoma"/>
            <family val="2"/>
          </rPr>
          <t>MUJERES</t>
        </r>
        <r>
          <rPr>
            <sz val="8"/>
            <color indexed="81"/>
            <rFont val="Tahoma"/>
            <family val="2"/>
          </rPr>
          <t xml:space="preserve">
</t>
        </r>
      </text>
    </comment>
    <comment ref="AR66" authorId="2">
      <text>
        <r>
          <rPr>
            <b/>
            <sz val="8"/>
            <color indexed="81"/>
            <rFont val="Tahoma"/>
            <family val="2"/>
          </rPr>
          <t>HOMBRES</t>
        </r>
      </text>
    </comment>
    <comment ref="AT66" authorId="2">
      <text>
        <r>
          <rPr>
            <b/>
            <sz val="8"/>
            <color indexed="81"/>
            <rFont val="Tahoma"/>
            <family val="2"/>
          </rPr>
          <t>VÍCTIMAS CONFLICTO ARMADO</t>
        </r>
        <r>
          <rPr>
            <sz val="8"/>
            <color indexed="81"/>
            <rFont val="Tahoma"/>
            <family val="2"/>
          </rPr>
          <t xml:space="preserve">
</t>
        </r>
      </text>
    </comment>
    <comment ref="AV66" authorId="2">
      <text>
        <r>
          <rPr>
            <b/>
            <sz val="8"/>
            <color indexed="81"/>
            <rFont val="Tahoma"/>
            <family val="2"/>
          </rPr>
          <t>DISCAPACITADOS</t>
        </r>
        <r>
          <rPr>
            <sz val="8"/>
            <color indexed="81"/>
            <rFont val="Tahoma"/>
            <family val="2"/>
          </rPr>
          <t xml:space="preserve">
</t>
        </r>
      </text>
    </comment>
    <comment ref="AW66" authorId="2">
      <text>
        <r>
          <rPr>
            <b/>
            <sz val="8"/>
            <color indexed="81"/>
            <rFont val="Tahoma"/>
            <family val="2"/>
          </rPr>
          <t>AFROCOLOMBIANO O RAIZAL</t>
        </r>
      </text>
    </comment>
    <comment ref="AX66" authorId="2">
      <text>
        <r>
          <rPr>
            <b/>
            <sz val="8"/>
            <color indexed="81"/>
            <rFont val="Tahoma"/>
            <family val="2"/>
          </rPr>
          <t>INDÍGENAS</t>
        </r>
        <r>
          <rPr>
            <sz val="8"/>
            <color indexed="81"/>
            <rFont val="Tahoma"/>
            <family val="2"/>
          </rPr>
          <t xml:space="preserve">
</t>
        </r>
      </text>
    </comment>
    <comment ref="AY66" authorId="1">
      <text>
        <r>
          <rPr>
            <b/>
            <sz val="9"/>
            <color indexed="81"/>
            <rFont val="Tahoma"/>
            <family val="2"/>
          </rPr>
          <t>MEDIO DE EVIDENCIA. INFORME, RESGISTRO FOTOGRAFICO, PLANILLA, ETC</t>
        </r>
      </text>
    </comment>
    <comment ref="AJ75" authorId="2">
      <text>
        <r>
          <rPr>
            <b/>
            <sz val="8"/>
            <color indexed="81"/>
            <rFont val="Tahoma"/>
            <family val="2"/>
          </rPr>
          <t>PRIMERA INFANCIA (0 a 5 años)</t>
        </r>
        <r>
          <rPr>
            <sz val="8"/>
            <color indexed="81"/>
            <rFont val="Tahoma"/>
            <family val="2"/>
          </rPr>
          <t xml:space="preserve">
</t>
        </r>
      </text>
    </comment>
    <comment ref="AK75" authorId="2">
      <text>
        <r>
          <rPr>
            <b/>
            <sz val="8"/>
            <color indexed="81"/>
            <rFont val="Tahoma"/>
            <family val="2"/>
          </rPr>
          <t>INFANCIA (6 a 11 años)</t>
        </r>
        <r>
          <rPr>
            <sz val="8"/>
            <color indexed="81"/>
            <rFont val="Tahoma"/>
            <family val="2"/>
          </rPr>
          <t xml:space="preserve">
</t>
        </r>
      </text>
    </comment>
    <comment ref="AL75" authorId="2">
      <text>
        <r>
          <rPr>
            <b/>
            <sz val="8"/>
            <color indexed="81"/>
            <rFont val="Tahoma"/>
            <family val="2"/>
          </rPr>
          <t>ADOLESCENCIA (12 A 17 años)</t>
        </r>
      </text>
    </comment>
    <comment ref="AM75" authorId="2">
      <text>
        <r>
          <rPr>
            <b/>
            <sz val="8"/>
            <color indexed="81"/>
            <rFont val="Tahoma"/>
            <family val="2"/>
          </rPr>
          <t>JUVENTUD (18 a 28 años)</t>
        </r>
        <r>
          <rPr>
            <sz val="8"/>
            <color indexed="81"/>
            <rFont val="Tahoma"/>
            <family val="2"/>
          </rPr>
          <t xml:space="preserve">
</t>
        </r>
      </text>
    </comment>
    <comment ref="AN75" authorId="2">
      <text>
        <r>
          <rPr>
            <b/>
            <sz val="8"/>
            <color indexed="81"/>
            <rFont val="Tahoma"/>
            <family val="2"/>
          </rPr>
          <t xml:space="preserve"> ADULTO (29 a 60 años)</t>
        </r>
        <r>
          <rPr>
            <sz val="8"/>
            <color indexed="81"/>
            <rFont val="Tahoma"/>
            <family val="2"/>
          </rPr>
          <t xml:space="preserve">
</t>
        </r>
      </text>
    </comment>
    <comment ref="AO75" authorId="2">
      <text>
        <r>
          <rPr>
            <b/>
            <sz val="8"/>
            <color indexed="81"/>
            <rFont val="Tahoma"/>
            <family val="2"/>
          </rPr>
          <t>ADULTO MAYOR  (61 años en adelante)</t>
        </r>
        <r>
          <rPr>
            <sz val="8"/>
            <color indexed="81"/>
            <rFont val="Tahoma"/>
            <family val="2"/>
          </rPr>
          <t xml:space="preserve">
</t>
        </r>
      </text>
    </comment>
    <comment ref="AQ75" authorId="2">
      <text>
        <r>
          <rPr>
            <b/>
            <sz val="8"/>
            <color indexed="81"/>
            <rFont val="Tahoma"/>
            <family val="2"/>
          </rPr>
          <t>MUJERES</t>
        </r>
        <r>
          <rPr>
            <sz val="8"/>
            <color indexed="81"/>
            <rFont val="Tahoma"/>
            <family val="2"/>
          </rPr>
          <t xml:space="preserve">
</t>
        </r>
      </text>
    </comment>
    <comment ref="AR75" authorId="2">
      <text>
        <r>
          <rPr>
            <b/>
            <sz val="8"/>
            <color indexed="81"/>
            <rFont val="Tahoma"/>
            <family val="2"/>
          </rPr>
          <t>HOMBRES</t>
        </r>
      </text>
    </comment>
    <comment ref="AT75" authorId="2">
      <text>
        <r>
          <rPr>
            <b/>
            <sz val="8"/>
            <color indexed="81"/>
            <rFont val="Tahoma"/>
            <family val="2"/>
          </rPr>
          <t>VÍCTIMAS CONFLICTO ARMADO</t>
        </r>
        <r>
          <rPr>
            <sz val="8"/>
            <color indexed="81"/>
            <rFont val="Tahoma"/>
            <family val="2"/>
          </rPr>
          <t xml:space="preserve">
</t>
        </r>
      </text>
    </comment>
    <comment ref="AV75" authorId="2">
      <text>
        <r>
          <rPr>
            <b/>
            <sz val="8"/>
            <color indexed="81"/>
            <rFont val="Tahoma"/>
            <family val="2"/>
          </rPr>
          <t>DISCAPACITADOS</t>
        </r>
        <r>
          <rPr>
            <sz val="8"/>
            <color indexed="81"/>
            <rFont val="Tahoma"/>
            <family val="2"/>
          </rPr>
          <t xml:space="preserve">
</t>
        </r>
      </text>
    </comment>
    <comment ref="AW75" authorId="2">
      <text>
        <r>
          <rPr>
            <b/>
            <sz val="8"/>
            <color indexed="81"/>
            <rFont val="Tahoma"/>
            <family val="2"/>
          </rPr>
          <t>AFROCOLOMBIANO O RAIZAL</t>
        </r>
      </text>
    </comment>
    <comment ref="AX75" authorId="2">
      <text>
        <r>
          <rPr>
            <b/>
            <sz val="8"/>
            <color indexed="81"/>
            <rFont val="Tahoma"/>
            <family val="2"/>
          </rPr>
          <t>INDÍGENAS</t>
        </r>
        <r>
          <rPr>
            <sz val="8"/>
            <color indexed="81"/>
            <rFont val="Tahoma"/>
            <family val="2"/>
          </rPr>
          <t xml:space="preserve">
</t>
        </r>
      </text>
    </comment>
    <comment ref="AY75" authorId="1">
      <text>
        <r>
          <rPr>
            <b/>
            <sz val="9"/>
            <color indexed="81"/>
            <rFont val="Tahoma"/>
            <family val="2"/>
          </rPr>
          <t>MEDIO DE EVIDENCIA. INFORME, RESGISTRO FOTOGRAFICO, PLANILLA, ETC</t>
        </r>
      </text>
    </comment>
    <comment ref="AJ84" authorId="2">
      <text>
        <r>
          <rPr>
            <b/>
            <sz val="8"/>
            <color indexed="81"/>
            <rFont val="Tahoma"/>
            <family val="2"/>
          </rPr>
          <t>PRIMERA INFANCIA (0 a 5 años)</t>
        </r>
        <r>
          <rPr>
            <sz val="8"/>
            <color indexed="81"/>
            <rFont val="Tahoma"/>
            <family val="2"/>
          </rPr>
          <t xml:space="preserve">
</t>
        </r>
      </text>
    </comment>
    <comment ref="AK84" authorId="2">
      <text>
        <r>
          <rPr>
            <b/>
            <sz val="8"/>
            <color indexed="81"/>
            <rFont val="Tahoma"/>
            <family val="2"/>
          </rPr>
          <t>INFANCIA (6 a 11 años)</t>
        </r>
        <r>
          <rPr>
            <sz val="8"/>
            <color indexed="81"/>
            <rFont val="Tahoma"/>
            <family val="2"/>
          </rPr>
          <t xml:space="preserve">
</t>
        </r>
      </text>
    </comment>
    <comment ref="AL84" authorId="2">
      <text>
        <r>
          <rPr>
            <b/>
            <sz val="8"/>
            <color indexed="81"/>
            <rFont val="Tahoma"/>
            <family val="2"/>
          </rPr>
          <t>ADOLESCENCIA (12 A 17 años)</t>
        </r>
      </text>
    </comment>
    <comment ref="AM84" authorId="2">
      <text>
        <r>
          <rPr>
            <b/>
            <sz val="8"/>
            <color indexed="81"/>
            <rFont val="Tahoma"/>
            <family val="2"/>
          </rPr>
          <t>JUVENTUD (18 a 28 años)</t>
        </r>
        <r>
          <rPr>
            <sz val="8"/>
            <color indexed="81"/>
            <rFont val="Tahoma"/>
            <family val="2"/>
          </rPr>
          <t xml:space="preserve">
</t>
        </r>
      </text>
    </comment>
    <comment ref="AN84" authorId="2">
      <text>
        <r>
          <rPr>
            <b/>
            <sz val="8"/>
            <color indexed="81"/>
            <rFont val="Tahoma"/>
            <family val="2"/>
          </rPr>
          <t xml:space="preserve"> ADULTO (29 a 60 años)</t>
        </r>
        <r>
          <rPr>
            <sz val="8"/>
            <color indexed="81"/>
            <rFont val="Tahoma"/>
            <family val="2"/>
          </rPr>
          <t xml:space="preserve">
</t>
        </r>
      </text>
    </comment>
    <comment ref="AO84" authorId="2">
      <text>
        <r>
          <rPr>
            <b/>
            <sz val="8"/>
            <color indexed="81"/>
            <rFont val="Tahoma"/>
            <family val="2"/>
          </rPr>
          <t>ADULTO MAYOR  (61 años en adelante)</t>
        </r>
        <r>
          <rPr>
            <sz val="8"/>
            <color indexed="81"/>
            <rFont val="Tahoma"/>
            <family val="2"/>
          </rPr>
          <t xml:space="preserve">
</t>
        </r>
      </text>
    </comment>
    <comment ref="AQ84" authorId="2">
      <text>
        <r>
          <rPr>
            <b/>
            <sz val="8"/>
            <color indexed="81"/>
            <rFont val="Tahoma"/>
            <family val="2"/>
          </rPr>
          <t>MUJERES</t>
        </r>
        <r>
          <rPr>
            <sz val="8"/>
            <color indexed="81"/>
            <rFont val="Tahoma"/>
            <family val="2"/>
          </rPr>
          <t xml:space="preserve">
</t>
        </r>
      </text>
    </comment>
    <comment ref="AR84" authorId="2">
      <text>
        <r>
          <rPr>
            <b/>
            <sz val="8"/>
            <color indexed="81"/>
            <rFont val="Tahoma"/>
            <family val="2"/>
          </rPr>
          <t>HOMBRES</t>
        </r>
      </text>
    </comment>
    <comment ref="AT84" authorId="2">
      <text>
        <r>
          <rPr>
            <b/>
            <sz val="8"/>
            <color indexed="81"/>
            <rFont val="Tahoma"/>
            <family val="2"/>
          </rPr>
          <t>VÍCTIMAS CONFLICTO ARMADO</t>
        </r>
        <r>
          <rPr>
            <sz val="8"/>
            <color indexed="81"/>
            <rFont val="Tahoma"/>
            <family val="2"/>
          </rPr>
          <t xml:space="preserve">
</t>
        </r>
      </text>
    </comment>
    <comment ref="AV84" authorId="2">
      <text>
        <r>
          <rPr>
            <b/>
            <sz val="8"/>
            <color indexed="81"/>
            <rFont val="Tahoma"/>
            <family val="2"/>
          </rPr>
          <t>DISCAPACITADOS</t>
        </r>
        <r>
          <rPr>
            <sz val="8"/>
            <color indexed="81"/>
            <rFont val="Tahoma"/>
            <family val="2"/>
          </rPr>
          <t xml:space="preserve">
</t>
        </r>
      </text>
    </comment>
    <comment ref="AW84" authorId="2">
      <text>
        <r>
          <rPr>
            <b/>
            <sz val="8"/>
            <color indexed="81"/>
            <rFont val="Tahoma"/>
            <family val="2"/>
          </rPr>
          <t>AFROCOLOMBIANO O RAIZAL</t>
        </r>
      </text>
    </comment>
    <comment ref="AX84" authorId="2">
      <text>
        <r>
          <rPr>
            <b/>
            <sz val="8"/>
            <color indexed="81"/>
            <rFont val="Tahoma"/>
            <family val="2"/>
          </rPr>
          <t>INDÍGENAS</t>
        </r>
        <r>
          <rPr>
            <sz val="8"/>
            <color indexed="81"/>
            <rFont val="Tahoma"/>
            <family val="2"/>
          </rPr>
          <t xml:space="preserve">
</t>
        </r>
      </text>
    </comment>
    <comment ref="AY84" authorId="1">
      <text>
        <r>
          <rPr>
            <b/>
            <sz val="9"/>
            <color indexed="81"/>
            <rFont val="Tahoma"/>
            <family val="2"/>
          </rPr>
          <t>MEDIO DE EVIDENCIA. INFORME, RESGISTRO FOTOGRAFICO, PLANILLA, ETC</t>
        </r>
      </text>
    </comment>
    <comment ref="AJ93" authorId="2">
      <text>
        <r>
          <rPr>
            <b/>
            <sz val="8"/>
            <color indexed="81"/>
            <rFont val="Tahoma"/>
            <family val="2"/>
          </rPr>
          <t>PRIMERA INFANCIA (0 a 5 años)</t>
        </r>
        <r>
          <rPr>
            <sz val="8"/>
            <color indexed="81"/>
            <rFont val="Tahoma"/>
            <family val="2"/>
          </rPr>
          <t xml:space="preserve">
</t>
        </r>
      </text>
    </comment>
    <comment ref="AK93" authorId="2">
      <text>
        <r>
          <rPr>
            <b/>
            <sz val="8"/>
            <color indexed="81"/>
            <rFont val="Tahoma"/>
            <family val="2"/>
          </rPr>
          <t>INFANCIA (6 a 11 años)</t>
        </r>
        <r>
          <rPr>
            <sz val="8"/>
            <color indexed="81"/>
            <rFont val="Tahoma"/>
            <family val="2"/>
          </rPr>
          <t xml:space="preserve">
</t>
        </r>
      </text>
    </comment>
    <comment ref="AL93" authorId="2">
      <text>
        <r>
          <rPr>
            <b/>
            <sz val="8"/>
            <color indexed="81"/>
            <rFont val="Tahoma"/>
            <family val="2"/>
          </rPr>
          <t>ADOLESCENCIA (12 A 17 años)</t>
        </r>
      </text>
    </comment>
    <comment ref="AM93" authorId="2">
      <text>
        <r>
          <rPr>
            <b/>
            <sz val="8"/>
            <color indexed="81"/>
            <rFont val="Tahoma"/>
            <family val="2"/>
          </rPr>
          <t>JUVENTUD (18 a 28 años)</t>
        </r>
        <r>
          <rPr>
            <sz val="8"/>
            <color indexed="81"/>
            <rFont val="Tahoma"/>
            <family val="2"/>
          </rPr>
          <t xml:space="preserve">
</t>
        </r>
      </text>
    </comment>
    <comment ref="AN93" authorId="2">
      <text>
        <r>
          <rPr>
            <b/>
            <sz val="8"/>
            <color indexed="81"/>
            <rFont val="Tahoma"/>
            <family val="2"/>
          </rPr>
          <t xml:space="preserve"> ADULTO (29 a 60 años)</t>
        </r>
        <r>
          <rPr>
            <sz val="8"/>
            <color indexed="81"/>
            <rFont val="Tahoma"/>
            <family val="2"/>
          </rPr>
          <t xml:space="preserve">
</t>
        </r>
      </text>
    </comment>
    <comment ref="AO93" authorId="2">
      <text>
        <r>
          <rPr>
            <b/>
            <sz val="8"/>
            <color indexed="81"/>
            <rFont val="Tahoma"/>
            <family val="2"/>
          </rPr>
          <t>ADULTO MAYOR  (61 años en adelante)</t>
        </r>
        <r>
          <rPr>
            <sz val="8"/>
            <color indexed="81"/>
            <rFont val="Tahoma"/>
            <family val="2"/>
          </rPr>
          <t xml:space="preserve">
</t>
        </r>
      </text>
    </comment>
    <comment ref="AQ93" authorId="2">
      <text>
        <r>
          <rPr>
            <b/>
            <sz val="8"/>
            <color indexed="81"/>
            <rFont val="Tahoma"/>
            <family val="2"/>
          </rPr>
          <t>MUJERES</t>
        </r>
        <r>
          <rPr>
            <sz val="8"/>
            <color indexed="81"/>
            <rFont val="Tahoma"/>
            <family val="2"/>
          </rPr>
          <t xml:space="preserve">
</t>
        </r>
      </text>
    </comment>
    <comment ref="AR93" authorId="2">
      <text>
        <r>
          <rPr>
            <b/>
            <sz val="8"/>
            <color indexed="81"/>
            <rFont val="Tahoma"/>
            <family val="2"/>
          </rPr>
          <t>HOMBRES</t>
        </r>
      </text>
    </comment>
    <comment ref="AT93" authorId="2">
      <text>
        <r>
          <rPr>
            <b/>
            <sz val="8"/>
            <color indexed="81"/>
            <rFont val="Tahoma"/>
            <family val="2"/>
          </rPr>
          <t>VÍCTIMAS CONFLICTO ARMADO</t>
        </r>
        <r>
          <rPr>
            <sz val="8"/>
            <color indexed="81"/>
            <rFont val="Tahoma"/>
            <family val="2"/>
          </rPr>
          <t xml:space="preserve">
</t>
        </r>
      </text>
    </comment>
    <comment ref="AV93" authorId="2">
      <text>
        <r>
          <rPr>
            <b/>
            <sz val="8"/>
            <color indexed="81"/>
            <rFont val="Tahoma"/>
            <family val="2"/>
          </rPr>
          <t>DISCAPACITADOS</t>
        </r>
        <r>
          <rPr>
            <sz val="8"/>
            <color indexed="81"/>
            <rFont val="Tahoma"/>
            <family val="2"/>
          </rPr>
          <t xml:space="preserve">
</t>
        </r>
      </text>
    </comment>
    <comment ref="AW93" authorId="2">
      <text>
        <r>
          <rPr>
            <b/>
            <sz val="8"/>
            <color indexed="81"/>
            <rFont val="Tahoma"/>
            <family val="2"/>
          </rPr>
          <t>AFROCOLOMBIANO O RAIZAL</t>
        </r>
      </text>
    </comment>
    <comment ref="AX93" authorId="2">
      <text>
        <r>
          <rPr>
            <b/>
            <sz val="8"/>
            <color indexed="81"/>
            <rFont val="Tahoma"/>
            <family val="2"/>
          </rPr>
          <t>INDÍGENAS</t>
        </r>
        <r>
          <rPr>
            <sz val="8"/>
            <color indexed="81"/>
            <rFont val="Tahoma"/>
            <family val="2"/>
          </rPr>
          <t xml:space="preserve">
</t>
        </r>
      </text>
    </comment>
    <comment ref="AY93" authorId="1">
      <text>
        <r>
          <rPr>
            <b/>
            <sz val="9"/>
            <color indexed="81"/>
            <rFont val="Tahoma"/>
            <family val="2"/>
          </rPr>
          <t>MEDIO DE EVIDENCIA. INFORME, RESGISTRO FOTOGRAFICO, PLANILLA, ETC</t>
        </r>
      </text>
    </comment>
    <comment ref="AJ102" authorId="2">
      <text>
        <r>
          <rPr>
            <b/>
            <sz val="8"/>
            <color indexed="81"/>
            <rFont val="Tahoma"/>
            <family val="2"/>
          </rPr>
          <t>PRIMERA INFANCIA (0 a 5 años)</t>
        </r>
        <r>
          <rPr>
            <sz val="8"/>
            <color indexed="81"/>
            <rFont val="Tahoma"/>
            <family val="2"/>
          </rPr>
          <t xml:space="preserve">
</t>
        </r>
      </text>
    </comment>
    <comment ref="AK102" authorId="2">
      <text>
        <r>
          <rPr>
            <b/>
            <sz val="8"/>
            <color indexed="81"/>
            <rFont val="Tahoma"/>
            <family val="2"/>
          </rPr>
          <t>INFANCIA (6 a 11 años)</t>
        </r>
        <r>
          <rPr>
            <sz val="8"/>
            <color indexed="81"/>
            <rFont val="Tahoma"/>
            <family val="2"/>
          </rPr>
          <t xml:space="preserve">
</t>
        </r>
      </text>
    </comment>
    <comment ref="AL102" authorId="2">
      <text>
        <r>
          <rPr>
            <b/>
            <sz val="8"/>
            <color indexed="81"/>
            <rFont val="Tahoma"/>
            <family val="2"/>
          </rPr>
          <t>ADOLESCENCIA (12 A 17 años)</t>
        </r>
      </text>
    </comment>
    <comment ref="AM102" authorId="2">
      <text>
        <r>
          <rPr>
            <b/>
            <sz val="8"/>
            <color indexed="81"/>
            <rFont val="Tahoma"/>
            <family val="2"/>
          </rPr>
          <t>JUVENTUD (18 a 28 años)</t>
        </r>
        <r>
          <rPr>
            <sz val="8"/>
            <color indexed="81"/>
            <rFont val="Tahoma"/>
            <family val="2"/>
          </rPr>
          <t xml:space="preserve">
</t>
        </r>
      </text>
    </comment>
    <comment ref="AN102" authorId="2">
      <text>
        <r>
          <rPr>
            <b/>
            <sz val="8"/>
            <color indexed="81"/>
            <rFont val="Tahoma"/>
            <family val="2"/>
          </rPr>
          <t xml:space="preserve"> ADULTO (29 a 60 años)</t>
        </r>
        <r>
          <rPr>
            <sz val="8"/>
            <color indexed="81"/>
            <rFont val="Tahoma"/>
            <family val="2"/>
          </rPr>
          <t xml:space="preserve">
</t>
        </r>
      </text>
    </comment>
    <comment ref="AO102" authorId="2">
      <text>
        <r>
          <rPr>
            <b/>
            <sz val="8"/>
            <color indexed="81"/>
            <rFont val="Tahoma"/>
            <family val="2"/>
          </rPr>
          <t>ADULTO MAYOR  (61 años en adelante)</t>
        </r>
        <r>
          <rPr>
            <sz val="8"/>
            <color indexed="81"/>
            <rFont val="Tahoma"/>
            <family val="2"/>
          </rPr>
          <t xml:space="preserve">
</t>
        </r>
      </text>
    </comment>
    <comment ref="AQ102" authorId="2">
      <text>
        <r>
          <rPr>
            <b/>
            <sz val="8"/>
            <color indexed="81"/>
            <rFont val="Tahoma"/>
            <family val="2"/>
          </rPr>
          <t>MUJERES</t>
        </r>
        <r>
          <rPr>
            <sz val="8"/>
            <color indexed="81"/>
            <rFont val="Tahoma"/>
            <family val="2"/>
          </rPr>
          <t xml:space="preserve">
</t>
        </r>
      </text>
    </comment>
    <comment ref="AR102" authorId="2">
      <text>
        <r>
          <rPr>
            <b/>
            <sz val="8"/>
            <color indexed="81"/>
            <rFont val="Tahoma"/>
            <family val="2"/>
          </rPr>
          <t>HOMBRES</t>
        </r>
      </text>
    </comment>
    <comment ref="AT102" authorId="2">
      <text>
        <r>
          <rPr>
            <b/>
            <sz val="8"/>
            <color indexed="81"/>
            <rFont val="Tahoma"/>
            <family val="2"/>
          </rPr>
          <t>VÍCTIMAS CONFLICTO ARMADO</t>
        </r>
        <r>
          <rPr>
            <sz val="8"/>
            <color indexed="81"/>
            <rFont val="Tahoma"/>
            <family val="2"/>
          </rPr>
          <t xml:space="preserve">
</t>
        </r>
      </text>
    </comment>
    <comment ref="AV102" authorId="2">
      <text>
        <r>
          <rPr>
            <b/>
            <sz val="8"/>
            <color indexed="81"/>
            <rFont val="Tahoma"/>
            <family val="2"/>
          </rPr>
          <t>DISCAPACITADOS</t>
        </r>
        <r>
          <rPr>
            <sz val="8"/>
            <color indexed="81"/>
            <rFont val="Tahoma"/>
            <family val="2"/>
          </rPr>
          <t xml:space="preserve">
</t>
        </r>
      </text>
    </comment>
    <comment ref="AW102" authorId="2">
      <text>
        <r>
          <rPr>
            <b/>
            <sz val="8"/>
            <color indexed="81"/>
            <rFont val="Tahoma"/>
            <family val="2"/>
          </rPr>
          <t>AFROCOLOMBIANO O RAIZAL</t>
        </r>
      </text>
    </comment>
    <comment ref="AX102" authorId="2">
      <text>
        <r>
          <rPr>
            <b/>
            <sz val="8"/>
            <color indexed="81"/>
            <rFont val="Tahoma"/>
            <family val="2"/>
          </rPr>
          <t>INDÍGENAS</t>
        </r>
        <r>
          <rPr>
            <sz val="8"/>
            <color indexed="81"/>
            <rFont val="Tahoma"/>
            <family val="2"/>
          </rPr>
          <t xml:space="preserve">
</t>
        </r>
      </text>
    </comment>
    <comment ref="AY102" authorId="1">
      <text>
        <r>
          <rPr>
            <b/>
            <sz val="9"/>
            <color indexed="81"/>
            <rFont val="Tahoma"/>
            <family val="2"/>
          </rPr>
          <t>MEDIO DE EVIDENCIA. INFORME, RESGISTRO FOTOGRAFICO, PLANILLA, ETC</t>
        </r>
      </text>
    </comment>
    <comment ref="AJ111" authorId="2">
      <text>
        <r>
          <rPr>
            <b/>
            <sz val="8"/>
            <color indexed="81"/>
            <rFont val="Tahoma"/>
            <family val="2"/>
          </rPr>
          <t>PRIMERA INFANCIA (0 a 5 años)</t>
        </r>
        <r>
          <rPr>
            <sz val="8"/>
            <color indexed="81"/>
            <rFont val="Tahoma"/>
            <family val="2"/>
          </rPr>
          <t xml:space="preserve">
</t>
        </r>
      </text>
    </comment>
    <comment ref="AK111" authorId="2">
      <text>
        <r>
          <rPr>
            <b/>
            <sz val="8"/>
            <color indexed="81"/>
            <rFont val="Tahoma"/>
            <family val="2"/>
          </rPr>
          <t>INFANCIA (6 a 11 años)</t>
        </r>
        <r>
          <rPr>
            <sz val="8"/>
            <color indexed="81"/>
            <rFont val="Tahoma"/>
            <family val="2"/>
          </rPr>
          <t xml:space="preserve">
</t>
        </r>
      </text>
    </comment>
    <comment ref="AL111" authorId="2">
      <text>
        <r>
          <rPr>
            <b/>
            <sz val="8"/>
            <color indexed="81"/>
            <rFont val="Tahoma"/>
            <family val="2"/>
          </rPr>
          <t>ADOLESCENCIA (12 A 17 años)</t>
        </r>
      </text>
    </comment>
    <comment ref="AM111" authorId="2">
      <text>
        <r>
          <rPr>
            <b/>
            <sz val="8"/>
            <color indexed="81"/>
            <rFont val="Tahoma"/>
            <family val="2"/>
          </rPr>
          <t>JUVENTUD (18 a 28 años)</t>
        </r>
        <r>
          <rPr>
            <sz val="8"/>
            <color indexed="81"/>
            <rFont val="Tahoma"/>
            <family val="2"/>
          </rPr>
          <t xml:space="preserve">
</t>
        </r>
      </text>
    </comment>
    <comment ref="AN111" authorId="2">
      <text>
        <r>
          <rPr>
            <b/>
            <sz val="8"/>
            <color indexed="81"/>
            <rFont val="Tahoma"/>
            <family val="2"/>
          </rPr>
          <t xml:space="preserve"> ADULTO (29 a 60 años)</t>
        </r>
        <r>
          <rPr>
            <sz val="8"/>
            <color indexed="81"/>
            <rFont val="Tahoma"/>
            <family val="2"/>
          </rPr>
          <t xml:space="preserve">
</t>
        </r>
      </text>
    </comment>
    <comment ref="AO111" authorId="2">
      <text>
        <r>
          <rPr>
            <b/>
            <sz val="8"/>
            <color indexed="81"/>
            <rFont val="Tahoma"/>
            <family val="2"/>
          </rPr>
          <t>ADULTO MAYOR  (61 años en adelante)</t>
        </r>
        <r>
          <rPr>
            <sz val="8"/>
            <color indexed="81"/>
            <rFont val="Tahoma"/>
            <family val="2"/>
          </rPr>
          <t xml:space="preserve">
</t>
        </r>
      </text>
    </comment>
    <comment ref="AQ111" authorId="2">
      <text>
        <r>
          <rPr>
            <b/>
            <sz val="8"/>
            <color indexed="81"/>
            <rFont val="Tahoma"/>
            <family val="2"/>
          </rPr>
          <t>MUJERES</t>
        </r>
        <r>
          <rPr>
            <sz val="8"/>
            <color indexed="81"/>
            <rFont val="Tahoma"/>
            <family val="2"/>
          </rPr>
          <t xml:space="preserve">
</t>
        </r>
      </text>
    </comment>
    <comment ref="AR111" authorId="2">
      <text>
        <r>
          <rPr>
            <b/>
            <sz val="8"/>
            <color indexed="81"/>
            <rFont val="Tahoma"/>
            <family val="2"/>
          </rPr>
          <t>HOMBRES</t>
        </r>
      </text>
    </comment>
    <comment ref="AT111" authorId="2">
      <text>
        <r>
          <rPr>
            <b/>
            <sz val="8"/>
            <color indexed="81"/>
            <rFont val="Tahoma"/>
            <family val="2"/>
          </rPr>
          <t>VÍCTIMAS CONFLICTO ARMADO</t>
        </r>
        <r>
          <rPr>
            <sz val="8"/>
            <color indexed="81"/>
            <rFont val="Tahoma"/>
            <family val="2"/>
          </rPr>
          <t xml:space="preserve">
</t>
        </r>
      </text>
    </comment>
    <comment ref="AV111" authorId="2">
      <text>
        <r>
          <rPr>
            <b/>
            <sz val="8"/>
            <color indexed="81"/>
            <rFont val="Tahoma"/>
            <family val="2"/>
          </rPr>
          <t>DISCAPACITADOS</t>
        </r>
        <r>
          <rPr>
            <sz val="8"/>
            <color indexed="81"/>
            <rFont val="Tahoma"/>
            <family val="2"/>
          </rPr>
          <t xml:space="preserve">
</t>
        </r>
      </text>
    </comment>
    <comment ref="AW111" authorId="2">
      <text>
        <r>
          <rPr>
            <b/>
            <sz val="8"/>
            <color indexed="81"/>
            <rFont val="Tahoma"/>
            <family val="2"/>
          </rPr>
          <t>AFROCOLOMBIANO O RAIZAL</t>
        </r>
      </text>
    </comment>
    <comment ref="AX111" authorId="2">
      <text>
        <r>
          <rPr>
            <b/>
            <sz val="8"/>
            <color indexed="81"/>
            <rFont val="Tahoma"/>
            <family val="2"/>
          </rPr>
          <t>INDÍGENAS</t>
        </r>
        <r>
          <rPr>
            <sz val="8"/>
            <color indexed="81"/>
            <rFont val="Tahoma"/>
            <family val="2"/>
          </rPr>
          <t xml:space="preserve">
</t>
        </r>
      </text>
    </comment>
    <comment ref="AY111" authorId="1">
      <text>
        <r>
          <rPr>
            <b/>
            <sz val="9"/>
            <color indexed="81"/>
            <rFont val="Tahoma"/>
            <family val="2"/>
          </rPr>
          <t>MEDIO DE EVIDENCIA. INFORME, RESGISTRO FOTOGRAFICO, PLANILLA, ETC</t>
        </r>
      </text>
    </comment>
    <comment ref="AJ120" authorId="2">
      <text>
        <r>
          <rPr>
            <b/>
            <sz val="8"/>
            <color indexed="81"/>
            <rFont val="Tahoma"/>
            <family val="2"/>
          </rPr>
          <t>PRIMERA INFANCIA (0 a 5 años)</t>
        </r>
        <r>
          <rPr>
            <sz val="8"/>
            <color indexed="81"/>
            <rFont val="Tahoma"/>
            <family val="2"/>
          </rPr>
          <t xml:space="preserve">
</t>
        </r>
      </text>
    </comment>
    <comment ref="AK120" authorId="2">
      <text>
        <r>
          <rPr>
            <b/>
            <sz val="8"/>
            <color indexed="81"/>
            <rFont val="Tahoma"/>
            <family val="2"/>
          </rPr>
          <t>INFANCIA (6 a 11 años)</t>
        </r>
        <r>
          <rPr>
            <sz val="8"/>
            <color indexed="81"/>
            <rFont val="Tahoma"/>
            <family val="2"/>
          </rPr>
          <t xml:space="preserve">
</t>
        </r>
      </text>
    </comment>
    <comment ref="AL120" authorId="2">
      <text>
        <r>
          <rPr>
            <b/>
            <sz val="8"/>
            <color indexed="81"/>
            <rFont val="Tahoma"/>
            <family val="2"/>
          </rPr>
          <t>ADOLESCENCIA (12 A 17 años)</t>
        </r>
      </text>
    </comment>
    <comment ref="AM120" authorId="2">
      <text>
        <r>
          <rPr>
            <b/>
            <sz val="8"/>
            <color indexed="81"/>
            <rFont val="Tahoma"/>
            <family val="2"/>
          </rPr>
          <t>JUVENTUD (18 a 28 años)</t>
        </r>
        <r>
          <rPr>
            <sz val="8"/>
            <color indexed="81"/>
            <rFont val="Tahoma"/>
            <family val="2"/>
          </rPr>
          <t xml:space="preserve">
</t>
        </r>
      </text>
    </comment>
    <comment ref="AN120" authorId="2">
      <text>
        <r>
          <rPr>
            <b/>
            <sz val="8"/>
            <color indexed="81"/>
            <rFont val="Tahoma"/>
            <family val="2"/>
          </rPr>
          <t xml:space="preserve"> ADULTO (29 a 60 años)</t>
        </r>
        <r>
          <rPr>
            <sz val="8"/>
            <color indexed="81"/>
            <rFont val="Tahoma"/>
            <family val="2"/>
          </rPr>
          <t xml:space="preserve">
</t>
        </r>
      </text>
    </comment>
    <comment ref="AO120" authorId="2">
      <text>
        <r>
          <rPr>
            <b/>
            <sz val="8"/>
            <color indexed="81"/>
            <rFont val="Tahoma"/>
            <family val="2"/>
          </rPr>
          <t>ADULTO MAYOR  (61 años en adelante)</t>
        </r>
        <r>
          <rPr>
            <sz val="8"/>
            <color indexed="81"/>
            <rFont val="Tahoma"/>
            <family val="2"/>
          </rPr>
          <t xml:space="preserve">
</t>
        </r>
      </text>
    </comment>
    <comment ref="AQ120" authorId="2">
      <text>
        <r>
          <rPr>
            <b/>
            <sz val="8"/>
            <color indexed="81"/>
            <rFont val="Tahoma"/>
            <family val="2"/>
          </rPr>
          <t>MUJERES</t>
        </r>
        <r>
          <rPr>
            <sz val="8"/>
            <color indexed="81"/>
            <rFont val="Tahoma"/>
            <family val="2"/>
          </rPr>
          <t xml:space="preserve">
</t>
        </r>
      </text>
    </comment>
    <comment ref="AR120" authorId="2">
      <text>
        <r>
          <rPr>
            <b/>
            <sz val="8"/>
            <color indexed="81"/>
            <rFont val="Tahoma"/>
            <family val="2"/>
          </rPr>
          <t>HOMBRES</t>
        </r>
      </text>
    </comment>
    <comment ref="AT120" authorId="2">
      <text>
        <r>
          <rPr>
            <b/>
            <sz val="8"/>
            <color indexed="81"/>
            <rFont val="Tahoma"/>
            <family val="2"/>
          </rPr>
          <t>VÍCTIMAS CONFLICTO ARMADO</t>
        </r>
        <r>
          <rPr>
            <sz val="8"/>
            <color indexed="81"/>
            <rFont val="Tahoma"/>
            <family val="2"/>
          </rPr>
          <t xml:space="preserve">
</t>
        </r>
      </text>
    </comment>
    <comment ref="AV120" authorId="2">
      <text>
        <r>
          <rPr>
            <b/>
            <sz val="8"/>
            <color indexed="81"/>
            <rFont val="Tahoma"/>
            <family val="2"/>
          </rPr>
          <t>DISCAPACITADOS</t>
        </r>
        <r>
          <rPr>
            <sz val="8"/>
            <color indexed="81"/>
            <rFont val="Tahoma"/>
            <family val="2"/>
          </rPr>
          <t xml:space="preserve">
</t>
        </r>
      </text>
    </comment>
    <comment ref="AW120" authorId="2">
      <text>
        <r>
          <rPr>
            <b/>
            <sz val="8"/>
            <color indexed="81"/>
            <rFont val="Tahoma"/>
            <family val="2"/>
          </rPr>
          <t>AFROCOLOMBIANO O RAIZAL</t>
        </r>
      </text>
    </comment>
    <comment ref="AX120" authorId="2">
      <text>
        <r>
          <rPr>
            <b/>
            <sz val="8"/>
            <color indexed="81"/>
            <rFont val="Tahoma"/>
            <family val="2"/>
          </rPr>
          <t>INDÍGENAS</t>
        </r>
        <r>
          <rPr>
            <sz val="8"/>
            <color indexed="81"/>
            <rFont val="Tahoma"/>
            <family val="2"/>
          </rPr>
          <t xml:space="preserve">
</t>
        </r>
      </text>
    </comment>
    <comment ref="AY120" authorId="1">
      <text>
        <r>
          <rPr>
            <b/>
            <sz val="9"/>
            <color indexed="81"/>
            <rFont val="Tahoma"/>
            <family val="2"/>
          </rPr>
          <t>MEDIO DE EVIDENCIA. INFORME, RESGISTRO FOTOGRAFICO, PLANILLA, ETC</t>
        </r>
      </text>
    </comment>
    <comment ref="AJ129" authorId="2">
      <text>
        <r>
          <rPr>
            <b/>
            <sz val="8"/>
            <color indexed="81"/>
            <rFont val="Tahoma"/>
            <family val="2"/>
          </rPr>
          <t>PRIMERA INFANCIA (0 a 5 años)</t>
        </r>
        <r>
          <rPr>
            <sz val="8"/>
            <color indexed="81"/>
            <rFont val="Tahoma"/>
            <family val="2"/>
          </rPr>
          <t xml:space="preserve">
</t>
        </r>
      </text>
    </comment>
    <comment ref="AK129" authorId="2">
      <text>
        <r>
          <rPr>
            <b/>
            <sz val="8"/>
            <color indexed="81"/>
            <rFont val="Tahoma"/>
            <family val="2"/>
          </rPr>
          <t>INFANCIA (6 a 11 años)</t>
        </r>
        <r>
          <rPr>
            <sz val="8"/>
            <color indexed="81"/>
            <rFont val="Tahoma"/>
            <family val="2"/>
          </rPr>
          <t xml:space="preserve">
</t>
        </r>
      </text>
    </comment>
    <comment ref="AL129" authorId="2">
      <text>
        <r>
          <rPr>
            <b/>
            <sz val="8"/>
            <color indexed="81"/>
            <rFont val="Tahoma"/>
            <family val="2"/>
          </rPr>
          <t>ADOLESCENCIA (12 A 17 años)</t>
        </r>
      </text>
    </comment>
    <comment ref="AM129" authorId="2">
      <text>
        <r>
          <rPr>
            <b/>
            <sz val="8"/>
            <color indexed="81"/>
            <rFont val="Tahoma"/>
            <family val="2"/>
          </rPr>
          <t>JUVENTUD (18 a 28 años)</t>
        </r>
        <r>
          <rPr>
            <sz val="8"/>
            <color indexed="81"/>
            <rFont val="Tahoma"/>
            <family val="2"/>
          </rPr>
          <t xml:space="preserve">
</t>
        </r>
      </text>
    </comment>
    <comment ref="AN129" authorId="2">
      <text>
        <r>
          <rPr>
            <b/>
            <sz val="8"/>
            <color indexed="81"/>
            <rFont val="Tahoma"/>
            <family val="2"/>
          </rPr>
          <t xml:space="preserve"> ADULTO (29 a 60 años)</t>
        </r>
        <r>
          <rPr>
            <sz val="8"/>
            <color indexed="81"/>
            <rFont val="Tahoma"/>
            <family val="2"/>
          </rPr>
          <t xml:space="preserve">
</t>
        </r>
      </text>
    </comment>
    <comment ref="AO129" authorId="2">
      <text>
        <r>
          <rPr>
            <b/>
            <sz val="8"/>
            <color indexed="81"/>
            <rFont val="Tahoma"/>
            <family val="2"/>
          </rPr>
          <t>ADULTO MAYOR  (61 años en adelante)</t>
        </r>
        <r>
          <rPr>
            <sz val="8"/>
            <color indexed="81"/>
            <rFont val="Tahoma"/>
            <family val="2"/>
          </rPr>
          <t xml:space="preserve">
</t>
        </r>
      </text>
    </comment>
    <comment ref="AQ129" authorId="2">
      <text>
        <r>
          <rPr>
            <b/>
            <sz val="8"/>
            <color indexed="81"/>
            <rFont val="Tahoma"/>
            <family val="2"/>
          </rPr>
          <t>MUJERES</t>
        </r>
        <r>
          <rPr>
            <sz val="8"/>
            <color indexed="81"/>
            <rFont val="Tahoma"/>
            <family val="2"/>
          </rPr>
          <t xml:space="preserve">
</t>
        </r>
      </text>
    </comment>
    <comment ref="AR129" authorId="2">
      <text>
        <r>
          <rPr>
            <b/>
            <sz val="8"/>
            <color indexed="81"/>
            <rFont val="Tahoma"/>
            <family val="2"/>
          </rPr>
          <t>HOMBRES</t>
        </r>
      </text>
    </comment>
    <comment ref="AT129" authorId="2">
      <text>
        <r>
          <rPr>
            <b/>
            <sz val="8"/>
            <color indexed="81"/>
            <rFont val="Tahoma"/>
            <family val="2"/>
          </rPr>
          <t>VÍCTIMAS CONFLICTO ARMADO</t>
        </r>
        <r>
          <rPr>
            <sz val="8"/>
            <color indexed="81"/>
            <rFont val="Tahoma"/>
            <family val="2"/>
          </rPr>
          <t xml:space="preserve">
</t>
        </r>
      </text>
    </comment>
    <comment ref="AV129" authorId="2">
      <text>
        <r>
          <rPr>
            <b/>
            <sz val="8"/>
            <color indexed="81"/>
            <rFont val="Tahoma"/>
            <family val="2"/>
          </rPr>
          <t>DISCAPACITADOS</t>
        </r>
        <r>
          <rPr>
            <sz val="8"/>
            <color indexed="81"/>
            <rFont val="Tahoma"/>
            <family val="2"/>
          </rPr>
          <t xml:space="preserve">
</t>
        </r>
      </text>
    </comment>
    <comment ref="AW129" authorId="2">
      <text>
        <r>
          <rPr>
            <b/>
            <sz val="8"/>
            <color indexed="81"/>
            <rFont val="Tahoma"/>
            <family val="2"/>
          </rPr>
          <t>AFROCOLOMBIANO O RAIZAL</t>
        </r>
      </text>
    </comment>
    <comment ref="AX129" authorId="2">
      <text>
        <r>
          <rPr>
            <b/>
            <sz val="8"/>
            <color indexed="81"/>
            <rFont val="Tahoma"/>
            <family val="2"/>
          </rPr>
          <t>INDÍGENAS</t>
        </r>
        <r>
          <rPr>
            <sz val="8"/>
            <color indexed="81"/>
            <rFont val="Tahoma"/>
            <family val="2"/>
          </rPr>
          <t xml:space="preserve">
</t>
        </r>
      </text>
    </comment>
    <comment ref="AY129" authorId="1">
      <text>
        <r>
          <rPr>
            <b/>
            <sz val="9"/>
            <color indexed="81"/>
            <rFont val="Tahoma"/>
            <family val="2"/>
          </rPr>
          <t>MEDIO DE EVIDENCIA. INFORME, RESGISTRO FOTOGRAFICO, PLANILLA, ETC</t>
        </r>
      </text>
    </comment>
    <comment ref="AJ138" authorId="2">
      <text>
        <r>
          <rPr>
            <b/>
            <sz val="8"/>
            <color indexed="81"/>
            <rFont val="Tahoma"/>
            <family val="2"/>
          </rPr>
          <t>PRIMERA INFANCIA (0 a 5 años)</t>
        </r>
        <r>
          <rPr>
            <sz val="8"/>
            <color indexed="81"/>
            <rFont val="Tahoma"/>
            <family val="2"/>
          </rPr>
          <t xml:space="preserve">
</t>
        </r>
      </text>
    </comment>
    <comment ref="AK138" authorId="2">
      <text>
        <r>
          <rPr>
            <b/>
            <sz val="8"/>
            <color indexed="81"/>
            <rFont val="Tahoma"/>
            <family val="2"/>
          </rPr>
          <t>INFANCIA (6 a 11 años)</t>
        </r>
        <r>
          <rPr>
            <sz val="8"/>
            <color indexed="81"/>
            <rFont val="Tahoma"/>
            <family val="2"/>
          </rPr>
          <t xml:space="preserve">
</t>
        </r>
      </text>
    </comment>
    <comment ref="AL138" authorId="2">
      <text>
        <r>
          <rPr>
            <b/>
            <sz val="8"/>
            <color indexed="81"/>
            <rFont val="Tahoma"/>
            <family val="2"/>
          </rPr>
          <t>ADOLESCENCIA (12 A 17 años)</t>
        </r>
      </text>
    </comment>
    <comment ref="AM138" authorId="2">
      <text>
        <r>
          <rPr>
            <b/>
            <sz val="8"/>
            <color indexed="81"/>
            <rFont val="Tahoma"/>
            <family val="2"/>
          </rPr>
          <t>JUVENTUD (18 a 28 años)</t>
        </r>
        <r>
          <rPr>
            <sz val="8"/>
            <color indexed="81"/>
            <rFont val="Tahoma"/>
            <family val="2"/>
          </rPr>
          <t xml:space="preserve">
</t>
        </r>
      </text>
    </comment>
    <comment ref="AN138" authorId="2">
      <text>
        <r>
          <rPr>
            <b/>
            <sz val="8"/>
            <color indexed="81"/>
            <rFont val="Tahoma"/>
            <family val="2"/>
          </rPr>
          <t xml:space="preserve"> ADULTO (29 a 60 años)</t>
        </r>
        <r>
          <rPr>
            <sz val="8"/>
            <color indexed="81"/>
            <rFont val="Tahoma"/>
            <family val="2"/>
          </rPr>
          <t xml:space="preserve">
</t>
        </r>
      </text>
    </comment>
    <comment ref="AO138" authorId="2">
      <text>
        <r>
          <rPr>
            <b/>
            <sz val="8"/>
            <color indexed="81"/>
            <rFont val="Tahoma"/>
            <family val="2"/>
          </rPr>
          <t>ADULTO MAYOR  (61 años en adelante)</t>
        </r>
        <r>
          <rPr>
            <sz val="8"/>
            <color indexed="81"/>
            <rFont val="Tahoma"/>
            <family val="2"/>
          </rPr>
          <t xml:space="preserve">
</t>
        </r>
      </text>
    </comment>
    <comment ref="AQ138" authorId="2">
      <text>
        <r>
          <rPr>
            <b/>
            <sz val="8"/>
            <color indexed="81"/>
            <rFont val="Tahoma"/>
            <family val="2"/>
          </rPr>
          <t>MUJERES</t>
        </r>
        <r>
          <rPr>
            <sz val="8"/>
            <color indexed="81"/>
            <rFont val="Tahoma"/>
            <family val="2"/>
          </rPr>
          <t xml:space="preserve">
</t>
        </r>
      </text>
    </comment>
    <comment ref="AR138" authorId="2">
      <text>
        <r>
          <rPr>
            <b/>
            <sz val="8"/>
            <color indexed="81"/>
            <rFont val="Tahoma"/>
            <family val="2"/>
          </rPr>
          <t>HOMBRES</t>
        </r>
      </text>
    </comment>
    <comment ref="AT138" authorId="2">
      <text>
        <r>
          <rPr>
            <b/>
            <sz val="8"/>
            <color indexed="81"/>
            <rFont val="Tahoma"/>
            <family val="2"/>
          </rPr>
          <t>VÍCTIMAS CONFLICTO ARMADO</t>
        </r>
        <r>
          <rPr>
            <sz val="8"/>
            <color indexed="81"/>
            <rFont val="Tahoma"/>
            <family val="2"/>
          </rPr>
          <t xml:space="preserve">
</t>
        </r>
      </text>
    </comment>
    <comment ref="AV138" authorId="2">
      <text>
        <r>
          <rPr>
            <b/>
            <sz val="8"/>
            <color indexed="81"/>
            <rFont val="Tahoma"/>
            <family val="2"/>
          </rPr>
          <t>DISCAPACITADOS</t>
        </r>
        <r>
          <rPr>
            <sz val="8"/>
            <color indexed="81"/>
            <rFont val="Tahoma"/>
            <family val="2"/>
          </rPr>
          <t xml:space="preserve">
</t>
        </r>
      </text>
    </comment>
    <comment ref="AW138" authorId="2">
      <text>
        <r>
          <rPr>
            <b/>
            <sz val="8"/>
            <color indexed="81"/>
            <rFont val="Tahoma"/>
            <family val="2"/>
          </rPr>
          <t>AFROCOLOMBIANO O RAIZAL</t>
        </r>
      </text>
    </comment>
    <comment ref="AX138" authorId="2">
      <text>
        <r>
          <rPr>
            <b/>
            <sz val="8"/>
            <color indexed="81"/>
            <rFont val="Tahoma"/>
            <family val="2"/>
          </rPr>
          <t>INDÍGENAS</t>
        </r>
        <r>
          <rPr>
            <sz val="8"/>
            <color indexed="81"/>
            <rFont val="Tahoma"/>
            <family val="2"/>
          </rPr>
          <t xml:space="preserve">
</t>
        </r>
      </text>
    </comment>
    <comment ref="AY138" authorId="1">
      <text>
        <r>
          <rPr>
            <b/>
            <sz val="9"/>
            <color indexed="81"/>
            <rFont val="Tahoma"/>
            <family val="2"/>
          </rPr>
          <t>MEDIO DE EVIDENCIA. INFORME, RESGISTRO FOTOGRAFICO, PLANILLA, ETC</t>
        </r>
      </text>
    </comment>
    <comment ref="AJ147" authorId="2">
      <text>
        <r>
          <rPr>
            <b/>
            <sz val="8"/>
            <color indexed="81"/>
            <rFont val="Tahoma"/>
            <family val="2"/>
          </rPr>
          <t>PRIMERA INFANCIA (0 a 5 años)</t>
        </r>
        <r>
          <rPr>
            <sz val="8"/>
            <color indexed="81"/>
            <rFont val="Tahoma"/>
            <family val="2"/>
          </rPr>
          <t xml:space="preserve">
</t>
        </r>
      </text>
    </comment>
    <comment ref="AK147" authorId="2">
      <text>
        <r>
          <rPr>
            <b/>
            <sz val="8"/>
            <color indexed="81"/>
            <rFont val="Tahoma"/>
            <family val="2"/>
          </rPr>
          <t>INFANCIA (6 a 11 años)</t>
        </r>
        <r>
          <rPr>
            <sz val="8"/>
            <color indexed="81"/>
            <rFont val="Tahoma"/>
            <family val="2"/>
          </rPr>
          <t xml:space="preserve">
</t>
        </r>
      </text>
    </comment>
    <comment ref="AL147" authorId="2">
      <text>
        <r>
          <rPr>
            <b/>
            <sz val="8"/>
            <color indexed="81"/>
            <rFont val="Tahoma"/>
            <family val="2"/>
          </rPr>
          <t>ADOLESCENCIA (12 A 17 años)</t>
        </r>
      </text>
    </comment>
    <comment ref="AM147" authorId="2">
      <text>
        <r>
          <rPr>
            <b/>
            <sz val="8"/>
            <color indexed="81"/>
            <rFont val="Tahoma"/>
            <family val="2"/>
          </rPr>
          <t>JUVENTUD (18 a 28 años)</t>
        </r>
        <r>
          <rPr>
            <sz val="8"/>
            <color indexed="81"/>
            <rFont val="Tahoma"/>
            <family val="2"/>
          </rPr>
          <t xml:space="preserve">
</t>
        </r>
      </text>
    </comment>
    <comment ref="AN147" authorId="2">
      <text>
        <r>
          <rPr>
            <b/>
            <sz val="8"/>
            <color indexed="81"/>
            <rFont val="Tahoma"/>
            <family val="2"/>
          </rPr>
          <t xml:space="preserve"> ADULTO (29 a 60 años)</t>
        </r>
        <r>
          <rPr>
            <sz val="8"/>
            <color indexed="81"/>
            <rFont val="Tahoma"/>
            <family val="2"/>
          </rPr>
          <t xml:space="preserve">
</t>
        </r>
      </text>
    </comment>
    <comment ref="AO147" authorId="2">
      <text>
        <r>
          <rPr>
            <b/>
            <sz val="8"/>
            <color indexed="81"/>
            <rFont val="Tahoma"/>
            <family val="2"/>
          </rPr>
          <t>ADULTO MAYOR  (61 años en adelante)</t>
        </r>
        <r>
          <rPr>
            <sz val="8"/>
            <color indexed="81"/>
            <rFont val="Tahoma"/>
            <family val="2"/>
          </rPr>
          <t xml:space="preserve">
</t>
        </r>
      </text>
    </comment>
    <comment ref="AQ147" authorId="2">
      <text>
        <r>
          <rPr>
            <b/>
            <sz val="8"/>
            <color indexed="81"/>
            <rFont val="Tahoma"/>
            <family val="2"/>
          </rPr>
          <t>MUJERES</t>
        </r>
        <r>
          <rPr>
            <sz val="8"/>
            <color indexed="81"/>
            <rFont val="Tahoma"/>
            <family val="2"/>
          </rPr>
          <t xml:space="preserve">
</t>
        </r>
      </text>
    </comment>
    <comment ref="AR147" authorId="2">
      <text>
        <r>
          <rPr>
            <b/>
            <sz val="8"/>
            <color indexed="81"/>
            <rFont val="Tahoma"/>
            <family val="2"/>
          </rPr>
          <t>HOMBRES</t>
        </r>
      </text>
    </comment>
    <comment ref="AT147" authorId="2">
      <text>
        <r>
          <rPr>
            <b/>
            <sz val="8"/>
            <color indexed="81"/>
            <rFont val="Tahoma"/>
            <family val="2"/>
          </rPr>
          <t>VÍCTIMAS CONFLICTO ARMADO</t>
        </r>
        <r>
          <rPr>
            <sz val="8"/>
            <color indexed="81"/>
            <rFont val="Tahoma"/>
            <family val="2"/>
          </rPr>
          <t xml:space="preserve">
</t>
        </r>
      </text>
    </comment>
    <comment ref="AV147" authorId="2">
      <text>
        <r>
          <rPr>
            <b/>
            <sz val="8"/>
            <color indexed="81"/>
            <rFont val="Tahoma"/>
            <family val="2"/>
          </rPr>
          <t>DISCAPACITADOS</t>
        </r>
        <r>
          <rPr>
            <sz val="8"/>
            <color indexed="81"/>
            <rFont val="Tahoma"/>
            <family val="2"/>
          </rPr>
          <t xml:space="preserve">
</t>
        </r>
      </text>
    </comment>
    <comment ref="AW147" authorId="2">
      <text>
        <r>
          <rPr>
            <b/>
            <sz val="8"/>
            <color indexed="81"/>
            <rFont val="Tahoma"/>
            <family val="2"/>
          </rPr>
          <t>AFROCOLOMBIANO O RAIZAL</t>
        </r>
      </text>
    </comment>
    <comment ref="AX147" authorId="2">
      <text>
        <r>
          <rPr>
            <b/>
            <sz val="8"/>
            <color indexed="81"/>
            <rFont val="Tahoma"/>
            <family val="2"/>
          </rPr>
          <t>INDÍGENAS</t>
        </r>
        <r>
          <rPr>
            <sz val="8"/>
            <color indexed="81"/>
            <rFont val="Tahoma"/>
            <family val="2"/>
          </rPr>
          <t xml:space="preserve">
</t>
        </r>
      </text>
    </comment>
    <comment ref="AY147" authorId="1">
      <text>
        <r>
          <rPr>
            <b/>
            <sz val="9"/>
            <color indexed="81"/>
            <rFont val="Tahoma"/>
            <family val="2"/>
          </rPr>
          <t>MEDIO DE EVIDENCIA. INFORME, RESGISTRO FOTOGRAFICO, PLANILLA, ETC</t>
        </r>
      </text>
    </comment>
    <comment ref="AJ156" authorId="2">
      <text>
        <r>
          <rPr>
            <b/>
            <sz val="8"/>
            <color indexed="81"/>
            <rFont val="Tahoma"/>
            <family val="2"/>
          </rPr>
          <t>PRIMERA INFANCIA (0 a 5 años)</t>
        </r>
        <r>
          <rPr>
            <sz val="8"/>
            <color indexed="81"/>
            <rFont val="Tahoma"/>
            <family val="2"/>
          </rPr>
          <t xml:space="preserve">
</t>
        </r>
      </text>
    </comment>
    <comment ref="AK156" authorId="2">
      <text>
        <r>
          <rPr>
            <b/>
            <sz val="8"/>
            <color indexed="81"/>
            <rFont val="Tahoma"/>
            <family val="2"/>
          </rPr>
          <t>INFANCIA (6 a 11 años)</t>
        </r>
        <r>
          <rPr>
            <sz val="8"/>
            <color indexed="81"/>
            <rFont val="Tahoma"/>
            <family val="2"/>
          </rPr>
          <t xml:space="preserve">
</t>
        </r>
      </text>
    </comment>
    <comment ref="AL156" authorId="2">
      <text>
        <r>
          <rPr>
            <b/>
            <sz val="8"/>
            <color indexed="81"/>
            <rFont val="Tahoma"/>
            <family val="2"/>
          </rPr>
          <t>ADOLESCENCIA (12 A 17 años)</t>
        </r>
      </text>
    </comment>
    <comment ref="AM156" authorId="2">
      <text>
        <r>
          <rPr>
            <b/>
            <sz val="8"/>
            <color indexed="81"/>
            <rFont val="Tahoma"/>
            <family val="2"/>
          </rPr>
          <t>JUVENTUD (18 a 28 años)</t>
        </r>
        <r>
          <rPr>
            <sz val="8"/>
            <color indexed="81"/>
            <rFont val="Tahoma"/>
            <family val="2"/>
          </rPr>
          <t xml:space="preserve">
</t>
        </r>
      </text>
    </comment>
    <comment ref="AN156" authorId="2">
      <text>
        <r>
          <rPr>
            <b/>
            <sz val="8"/>
            <color indexed="81"/>
            <rFont val="Tahoma"/>
            <family val="2"/>
          </rPr>
          <t xml:space="preserve"> ADULTO (29 a 60 años)</t>
        </r>
        <r>
          <rPr>
            <sz val="8"/>
            <color indexed="81"/>
            <rFont val="Tahoma"/>
            <family val="2"/>
          </rPr>
          <t xml:space="preserve">
</t>
        </r>
      </text>
    </comment>
    <comment ref="AO156" authorId="2">
      <text>
        <r>
          <rPr>
            <b/>
            <sz val="8"/>
            <color indexed="81"/>
            <rFont val="Tahoma"/>
            <family val="2"/>
          </rPr>
          <t>ADULTO MAYOR  (61 años en adelante)</t>
        </r>
        <r>
          <rPr>
            <sz val="8"/>
            <color indexed="81"/>
            <rFont val="Tahoma"/>
            <family val="2"/>
          </rPr>
          <t xml:space="preserve">
</t>
        </r>
      </text>
    </comment>
    <comment ref="AQ156" authorId="2">
      <text>
        <r>
          <rPr>
            <b/>
            <sz val="8"/>
            <color indexed="81"/>
            <rFont val="Tahoma"/>
            <family val="2"/>
          </rPr>
          <t>MUJERES</t>
        </r>
        <r>
          <rPr>
            <sz val="8"/>
            <color indexed="81"/>
            <rFont val="Tahoma"/>
            <family val="2"/>
          </rPr>
          <t xml:space="preserve">
</t>
        </r>
      </text>
    </comment>
    <comment ref="AR156" authorId="2">
      <text>
        <r>
          <rPr>
            <b/>
            <sz val="8"/>
            <color indexed="81"/>
            <rFont val="Tahoma"/>
            <family val="2"/>
          </rPr>
          <t>HOMBRES</t>
        </r>
      </text>
    </comment>
    <comment ref="AT156" authorId="2">
      <text>
        <r>
          <rPr>
            <b/>
            <sz val="8"/>
            <color indexed="81"/>
            <rFont val="Tahoma"/>
            <family val="2"/>
          </rPr>
          <t>VÍCTIMAS CONFLICTO ARMADO</t>
        </r>
        <r>
          <rPr>
            <sz val="8"/>
            <color indexed="81"/>
            <rFont val="Tahoma"/>
            <family val="2"/>
          </rPr>
          <t xml:space="preserve">
</t>
        </r>
      </text>
    </comment>
    <comment ref="AV156" authorId="2">
      <text>
        <r>
          <rPr>
            <b/>
            <sz val="8"/>
            <color indexed="81"/>
            <rFont val="Tahoma"/>
            <family val="2"/>
          </rPr>
          <t>DISCAPACITADOS</t>
        </r>
        <r>
          <rPr>
            <sz val="8"/>
            <color indexed="81"/>
            <rFont val="Tahoma"/>
            <family val="2"/>
          </rPr>
          <t xml:space="preserve">
</t>
        </r>
      </text>
    </comment>
    <comment ref="AW156" authorId="2">
      <text>
        <r>
          <rPr>
            <b/>
            <sz val="8"/>
            <color indexed="81"/>
            <rFont val="Tahoma"/>
            <family val="2"/>
          </rPr>
          <t>AFROCOLOMBIANO O RAIZAL</t>
        </r>
      </text>
    </comment>
    <comment ref="AX156" authorId="2">
      <text>
        <r>
          <rPr>
            <b/>
            <sz val="8"/>
            <color indexed="81"/>
            <rFont val="Tahoma"/>
            <family val="2"/>
          </rPr>
          <t>INDÍGENAS</t>
        </r>
        <r>
          <rPr>
            <sz val="8"/>
            <color indexed="81"/>
            <rFont val="Tahoma"/>
            <family val="2"/>
          </rPr>
          <t xml:space="preserve">
</t>
        </r>
      </text>
    </comment>
    <comment ref="AY156" authorId="1">
      <text>
        <r>
          <rPr>
            <b/>
            <sz val="9"/>
            <color indexed="81"/>
            <rFont val="Tahoma"/>
            <family val="2"/>
          </rPr>
          <t>MEDIO DE EVIDENCIA. INFORME, RESGISTRO FOTOGRAFICO, PLANILLA, ETC</t>
        </r>
      </text>
    </comment>
    <comment ref="AJ165" authorId="2">
      <text>
        <r>
          <rPr>
            <b/>
            <sz val="8"/>
            <color indexed="81"/>
            <rFont val="Tahoma"/>
            <family val="2"/>
          </rPr>
          <t>PRIMERA INFANCIA (0 a 5 años)</t>
        </r>
        <r>
          <rPr>
            <sz val="8"/>
            <color indexed="81"/>
            <rFont val="Tahoma"/>
            <family val="2"/>
          </rPr>
          <t xml:space="preserve">
</t>
        </r>
      </text>
    </comment>
    <comment ref="AK165" authorId="2">
      <text>
        <r>
          <rPr>
            <b/>
            <sz val="8"/>
            <color indexed="81"/>
            <rFont val="Tahoma"/>
            <family val="2"/>
          </rPr>
          <t>INFANCIA (6 a 11 años)</t>
        </r>
        <r>
          <rPr>
            <sz val="8"/>
            <color indexed="81"/>
            <rFont val="Tahoma"/>
            <family val="2"/>
          </rPr>
          <t xml:space="preserve">
</t>
        </r>
      </text>
    </comment>
    <comment ref="AL165" authorId="2">
      <text>
        <r>
          <rPr>
            <b/>
            <sz val="8"/>
            <color indexed="81"/>
            <rFont val="Tahoma"/>
            <family val="2"/>
          </rPr>
          <t>ADOLESCENCIA (12 A 17 años)</t>
        </r>
      </text>
    </comment>
    <comment ref="AM165" authorId="2">
      <text>
        <r>
          <rPr>
            <b/>
            <sz val="8"/>
            <color indexed="81"/>
            <rFont val="Tahoma"/>
            <family val="2"/>
          </rPr>
          <t>JUVENTUD (18 a 28 años)</t>
        </r>
        <r>
          <rPr>
            <sz val="8"/>
            <color indexed="81"/>
            <rFont val="Tahoma"/>
            <family val="2"/>
          </rPr>
          <t xml:space="preserve">
</t>
        </r>
      </text>
    </comment>
    <comment ref="AN165" authorId="2">
      <text>
        <r>
          <rPr>
            <b/>
            <sz val="8"/>
            <color indexed="81"/>
            <rFont val="Tahoma"/>
            <family val="2"/>
          </rPr>
          <t xml:space="preserve"> ADULTO (29 a 60 años)</t>
        </r>
        <r>
          <rPr>
            <sz val="8"/>
            <color indexed="81"/>
            <rFont val="Tahoma"/>
            <family val="2"/>
          </rPr>
          <t xml:space="preserve">
</t>
        </r>
      </text>
    </comment>
    <comment ref="AO165" authorId="2">
      <text>
        <r>
          <rPr>
            <b/>
            <sz val="8"/>
            <color indexed="81"/>
            <rFont val="Tahoma"/>
            <family val="2"/>
          </rPr>
          <t>ADULTO MAYOR  (61 años en adelante)</t>
        </r>
        <r>
          <rPr>
            <sz val="8"/>
            <color indexed="81"/>
            <rFont val="Tahoma"/>
            <family val="2"/>
          </rPr>
          <t xml:space="preserve">
</t>
        </r>
      </text>
    </comment>
    <comment ref="AQ165" authorId="2">
      <text>
        <r>
          <rPr>
            <b/>
            <sz val="8"/>
            <color indexed="81"/>
            <rFont val="Tahoma"/>
            <family val="2"/>
          </rPr>
          <t>MUJERES</t>
        </r>
        <r>
          <rPr>
            <sz val="8"/>
            <color indexed="81"/>
            <rFont val="Tahoma"/>
            <family val="2"/>
          </rPr>
          <t xml:space="preserve">
</t>
        </r>
      </text>
    </comment>
    <comment ref="AR165" authorId="2">
      <text>
        <r>
          <rPr>
            <b/>
            <sz val="8"/>
            <color indexed="81"/>
            <rFont val="Tahoma"/>
            <family val="2"/>
          </rPr>
          <t>HOMBRES</t>
        </r>
      </text>
    </comment>
    <comment ref="AT165" authorId="2">
      <text>
        <r>
          <rPr>
            <b/>
            <sz val="8"/>
            <color indexed="81"/>
            <rFont val="Tahoma"/>
            <family val="2"/>
          </rPr>
          <t>VÍCTIMAS CONFLICTO ARMADO</t>
        </r>
        <r>
          <rPr>
            <sz val="8"/>
            <color indexed="81"/>
            <rFont val="Tahoma"/>
            <family val="2"/>
          </rPr>
          <t xml:space="preserve">
</t>
        </r>
      </text>
    </comment>
    <comment ref="AV165" authorId="2">
      <text>
        <r>
          <rPr>
            <b/>
            <sz val="8"/>
            <color indexed="81"/>
            <rFont val="Tahoma"/>
            <family val="2"/>
          </rPr>
          <t>DISCAPACITADOS</t>
        </r>
        <r>
          <rPr>
            <sz val="8"/>
            <color indexed="81"/>
            <rFont val="Tahoma"/>
            <family val="2"/>
          </rPr>
          <t xml:space="preserve">
</t>
        </r>
      </text>
    </comment>
    <comment ref="AW165" authorId="2">
      <text>
        <r>
          <rPr>
            <b/>
            <sz val="8"/>
            <color indexed="81"/>
            <rFont val="Tahoma"/>
            <family val="2"/>
          </rPr>
          <t>AFROCOLOMBIANO O RAIZAL</t>
        </r>
      </text>
    </comment>
    <comment ref="AX165" authorId="2">
      <text>
        <r>
          <rPr>
            <b/>
            <sz val="8"/>
            <color indexed="81"/>
            <rFont val="Tahoma"/>
            <family val="2"/>
          </rPr>
          <t>INDÍGENAS</t>
        </r>
        <r>
          <rPr>
            <sz val="8"/>
            <color indexed="81"/>
            <rFont val="Tahoma"/>
            <family val="2"/>
          </rPr>
          <t xml:space="preserve">
</t>
        </r>
      </text>
    </comment>
    <comment ref="AY165" authorId="1">
      <text>
        <r>
          <rPr>
            <b/>
            <sz val="9"/>
            <color indexed="81"/>
            <rFont val="Tahoma"/>
            <family val="2"/>
          </rPr>
          <t>MEDIO DE EVIDENCIA. INFORME, RESGISTRO FOTOGRAFICO, PLANILLA, ETC</t>
        </r>
      </text>
    </comment>
    <comment ref="AJ174" authorId="2">
      <text>
        <r>
          <rPr>
            <b/>
            <sz val="8"/>
            <color indexed="81"/>
            <rFont val="Tahoma"/>
            <family val="2"/>
          </rPr>
          <t>PRIMERA INFANCIA (0 a 5 años)</t>
        </r>
        <r>
          <rPr>
            <sz val="8"/>
            <color indexed="81"/>
            <rFont val="Tahoma"/>
            <family val="2"/>
          </rPr>
          <t xml:space="preserve">
</t>
        </r>
      </text>
    </comment>
    <comment ref="AK174" authorId="2">
      <text>
        <r>
          <rPr>
            <b/>
            <sz val="8"/>
            <color indexed="81"/>
            <rFont val="Tahoma"/>
            <family val="2"/>
          </rPr>
          <t>INFANCIA (6 a 11 años)</t>
        </r>
        <r>
          <rPr>
            <sz val="8"/>
            <color indexed="81"/>
            <rFont val="Tahoma"/>
            <family val="2"/>
          </rPr>
          <t xml:space="preserve">
</t>
        </r>
      </text>
    </comment>
    <comment ref="AL174" authorId="2">
      <text>
        <r>
          <rPr>
            <b/>
            <sz val="8"/>
            <color indexed="81"/>
            <rFont val="Tahoma"/>
            <family val="2"/>
          </rPr>
          <t>ADOLESCENCIA (12 A 17 años)</t>
        </r>
      </text>
    </comment>
    <comment ref="AM174" authorId="2">
      <text>
        <r>
          <rPr>
            <b/>
            <sz val="8"/>
            <color indexed="81"/>
            <rFont val="Tahoma"/>
            <family val="2"/>
          </rPr>
          <t>JUVENTUD (18 a 28 años)</t>
        </r>
        <r>
          <rPr>
            <sz val="8"/>
            <color indexed="81"/>
            <rFont val="Tahoma"/>
            <family val="2"/>
          </rPr>
          <t xml:space="preserve">
</t>
        </r>
      </text>
    </comment>
    <comment ref="AN174" authorId="2">
      <text>
        <r>
          <rPr>
            <b/>
            <sz val="8"/>
            <color indexed="81"/>
            <rFont val="Tahoma"/>
            <family val="2"/>
          </rPr>
          <t xml:space="preserve"> ADULTO (29 a 60 años)</t>
        </r>
        <r>
          <rPr>
            <sz val="8"/>
            <color indexed="81"/>
            <rFont val="Tahoma"/>
            <family val="2"/>
          </rPr>
          <t xml:space="preserve">
</t>
        </r>
      </text>
    </comment>
    <comment ref="AO174" authorId="2">
      <text>
        <r>
          <rPr>
            <b/>
            <sz val="8"/>
            <color indexed="81"/>
            <rFont val="Tahoma"/>
            <family val="2"/>
          </rPr>
          <t>ADULTO MAYOR  (61 años en adelante)</t>
        </r>
        <r>
          <rPr>
            <sz val="8"/>
            <color indexed="81"/>
            <rFont val="Tahoma"/>
            <family val="2"/>
          </rPr>
          <t xml:space="preserve">
</t>
        </r>
      </text>
    </comment>
    <comment ref="AQ174" authorId="2">
      <text>
        <r>
          <rPr>
            <b/>
            <sz val="8"/>
            <color indexed="81"/>
            <rFont val="Tahoma"/>
            <family val="2"/>
          </rPr>
          <t>MUJERES</t>
        </r>
        <r>
          <rPr>
            <sz val="8"/>
            <color indexed="81"/>
            <rFont val="Tahoma"/>
            <family val="2"/>
          </rPr>
          <t xml:space="preserve">
</t>
        </r>
      </text>
    </comment>
    <comment ref="AR174" authorId="2">
      <text>
        <r>
          <rPr>
            <b/>
            <sz val="8"/>
            <color indexed="81"/>
            <rFont val="Tahoma"/>
            <family val="2"/>
          </rPr>
          <t>HOMBRES</t>
        </r>
      </text>
    </comment>
    <comment ref="AT174" authorId="2">
      <text>
        <r>
          <rPr>
            <b/>
            <sz val="8"/>
            <color indexed="81"/>
            <rFont val="Tahoma"/>
            <family val="2"/>
          </rPr>
          <t>VÍCTIMAS CONFLICTO ARMADO</t>
        </r>
        <r>
          <rPr>
            <sz val="8"/>
            <color indexed="81"/>
            <rFont val="Tahoma"/>
            <family val="2"/>
          </rPr>
          <t xml:space="preserve">
</t>
        </r>
      </text>
    </comment>
    <comment ref="AV174" authorId="2">
      <text>
        <r>
          <rPr>
            <b/>
            <sz val="8"/>
            <color indexed="81"/>
            <rFont val="Tahoma"/>
            <family val="2"/>
          </rPr>
          <t>DISCAPACITADOS</t>
        </r>
        <r>
          <rPr>
            <sz val="8"/>
            <color indexed="81"/>
            <rFont val="Tahoma"/>
            <family val="2"/>
          </rPr>
          <t xml:space="preserve">
</t>
        </r>
      </text>
    </comment>
    <comment ref="AW174" authorId="2">
      <text>
        <r>
          <rPr>
            <b/>
            <sz val="8"/>
            <color indexed="81"/>
            <rFont val="Tahoma"/>
            <family val="2"/>
          </rPr>
          <t>AFROCOLOMBIANO O RAIZAL</t>
        </r>
      </text>
    </comment>
    <comment ref="AX174" authorId="2">
      <text>
        <r>
          <rPr>
            <b/>
            <sz val="8"/>
            <color indexed="81"/>
            <rFont val="Tahoma"/>
            <family val="2"/>
          </rPr>
          <t>INDÍGENAS</t>
        </r>
        <r>
          <rPr>
            <sz val="8"/>
            <color indexed="81"/>
            <rFont val="Tahoma"/>
            <family val="2"/>
          </rPr>
          <t xml:space="preserve">
</t>
        </r>
      </text>
    </comment>
    <comment ref="AY174" authorId="1">
      <text>
        <r>
          <rPr>
            <b/>
            <sz val="9"/>
            <color indexed="81"/>
            <rFont val="Tahoma"/>
            <family val="2"/>
          </rPr>
          <t>MEDIO DE EVIDENCIA. INFORME, RESGISTRO FOTOGRAFICO, PLANILLA, ETC</t>
        </r>
      </text>
    </comment>
    <comment ref="AJ183" authorId="2">
      <text>
        <r>
          <rPr>
            <b/>
            <sz val="8"/>
            <color indexed="81"/>
            <rFont val="Tahoma"/>
            <family val="2"/>
          </rPr>
          <t>PRIMERA INFANCIA (0 a 5 años)</t>
        </r>
        <r>
          <rPr>
            <sz val="8"/>
            <color indexed="81"/>
            <rFont val="Tahoma"/>
            <family val="2"/>
          </rPr>
          <t xml:space="preserve">
</t>
        </r>
      </text>
    </comment>
    <comment ref="AK183" authorId="2">
      <text>
        <r>
          <rPr>
            <b/>
            <sz val="8"/>
            <color indexed="81"/>
            <rFont val="Tahoma"/>
            <family val="2"/>
          </rPr>
          <t>INFANCIA (6 a 11 años)</t>
        </r>
        <r>
          <rPr>
            <sz val="8"/>
            <color indexed="81"/>
            <rFont val="Tahoma"/>
            <family val="2"/>
          </rPr>
          <t xml:space="preserve">
</t>
        </r>
      </text>
    </comment>
    <comment ref="AL183" authorId="2">
      <text>
        <r>
          <rPr>
            <b/>
            <sz val="8"/>
            <color indexed="81"/>
            <rFont val="Tahoma"/>
            <family val="2"/>
          </rPr>
          <t>ADOLESCENCIA (12 A 17 años)</t>
        </r>
      </text>
    </comment>
    <comment ref="AM183" authorId="2">
      <text>
        <r>
          <rPr>
            <b/>
            <sz val="8"/>
            <color indexed="81"/>
            <rFont val="Tahoma"/>
            <family val="2"/>
          </rPr>
          <t>JUVENTUD (18 a 28 años)</t>
        </r>
        <r>
          <rPr>
            <sz val="8"/>
            <color indexed="81"/>
            <rFont val="Tahoma"/>
            <family val="2"/>
          </rPr>
          <t xml:space="preserve">
</t>
        </r>
      </text>
    </comment>
    <comment ref="AN183" authorId="2">
      <text>
        <r>
          <rPr>
            <b/>
            <sz val="8"/>
            <color indexed="81"/>
            <rFont val="Tahoma"/>
            <family val="2"/>
          </rPr>
          <t xml:space="preserve"> ADULTO (29 a 60 años)</t>
        </r>
        <r>
          <rPr>
            <sz val="8"/>
            <color indexed="81"/>
            <rFont val="Tahoma"/>
            <family val="2"/>
          </rPr>
          <t xml:space="preserve">
</t>
        </r>
      </text>
    </comment>
    <comment ref="AO183" authorId="2">
      <text>
        <r>
          <rPr>
            <b/>
            <sz val="8"/>
            <color indexed="81"/>
            <rFont val="Tahoma"/>
            <family val="2"/>
          </rPr>
          <t>ADULTO MAYOR  (61 años en adelante)</t>
        </r>
        <r>
          <rPr>
            <sz val="8"/>
            <color indexed="81"/>
            <rFont val="Tahoma"/>
            <family val="2"/>
          </rPr>
          <t xml:space="preserve">
</t>
        </r>
      </text>
    </comment>
    <comment ref="AQ183" authorId="2">
      <text>
        <r>
          <rPr>
            <b/>
            <sz val="8"/>
            <color indexed="81"/>
            <rFont val="Tahoma"/>
            <family val="2"/>
          </rPr>
          <t>MUJERES</t>
        </r>
        <r>
          <rPr>
            <sz val="8"/>
            <color indexed="81"/>
            <rFont val="Tahoma"/>
            <family val="2"/>
          </rPr>
          <t xml:space="preserve">
</t>
        </r>
      </text>
    </comment>
    <comment ref="AR183" authorId="2">
      <text>
        <r>
          <rPr>
            <b/>
            <sz val="8"/>
            <color indexed="81"/>
            <rFont val="Tahoma"/>
            <family val="2"/>
          </rPr>
          <t>HOMBRES</t>
        </r>
      </text>
    </comment>
    <comment ref="AT183" authorId="2">
      <text>
        <r>
          <rPr>
            <b/>
            <sz val="8"/>
            <color indexed="81"/>
            <rFont val="Tahoma"/>
            <family val="2"/>
          </rPr>
          <t>VÍCTIMAS CONFLICTO ARMADO</t>
        </r>
        <r>
          <rPr>
            <sz val="8"/>
            <color indexed="81"/>
            <rFont val="Tahoma"/>
            <family val="2"/>
          </rPr>
          <t xml:space="preserve">
</t>
        </r>
      </text>
    </comment>
    <comment ref="AV183" authorId="2">
      <text>
        <r>
          <rPr>
            <b/>
            <sz val="8"/>
            <color indexed="81"/>
            <rFont val="Tahoma"/>
            <family val="2"/>
          </rPr>
          <t>DISCAPACITADOS</t>
        </r>
        <r>
          <rPr>
            <sz val="8"/>
            <color indexed="81"/>
            <rFont val="Tahoma"/>
            <family val="2"/>
          </rPr>
          <t xml:space="preserve">
</t>
        </r>
      </text>
    </comment>
    <comment ref="AW183" authorId="2">
      <text>
        <r>
          <rPr>
            <b/>
            <sz val="8"/>
            <color indexed="81"/>
            <rFont val="Tahoma"/>
            <family val="2"/>
          </rPr>
          <t>AFROCOLOMBIANO O RAIZAL</t>
        </r>
      </text>
    </comment>
    <comment ref="AX183" authorId="2">
      <text>
        <r>
          <rPr>
            <b/>
            <sz val="8"/>
            <color indexed="81"/>
            <rFont val="Tahoma"/>
            <family val="2"/>
          </rPr>
          <t>INDÍGENAS</t>
        </r>
        <r>
          <rPr>
            <sz val="8"/>
            <color indexed="81"/>
            <rFont val="Tahoma"/>
            <family val="2"/>
          </rPr>
          <t xml:space="preserve">
</t>
        </r>
      </text>
    </comment>
    <comment ref="AY183" authorId="1">
      <text>
        <r>
          <rPr>
            <b/>
            <sz val="9"/>
            <color indexed="81"/>
            <rFont val="Tahoma"/>
            <family val="2"/>
          </rPr>
          <t>MEDIO DE EVIDENCIA. INFORME, RESGISTRO FOTOGRAFICO, PLANILLA, ETC</t>
        </r>
      </text>
    </comment>
    <comment ref="AJ192" authorId="2">
      <text>
        <r>
          <rPr>
            <b/>
            <sz val="8"/>
            <color indexed="81"/>
            <rFont val="Tahoma"/>
            <family val="2"/>
          </rPr>
          <t>PRIMERA INFANCIA (0 a 5 años)</t>
        </r>
        <r>
          <rPr>
            <sz val="8"/>
            <color indexed="81"/>
            <rFont val="Tahoma"/>
            <family val="2"/>
          </rPr>
          <t xml:space="preserve">
</t>
        </r>
      </text>
    </comment>
    <comment ref="AK192" authorId="2">
      <text>
        <r>
          <rPr>
            <b/>
            <sz val="8"/>
            <color indexed="81"/>
            <rFont val="Tahoma"/>
            <family val="2"/>
          </rPr>
          <t>INFANCIA (6 a 11 años)</t>
        </r>
        <r>
          <rPr>
            <sz val="8"/>
            <color indexed="81"/>
            <rFont val="Tahoma"/>
            <family val="2"/>
          </rPr>
          <t xml:space="preserve">
</t>
        </r>
      </text>
    </comment>
    <comment ref="AL192" authorId="2">
      <text>
        <r>
          <rPr>
            <b/>
            <sz val="8"/>
            <color indexed="81"/>
            <rFont val="Tahoma"/>
            <family val="2"/>
          </rPr>
          <t>ADOLESCENCIA (12 A 17 años)</t>
        </r>
      </text>
    </comment>
    <comment ref="AM192" authorId="2">
      <text>
        <r>
          <rPr>
            <b/>
            <sz val="8"/>
            <color indexed="81"/>
            <rFont val="Tahoma"/>
            <family val="2"/>
          </rPr>
          <t>JUVENTUD (18 a 28 años)</t>
        </r>
        <r>
          <rPr>
            <sz val="8"/>
            <color indexed="81"/>
            <rFont val="Tahoma"/>
            <family val="2"/>
          </rPr>
          <t xml:space="preserve">
</t>
        </r>
      </text>
    </comment>
    <comment ref="AN192" authorId="2">
      <text>
        <r>
          <rPr>
            <b/>
            <sz val="8"/>
            <color indexed="81"/>
            <rFont val="Tahoma"/>
            <family val="2"/>
          </rPr>
          <t xml:space="preserve"> ADULTO (29 a 60 años)</t>
        </r>
        <r>
          <rPr>
            <sz val="8"/>
            <color indexed="81"/>
            <rFont val="Tahoma"/>
            <family val="2"/>
          </rPr>
          <t xml:space="preserve">
</t>
        </r>
      </text>
    </comment>
    <comment ref="AO192" authorId="2">
      <text>
        <r>
          <rPr>
            <b/>
            <sz val="8"/>
            <color indexed="81"/>
            <rFont val="Tahoma"/>
            <family val="2"/>
          </rPr>
          <t>ADULTO MAYOR  (61 años en adelante)</t>
        </r>
        <r>
          <rPr>
            <sz val="8"/>
            <color indexed="81"/>
            <rFont val="Tahoma"/>
            <family val="2"/>
          </rPr>
          <t xml:space="preserve">
</t>
        </r>
      </text>
    </comment>
    <comment ref="AQ192" authorId="2">
      <text>
        <r>
          <rPr>
            <b/>
            <sz val="8"/>
            <color indexed="81"/>
            <rFont val="Tahoma"/>
            <family val="2"/>
          </rPr>
          <t>MUJERES</t>
        </r>
        <r>
          <rPr>
            <sz val="8"/>
            <color indexed="81"/>
            <rFont val="Tahoma"/>
            <family val="2"/>
          </rPr>
          <t xml:space="preserve">
</t>
        </r>
      </text>
    </comment>
    <comment ref="AR192" authorId="2">
      <text>
        <r>
          <rPr>
            <b/>
            <sz val="8"/>
            <color indexed="81"/>
            <rFont val="Tahoma"/>
            <family val="2"/>
          </rPr>
          <t>HOMBRES</t>
        </r>
      </text>
    </comment>
    <comment ref="AT192" authorId="2">
      <text>
        <r>
          <rPr>
            <b/>
            <sz val="8"/>
            <color indexed="81"/>
            <rFont val="Tahoma"/>
            <family val="2"/>
          </rPr>
          <t>VÍCTIMAS CONFLICTO ARMADO</t>
        </r>
        <r>
          <rPr>
            <sz val="8"/>
            <color indexed="81"/>
            <rFont val="Tahoma"/>
            <family val="2"/>
          </rPr>
          <t xml:space="preserve">
</t>
        </r>
      </text>
    </comment>
    <comment ref="AV192" authorId="2">
      <text>
        <r>
          <rPr>
            <b/>
            <sz val="8"/>
            <color indexed="81"/>
            <rFont val="Tahoma"/>
            <family val="2"/>
          </rPr>
          <t>DISCAPACITADOS</t>
        </r>
        <r>
          <rPr>
            <sz val="8"/>
            <color indexed="81"/>
            <rFont val="Tahoma"/>
            <family val="2"/>
          </rPr>
          <t xml:space="preserve">
</t>
        </r>
      </text>
    </comment>
    <comment ref="AW192" authorId="2">
      <text>
        <r>
          <rPr>
            <b/>
            <sz val="8"/>
            <color indexed="81"/>
            <rFont val="Tahoma"/>
            <family val="2"/>
          </rPr>
          <t>AFROCOLOMBIANO O RAIZAL</t>
        </r>
      </text>
    </comment>
    <comment ref="AX192" authorId="2">
      <text>
        <r>
          <rPr>
            <b/>
            <sz val="8"/>
            <color indexed="81"/>
            <rFont val="Tahoma"/>
            <family val="2"/>
          </rPr>
          <t>INDÍGENAS</t>
        </r>
        <r>
          <rPr>
            <sz val="8"/>
            <color indexed="81"/>
            <rFont val="Tahoma"/>
            <family val="2"/>
          </rPr>
          <t xml:space="preserve">
</t>
        </r>
      </text>
    </comment>
    <comment ref="AY192" authorId="1">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authors>
    <author>mhz</author>
  </authors>
  <commentList>
    <comment ref="B3" authorId="0">
      <text>
        <r>
          <rPr>
            <b/>
            <sz val="8"/>
            <color indexed="81"/>
            <rFont val="Tahoma"/>
            <family val="2"/>
          </rPr>
          <t>DIGITE EL TOTAL DE BENEFICIARIOS PARA ESTE RANGO DE EDAD</t>
        </r>
      </text>
    </comment>
    <comment ref="C3" authorId="0">
      <text>
        <r>
          <rPr>
            <b/>
            <sz val="8"/>
            <color indexed="81"/>
            <rFont val="Tahoma"/>
            <family val="2"/>
          </rPr>
          <t>DIGITE EL TOTAL DE BENEFICIARIOS PARA ESTE RANGO DE EDAD</t>
        </r>
      </text>
    </comment>
    <comment ref="D3" authorId="0">
      <text>
        <r>
          <rPr>
            <b/>
            <sz val="8"/>
            <color indexed="81"/>
            <rFont val="Tahoma"/>
            <family val="2"/>
          </rPr>
          <t>DIGITE EL TOTAL DE BENEFICIARIOS PARA ESTE RANGO DE EDAD</t>
        </r>
      </text>
    </comment>
    <comment ref="E3" authorId="0">
      <text>
        <r>
          <rPr>
            <b/>
            <sz val="8"/>
            <color indexed="81"/>
            <rFont val="Tahoma"/>
            <family val="2"/>
          </rPr>
          <t>DIGITE EL TOTAL DE BENEFICIARIOS PARA ESTE RANGO DE EDAD</t>
        </r>
      </text>
    </comment>
    <comment ref="F3" authorId="0">
      <text>
        <r>
          <rPr>
            <b/>
            <sz val="8"/>
            <color indexed="81"/>
            <rFont val="Tahoma"/>
            <family val="2"/>
          </rPr>
          <t>DIGITE EL TOTAL DE BENEFICIARIOS PARA ESTE RANGO DE EDAD</t>
        </r>
      </text>
    </comment>
    <comment ref="G3" authorId="0">
      <text>
        <r>
          <rPr>
            <b/>
            <sz val="8"/>
            <color indexed="81"/>
            <rFont val="Tahoma"/>
            <family val="2"/>
          </rPr>
          <t>DIGITE EL TOTAL DE BENEFICIARIOS PARA ESTE RANGO DE EDAD</t>
        </r>
      </text>
    </comment>
    <comment ref="I3" authorId="0">
      <text>
        <r>
          <rPr>
            <b/>
            <sz val="8"/>
            <color indexed="81"/>
            <rFont val="Tahoma"/>
            <family val="2"/>
          </rPr>
          <t>DIGITE EL TOTAL DE BENEFICIARIOS PARA ESTE GÉNERO</t>
        </r>
      </text>
    </comment>
    <comment ref="J3" authorId="0">
      <text>
        <r>
          <rPr>
            <b/>
            <sz val="8"/>
            <color indexed="81"/>
            <rFont val="Tahoma"/>
            <family val="2"/>
          </rPr>
          <t>DIGITE EL TOTAL DE BENEFICIARIOS PARA ESTE GÉNERO</t>
        </r>
      </text>
    </comment>
    <comment ref="L3" authorId="0">
      <text>
        <r>
          <rPr>
            <b/>
            <sz val="8"/>
            <color indexed="81"/>
            <rFont val="Tahoma"/>
            <family val="2"/>
          </rPr>
          <t>DIGITE EL TOTAL DE BENEFICIARIOS PARA ESTA CONDICIÓN</t>
        </r>
      </text>
    </comment>
    <comment ref="M3" authorId="0">
      <text>
        <r>
          <rPr>
            <b/>
            <sz val="8"/>
            <color indexed="81"/>
            <rFont val="Tahoma"/>
            <family val="2"/>
          </rPr>
          <t>DIGITE EL TOTAL DE BENEFICIARIOS PARA ESTA CONDICIÓN</t>
        </r>
      </text>
    </comment>
    <comment ref="N3" authorId="0">
      <text>
        <r>
          <rPr>
            <b/>
            <sz val="8"/>
            <color indexed="81"/>
            <rFont val="Tahoma"/>
            <family val="2"/>
          </rPr>
          <t>DIGITE EL TOTAL DE BENEFICIARIOS PARA ESTA CONDICIÓN</t>
        </r>
      </text>
    </comment>
    <comment ref="O3" authorId="0">
      <text>
        <r>
          <rPr>
            <b/>
            <sz val="8"/>
            <color indexed="81"/>
            <rFont val="Tahoma"/>
            <family val="2"/>
          </rPr>
          <t>DIGITE EL TOTAL DE BENEFICIARIOS PARA ESTA CONDICIÓN</t>
        </r>
      </text>
    </comment>
    <comment ref="P3" authorId="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<sst xmlns="http://schemas.openxmlformats.org/spreadsheetml/2006/main" count="10533" uniqueCount="1954">
  <si>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</si>
  <si>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</si>
  <si>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</si>
  <si>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</si>
  <si>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</si>
  <si>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</si>
  <si>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</si>
  <si>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</si>
  <si>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</si>
  <si>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</si>
  <si>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</si>
  <si>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</si>
  <si>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</si>
  <si>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</si>
  <si>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</si>
  <si>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</si>
  <si>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</si>
  <si>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</si>
  <si>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</si>
  <si>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</si>
  <si>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</si>
  <si>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</si>
  <si>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</si>
  <si>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</si>
  <si>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</si>
  <si>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</si>
  <si>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</si>
  <si>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</si>
  <si>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</si>
  <si>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</si>
  <si>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</si>
  <si>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</si>
  <si>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</si>
  <si>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</si>
  <si>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</si>
  <si>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</si>
  <si>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</si>
  <si>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</si>
  <si>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</si>
  <si>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</si>
  <si>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</si>
  <si>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</si>
  <si>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</si>
  <si>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</si>
  <si>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</si>
  <si>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</si>
  <si>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</si>
  <si>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</si>
  <si>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</si>
  <si>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</si>
  <si>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</si>
  <si>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</si>
  <si>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</si>
  <si>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</si>
  <si>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</si>
  <si>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</si>
  <si>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</si>
  <si>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</si>
  <si>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</si>
  <si>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</si>
  <si>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</si>
  <si>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</si>
  <si>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</si>
  <si>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</si>
  <si>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</si>
  <si>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</si>
  <si>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</si>
  <si>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</si>
  <si>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</si>
  <si>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</si>
  <si>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</si>
  <si>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</si>
  <si>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</si>
  <si>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</si>
  <si>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</si>
  <si>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</si>
  <si>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</si>
  <si>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</si>
  <si>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</si>
  <si>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</si>
  <si>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</si>
  <si>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</si>
  <si>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</si>
  <si>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</si>
  <si>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</si>
  <si>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</si>
  <si>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</si>
  <si>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</si>
  <si>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</si>
  <si>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</si>
  <si>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</si>
  <si>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</si>
  <si>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</si>
  <si>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</si>
  <si>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</si>
  <si>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</si>
  <si>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</si>
  <si>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</si>
  <si>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</si>
  <si>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</si>
  <si>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</si>
  <si>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</si>
  <si>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</si>
  <si>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</si>
  <si>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</si>
  <si>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</si>
  <si>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</si>
  <si>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</si>
  <si>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</si>
  <si>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</si>
  <si>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</si>
  <si>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</si>
  <si>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</si>
  <si>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</si>
  <si>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</si>
  <si>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</si>
  <si>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</si>
  <si>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</si>
  <si>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</si>
  <si>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</si>
  <si>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</si>
  <si>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</si>
  <si>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</si>
  <si>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</si>
  <si>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</si>
  <si>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</si>
  <si>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</si>
  <si>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</si>
  <si>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</si>
  <si>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</si>
  <si>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</si>
  <si>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</si>
  <si>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</si>
  <si>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</si>
  <si>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</si>
  <si>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</si>
  <si>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</si>
  <si>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</si>
  <si>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</si>
  <si>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</si>
  <si>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</si>
  <si>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</si>
  <si>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</si>
  <si>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</si>
  <si>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</si>
  <si>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</si>
  <si>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</si>
  <si>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</si>
  <si>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</si>
  <si>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</si>
  <si>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</si>
  <si>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</si>
  <si>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</si>
  <si>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</si>
  <si>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</si>
  <si>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</si>
  <si>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</si>
  <si>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</si>
  <si>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</si>
  <si>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</si>
  <si>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</si>
  <si>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</si>
  <si>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</si>
  <si>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</si>
  <si>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</si>
  <si>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</si>
  <si>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</si>
  <si>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</si>
  <si>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</si>
  <si>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</si>
  <si>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</si>
  <si>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</si>
  <si>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</si>
  <si>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</si>
  <si>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</si>
  <si>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</si>
  <si>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</si>
  <si>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</si>
  <si>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</si>
  <si>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</si>
  <si>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</si>
  <si>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</si>
  <si>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</si>
  <si>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</si>
  <si>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</si>
  <si>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</si>
  <si>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</si>
  <si>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</si>
  <si>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</si>
  <si>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</si>
  <si>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</si>
  <si>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</si>
  <si>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</si>
  <si>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</si>
  <si>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</si>
  <si>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</si>
  <si>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</si>
  <si>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</si>
  <si>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</si>
  <si>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</si>
  <si>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</si>
  <si>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</si>
  <si>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</si>
  <si>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</si>
  <si>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</si>
  <si>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</si>
  <si>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</si>
  <si>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</si>
  <si>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</si>
  <si>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</si>
  <si>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</si>
  <si>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</si>
  <si>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</si>
  <si>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</si>
  <si>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</si>
  <si>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</si>
  <si>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</si>
  <si>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</si>
  <si>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</si>
  <si>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</si>
  <si>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</si>
  <si>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</si>
  <si>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</si>
  <si>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</si>
  <si>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</si>
  <si>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</si>
  <si>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</si>
  <si>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</si>
  <si>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</si>
  <si>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</si>
  <si>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</si>
  <si>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</si>
  <si>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</si>
  <si>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</si>
  <si>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</si>
  <si>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</si>
  <si>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</si>
  <si>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</si>
  <si>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</si>
  <si>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</si>
  <si>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</si>
  <si>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</si>
  <si>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</si>
  <si>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</si>
  <si>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</si>
  <si>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</si>
  <si>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</si>
  <si>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</si>
  <si>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</si>
  <si>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</si>
  <si>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</si>
  <si>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</si>
  <si>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</si>
  <si>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</si>
  <si>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</si>
  <si>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</si>
  <si>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</si>
  <si>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</si>
  <si>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</si>
  <si>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</si>
  <si>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</si>
  <si>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</si>
  <si>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</si>
  <si>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</si>
  <si>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</si>
  <si>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</si>
  <si>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</si>
  <si>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</si>
  <si>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</si>
  <si>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</si>
  <si>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</si>
  <si>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</si>
  <si>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</si>
  <si>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</si>
  <si>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</si>
  <si>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</si>
  <si>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</si>
  <si>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</si>
  <si>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</si>
  <si>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</si>
  <si>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</si>
  <si>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</si>
  <si>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</si>
  <si>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</si>
  <si>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</si>
  <si>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</si>
  <si>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</si>
  <si>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</si>
  <si>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</si>
  <si>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</si>
  <si>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</si>
  <si>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</si>
  <si>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</si>
  <si>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</si>
  <si>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</si>
  <si>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</si>
  <si>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</si>
  <si>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</si>
  <si>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</si>
  <si>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</si>
  <si>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</si>
  <si>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</si>
  <si>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</si>
  <si>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</si>
  <si>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</si>
  <si>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</si>
  <si>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</si>
  <si>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</si>
  <si>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</si>
  <si>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</si>
  <si>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</si>
  <si>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</si>
  <si>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</si>
  <si>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</si>
  <si>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</si>
  <si>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</si>
  <si>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</si>
  <si>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</si>
  <si>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</si>
  <si>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</si>
  <si>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</si>
  <si>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</si>
  <si>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</si>
  <si>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</si>
  <si>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</si>
  <si>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</si>
  <si>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</si>
  <si>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</si>
  <si>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</si>
  <si>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</si>
  <si>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</si>
  <si>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</si>
  <si>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</si>
  <si>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</si>
  <si>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</si>
  <si>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</si>
  <si>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</si>
  <si>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</si>
  <si>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</si>
  <si>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</si>
  <si>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</si>
  <si>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</si>
  <si>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</si>
  <si>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</si>
  <si>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</si>
  <si>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</si>
  <si>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</si>
  <si>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</si>
  <si>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</si>
  <si>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</si>
  <si>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</si>
  <si>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</si>
  <si>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</si>
  <si>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</si>
  <si>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</si>
  <si>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</si>
  <si>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</si>
  <si>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</si>
  <si>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</si>
  <si>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</si>
  <si>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</si>
  <si>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</si>
  <si>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</si>
  <si>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</si>
  <si>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</si>
  <si>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</si>
  <si>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</si>
  <si>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</si>
  <si>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</si>
  <si>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</si>
  <si>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</si>
  <si>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</si>
  <si>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</si>
  <si>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</si>
  <si>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</si>
  <si>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</si>
  <si>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</si>
  <si>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</si>
  <si>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</si>
  <si>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</si>
  <si>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</si>
  <si>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</si>
  <si>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</si>
  <si>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</si>
  <si>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</si>
  <si>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</si>
  <si>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</si>
  <si>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</si>
  <si>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</si>
  <si>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</si>
  <si>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</si>
  <si>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</si>
  <si>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</si>
  <si>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</si>
  <si>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</si>
  <si>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</si>
  <si>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</si>
  <si>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</si>
  <si>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</si>
  <si>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</si>
  <si>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</si>
  <si>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</si>
  <si>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</si>
  <si>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</si>
  <si>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</si>
  <si>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</si>
  <si>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</si>
  <si>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</si>
  <si>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</si>
  <si>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</si>
  <si>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</si>
  <si>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</si>
  <si>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</si>
  <si>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</si>
  <si>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</si>
  <si>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</si>
  <si>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</si>
  <si>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</si>
  <si>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</si>
  <si>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</si>
  <si>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</si>
  <si>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</si>
  <si>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</si>
  <si>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</si>
  <si>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</si>
  <si>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</si>
  <si>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</si>
  <si>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</si>
  <si>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</si>
  <si>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</si>
  <si>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</si>
  <si>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</si>
  <si>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</si>
  <si>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</si>
  <si>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</si>
  <si>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</si>
  <si>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</si>
  <si>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</si>
  <si>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</si>
  <si>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</si>
  <si>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</si>
  <si>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</si>
  <si>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</si>
  <si>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</si>
  <si>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</si>
  <si>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</si>
  <si>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</si>
  <si>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</si>
  <si>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</si>
  <si>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</si>
  <si>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</si>
  <si>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</si>
  <si>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</si>
  <si>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</si>
  <si>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</si>
  <si>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</si>
  <si>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</si>
  <si>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</si>
  <si>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</si>
  <si>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</si>
  <si>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</si>
  <si>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</si>
  <si>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</si>
  <si>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</si>
  <si>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</si>
  <si>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</si>
  <si>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</si>
  <si>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</si>
  <si>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</si>
  <si>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</si>
  <si>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</si>
  <si>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</si>
  <si>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</si>
  <si>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</si>
  <si>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</si>
  <si>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</si>
  <si>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</si>
  <si>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</si>
  <si>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</si>
  <si>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</si>
  <si>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</si>
  <si>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</si>
  <si>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</si>
  <si>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</si>
  <si>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</si>
  <si>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</si>
  <si>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</si>
  <si>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</si>
  <si>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</si>
  <si>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</si>
  <si>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</si>
  <si>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</si>
  <si>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</si>
  <si>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</si>
  <si>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</si>
  <si>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</si>
  <si>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</si>
  <si>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</si>
  <si>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</si>
  <si>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</si>
  <si>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</si>
  <si>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</si>
  <si>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</si>
  <si>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</si>
  <si>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</si>
  <si>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</si>
  <si>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</si>
  <si>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</si>
  <si>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</si>
  <si>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</si>
  <si>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</si>
  <si>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</si>
  <si>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</si>
  <si>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</si>
  <si>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</si>
  <si>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</si>
  <si>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</si>
  <si>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</si>
  <si>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</si>
  <si>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</si>
  <si>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</si>
  <si>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</si>
  <si>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</si>
  <si>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</si>
  <si>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</si>
  <si>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</si>
  <si>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</si>
  <si>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</si>
  <si>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</si>
  <si>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</si>
  <si>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</si>
  <si>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</si>
  <si>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</si>
  <si>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</si>
  <si>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</si>
  <si>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</si>
  <si>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</si>
  <si>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</si>
  <si>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</si>
  <si>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</si>
  <si>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</si>
  <si>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</si>
  <si>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</si>
  <si>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</si>
  <si>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</si>
  <si>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</si>
  <si>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</si>
  <si>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</si>
  <si>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</si>
  <si>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</si>
  <si>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</si>
  <si>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</si>
  <si>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</si>
  <si>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</si>
  <si>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</si>
  <si>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</si>
  <si>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</si>
  <si>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</si>
  <si>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</si>
  <si>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</si>
  <si>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</si>
  <si>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</si>
  <si>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</si>
  <si>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</si>
  <si>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</si>
  <si>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</si>
  <si>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</si>
  <si>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</si>
  <si>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</si>
  <si>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</si>
  <si>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</si>
  <si>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</si>
  <si>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</si>
  <si>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</si>
  <si>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</si>
  <si>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</si>
  <si>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</si>
  <si>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</si>
  <si>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</si>
  <si>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</si>
  <si>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</si>
  <si>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</si>
  <si>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</si>
  <si>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</si>
  <si>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</si>
  <si>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</si>
  <si>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</si>
  <si>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</si>
  <si>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</si>
  <si>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</si>
  <si>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</si>
  <si>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</si>
  <si>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</si>
  <si>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</si>
  <si>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</si>
  <si>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</si>
  <si>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</si>
  <si>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</si>
  <si>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</si>
  <si>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</si>
  <si>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</si>
  <si>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</si>
  <si>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</si>
  <si>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</si>
  <si>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</si>
  <si>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</si>
  <si>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</si>
  <si>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</si>
  <si>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</si>
  <si>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</si>
  <si>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</si>
  <si>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</si>
  <si>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</si>
  <si>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</si>
  <si>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</si>
  <si>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</si>
  <si>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</si>
  <si>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</si>
  <si>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</si>
  <si>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</si>
  <si>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</si>
  <si>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</si>
  <si>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</si>
  <si>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</si>
  <si>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</si>
  <si>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</si>
  <si>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</si>
  <si>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</si>
  <si>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</si>
  <si>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</si>
  <si>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</si>
  <si>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</si>
  <si>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</si>
  <si>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</si>
  <si>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</si>
  <si>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</si>
  <si>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</si>
  <si>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</si>
  <si>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</si>
  <si>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</si>
  <si>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</si>
  <si>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</si>
  <si>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</si>
  <si>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</si>
  <si>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</si>
  <si>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</si>
  <si>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</si>
  <si>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</si>
  <si>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</si>
  <si>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</si>
  <si>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</si>
  <si>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</si>
  <si>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</si>
  <si>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</si>
  <si>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</si>
  <si>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</si>
  <si>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</si>
  <si>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</si>
  <si>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</si>
  <si>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</si>
  <si>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</si>
  <si>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</si>
  <si>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</si>
  <si>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</si>
  <si>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</si>
  <si>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</si>
  <si>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</si>
  <si>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</si>
  <si>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</si>
  <si>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</si>
  <si>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</si>
  <si>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</si>
  <si>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</si>
  <si>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</si>
  <si>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</si>
  <si>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</si>
  <si>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</si>
  <si>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</si>
  <si>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</si>
  <si>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</si>
  <si>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</si>
  <si>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</si>
  <si>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</si>
  <si>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</si>
  <si>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</si>
  <si>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</si>
  <si>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</si>
  <si>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</si>
  <si>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</si>
  <si>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</si>
  <si>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</si>
  <si>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</si>
  <si>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</si>
  <si>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</si>
  <si>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</si>
  <si>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</si>
  <si>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</si>
  <si>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</si>
  <si>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</si>
  <si>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</si>
  <si>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</si>
  <si>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</si>
  <si>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</si>
  <si>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</si>
  <si>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</si>
  <si>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</si>
  <si>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</si>
  <si>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</si>
  <si>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</si>
  <si>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</si>
  <si>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</si>
  <si>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</si>
  <si>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</si>
  <si>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</si>
  <si>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</si>
  <si>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</si>
  <si>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</si>
  <si>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</si>
  <si>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</si>
  <si>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</si>
  <si>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</si>
  <si>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</si>
  <si>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</si>
  <si>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</si>
  <si>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</si>
  <si>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</si>
  <si>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</si>
  <si>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</si>
  <si>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</si>
  <si>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</si>
  <si>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</si>
  <si>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</si>
  <si>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</si>
  <si>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</si>
  <si>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</si>
  <si>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</si>
  <si>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</si>
  <si>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</si>
  <si>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</si>
  <si>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</si>
  <si>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</si>
  <si>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</si>
  <si>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</si>
  <si>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</si>
  <si>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</si>
  <si>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</si>
  <si>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</si>
  <si>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</si>
  <si>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</si>
  <si>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</si>
  <si>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</si>
  <si>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</si>
  <si>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</si>
  <si>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</si>
  <si>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</si>
  <si>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</si>
  <si>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</si>
  <si>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</si>
  <si>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</si>
  <si>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</si>
  <si>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</si>
  <si>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</si>
  <si>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</si>
  <si>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</si>
  <si>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</si>
  <si>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</si>
  <si>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</si>
  <si>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</si>
  <si>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</si>
  <si>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</si>
  <si>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</si>
  <si>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</si>
  <si>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</si>
  <si>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</si>
  <si>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</si>
  <si>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</si>
  <si>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</si>
  <si>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</si>
  <si>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</si>
  <si>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</si>
  <si>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</si>
  <si>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</si>
  <si>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</si>
  <si>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</si>
  <si>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</si>
  <si>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</si>
  <si>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</si>
  <si>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</si>
  <si>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</si>
  <si>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</si>
  <si>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</si>
  <si>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</si>
  <si>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</si>
  <si>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</si>
  <si>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</si>
  <si>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</si>
  <si>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</si>
  <si>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</si>
  <si>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</si>
  <si>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</si>
  <si>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</si>
  <si>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</si>
  <si>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</si>
  <si>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</si>
  <si>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</si>
  <si>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</si>
  <si>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</si>
  <si>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</si>
  <si>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</si>
  <si>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</si>
  <si>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</si>
  <si>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</si>
  <si>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</si>
  <si>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</si>
  <si>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</si>
  <si>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</si>
  <si>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</si>
  <si>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</si>
  <si>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</si>
  <si>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</si>
  <si>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</si>
  <si>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</si>
  <si>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</si>
  <si>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</si>
  <si>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</si>
  <si>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</si>
  <si>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</si>
  <si>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</si>
  <si>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</si>
  <si>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</si>
  <si>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</si>
  <si>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</si>
  <si>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</si>
  <si>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</si>
  <si>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</si>
  <si>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</si>
  <si>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</si>
  <si>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</si>
  <si>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</si>
  <si>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</si>
  <si>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</si>
  <si>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</si>
  <si>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</si>
  <si>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</si>
  <si>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</si>
  <si>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</si>
  <si>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</si>
  <si>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</si>
  <si>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</si>
  <si>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</si>
  <si>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</si>
  <si>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</si>
  <si>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</si>
  <si>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</si>
  <si>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</si>
  <si>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</si>
  <si>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</si>
  <si>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</si>
  <si>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</si>
  <si>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</si>
  <si>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</si>
  <si>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</si>
  <si>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</si>
  <si>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</si>
  <si>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</si>
  <si>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</si>
  <si>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</si>
  <si>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</si>
  <si>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</si>
  <si>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</si>
  <si>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</si>
  <si>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</si>
  <si>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</si>
  <si>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</si>
  <si>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</si>
  <si>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</si>
  <si>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</si>
  <si>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</si>
  <si>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</si>
  <si>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</si>
  <si>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</si>
  <si>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</si>
  <si>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</si>
  <si>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</si>
  <si>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</si>
  <si>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</si>
  <si>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</si>
  <si>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</si>
  <si>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</si>
  <si>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</si>
  <si>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</si>
  <si>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</si>
  <si>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</si>
  <si>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</si>
  <si>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</si>
  <si>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</si>
  <si>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</si>
  <si>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</si>
  <si>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</si>
  <si>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</si>
  <si>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</si>
  <si>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</si>
  <si>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</si>
  <si>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</si>
  <si>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</si>
  <si>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</si>
  <si>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</si>
  <si>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</si>
  <si>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</si>
  <si>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</si>
  <si>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</si>
  <si>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</si>
  <si>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</si>
  <si>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</si>
  <si>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</si>
  <si>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</si>
  <si>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</si>
  <si>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</si>
  <si>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</si>
  <si>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</si>
  <si>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</si>
  <si>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</si>
  <si>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</si>
  <si>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</si>
  <si>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</si>
  <si>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</si>
  <si>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</si>
  <si>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</si>
  <si>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</si>
  <si>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</si>
  <si>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</si>
  <si>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</si>
  <si>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</si>
  <si>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</si>
  <si>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</si>
  <si>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</si>
  <si>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</si>
  <si>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</si>
  <si>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</si>
  <si>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</si>
  <si>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</si>
  <si>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</si>
  <si>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</si>
  <si>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</si>
  <si>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</si>
  <si>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</si>
  <si>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</si>
  <si>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</si>
  <si>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</si>
  <si>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</si>
  <si>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</si>
  <si>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</si>
  <si>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</si>
  <si>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</si>
  <si>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</si>
  <si>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</si>
  <si>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</si>
  <si>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</si>
  <si>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</si>
  <si>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</si>
  <si>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</si>
  <si>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</si>
  <si>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</si>
  <si>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</si>
  <si>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</si>
  <si>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</si>
  <si>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</si>
  <si>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</si>
  <si>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</si>
  <si>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</si>
  <si>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</si>
  <si>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</si>
  <si>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</si>
  <si>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</si>
  <si>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</si>
  <si>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</si>
  <si>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</si>
  <si>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</si>
  <si>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</si>
  <si>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</si>
  <si>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</si>
  <si>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</si>
  <si>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</si>
  <si>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</si>
  <si>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</si>
  <si>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</si>
  <si>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</si>
  <si>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</si>
  <si>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</si>
  <si>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</si>
  <si>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</si>
  <si>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</si>
  <si>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</si>
  <si>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</si>
  <si>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</si>
  <si>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</si>
  <si>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</si>
  <si>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</si>
  <si>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</si>
  <si>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</si>
  <si>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</si>
  <si>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</si>
  <si>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</si>
  <si>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</si>
  <si>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</si>
  <si>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</si>
  <si>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</si>
  <si>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</si>
  <si>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</si>
  <si>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</si>
  <si>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</si>
  <si>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</si>
  <si>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</si>
  <si>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</si>
  <si>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</si>
  <si>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</si>
  <si>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</si>
  <si>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</si>
  <si>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</si>
  <si>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</si>
  <si>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</si>
  <si>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</si>
  <si>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</si>
  <si>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</si>
  <si>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</si>
  <si>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</si>
  <si>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</si>
  <si>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</si>
  <si>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</si>
  <si>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</si>
  <si>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</si>
  <si>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</si>
  <si>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</si>
  <si>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</si>
  <si>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</si>
  <si>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</si>
  <si>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</si>
  <si>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</si>
  <si>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</si>
  <si>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</si>
  <si>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</si>
  <si>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</si>
  <si>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</si>
  <si>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</si>
  <si>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</si>
  <si>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</si>
  <si>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</si>
  <si>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</si>
  <si>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</si>
  <si>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</si>
  <si>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</si>
  <si>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</si>
  <si>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</si>
  <si>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</si>
  <si>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</si>
  <si>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</si>
  <si>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</si>
  <si>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</si>
  <si>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</si>
  <si>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</si>
  <si>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</si>
  <si>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</si>
  <si>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</si>
  <si>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</si>
  <si>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</si>
  <si>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</si>
  <si>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</si>
  <si>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</si>
  <si>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</si>
  <si>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</si>
  <si>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</si>
  <si>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</si>
  <si>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</si>
  <si>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</si>
  <si>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</si>
  <si>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</si>
  <si>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</si>
  <si>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</si>
  <si>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</si>
  <si>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</si>
  <si>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</si>
  <si>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</si>
  <si>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</si>
  <si>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</si>
  <si>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</si>
  <si>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</si>
  <si>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</si>
  <si>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</si>
  <si>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</si>
  <si>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</si>
  <si>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</si>
  <si>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</si>
  <si>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</si>
  <si>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</si>
  <si>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</si>
  <si>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</si>
  <si>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</si>
  <si>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</si>
  <si>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</si>
  <si>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</si>
  <si>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</si>
  <si>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</si>
  <si>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</si>
  <si>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</si>
  <si>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</si>
  <si>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</si>
  <si>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</si>
  <si>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</si>
  <si>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</si>
  <si>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</si>
  <si>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</si>
  <si>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</si>
  <si>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</si>
  <si>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</si>
  <si>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</si>
  <si>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</si>
  <si>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</si>
  <si>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</si>
  <si>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</si>
  <si>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</si>
  <si>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</si>
  <si>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</si>
  <si>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</si>
  <si>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</si>
  <si>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</si>
  <si>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</si>
  <si>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</si>
  <si>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</si>
  <si>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</si>
  <si>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</si>
  <si>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</si>
  <si>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</si>
  <si>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</si>
  <si>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</si>
  <si>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</si>
  <si>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</si>
  <si>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</si>
  <si>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</si>
  <si>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</si>
  <si>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</si>
  <si>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</si>
  <si>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</si>
  <si>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</si>
  <si>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</si>
  <si>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</si>
  <si>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</si>
  <si>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</si>
  <si>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</si>
  <si>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</si>
  <si>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</si>
  <si>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</si>
  <si>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</si>
  <si>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</si>
  <si>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</si>
  <si>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</si>
  <si>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</si>
  <si>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</si>
  <si>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</si>
  <si>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</si>
  <si>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</si>
  <si>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</si>
  <si>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</si>
  <si>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</si>
  <si>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</si>
  <si>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</si>
  <si>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</si>
  <si>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</si>
  <si>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</si>
  <si>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</si>
  <si>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</si>
  <si>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</si>
  <si>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</si>
  <si>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</si>
  <si>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</si>
  <si>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</si>
  <si>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</si>
  <si>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</si>
  <si>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</si>
  <si>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</si>
  <si>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</si>
  <si>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</si>
  <si>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</si>
  <si>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</si>
  <si>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</si>
  <si>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</si>
  <si>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</si>
  <si>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</si>
  <si>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</si>
  <si>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</si>
  <si>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</si>
  <si>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</si>
  <si>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</si>
  <si>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</si>
  <si>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</si>
  <si>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</si>
  <si>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</si>
  <si>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</si>
  <si>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</si>
  <si>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</si>
  <si>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</si>
  <si>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</si>
  <si>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</si>
  <si>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</si>
  <si>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</si>
  <si>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</si>
  <si>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</si>
  <si>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</si>
  <si>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</si>
  <si>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</si>
  <si>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</si>
  <si>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</si>
  <si>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</si>
  <si>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</si>
  <si>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</si>
  <si>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</si>
  <si>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</si>
  <si>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</si>
  <si>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</si>
  <si>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</si>
  <si>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</si>
  <si>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</si>
  <si>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</si>
  <si>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</si>
  <si>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</si>
  <si>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</si>
  <si>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</si>
  <si>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</si>
  <si>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</si>
  <si>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</si>
  <si>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</si>
  <si>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</si>
  <si>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</si>
  <si>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</si>
  <si>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</si>
  <si>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</si>
  <si>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</si>
  <si>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</si>
  <si>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</si>
  <si>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</si>
  <si>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</si>
  <si>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</si>
  <si>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</si>
  <si>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</si>
  <si>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</si>
  <si>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</si>
  <si>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</si>
  <si>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</si>
  <si>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</si>
  <si>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</si>
  <si>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</si>
  <si>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</si>
  <si>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</si>
  <si>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</si>
  <si>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</si>
  <si>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</si>
  <si>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</si>
  <si>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</si>
  <si>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</si>
  <si>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</si>
  <si>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</si>
  <si>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</si>
  <si>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</si>
  <si>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</si>
  <si>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</si>
  <si>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</si>
  <si>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</si>
  <si>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</si>
  <si>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</si>
  <si>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</si>
  <si>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</si>
  <si>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</si>
  <si>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</si>
  <si>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</si>
  <si>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</si>
  <si>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</si>
  <si>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</si>
  <si>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</si>
  <si>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</si>
  <si>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</si>
  <si>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</si>
  <si>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</si>
  <si>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</si>
  <si>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</si>
  <si>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</si>
  <si>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</si>
  <si>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</si>
  <si>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</si>
  <si>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</si>
  <si>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</si>
  <si>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</si>
  <si>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</si>
  <si>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</si>
  <si>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</si>
  <si>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</si>
  <si>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</si>
  <si>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</si>
  <si>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</si>
  <si>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</si>
  <si>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</si>
  <si>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</si>
  <si>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</si>
  <si>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</si>
  <si>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</si>
  <si>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</si>
  <si>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</si>
  <si>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</si>
  <si>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</si>
  <si>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</si>
  <si>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</si>
  <si>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</si>
  <si>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</si>
  <si>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</si>
  <si>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</si>
  <si>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</si>
  <si>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</si>
  <si>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</si>
  <si>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</si>
  <si>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</si>
  <si>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</si>
  <si>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</si>
  <si>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</si>
  <si>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</si>
  <si>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</si>
  <si>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</si>
  <si>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</si>
  <si>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</si>
  <si>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</si>
  <si>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</si>
  <si>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</si>
  <si>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</si>
  <si>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</si>
  <si>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</si>
  <si>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</si>
  <si>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</si>
  <si>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</si>
  <si>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</si>
  <si>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</si>
  <si>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</si>
  <si>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</si>
  <si>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</si>
  <si>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</si>
  <si>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</si>
  <si>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</si>
  <si>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</si>
  <si>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</si>
  <si>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</si>
  <si>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</si>
  <si>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</si>
  <si>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</si>
  <si>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</si>
  <si>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</si>
  <si>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</si>
  <si>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</si>
  <si>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</si>
  <si>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</si>
  <si>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</si>
  <si>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</si>
  <si>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</si>
  <si>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</si>
  <si>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</si>
  <si>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</si>
  <si>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</si>
  <si>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</si>
  <si>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</si>
  <si>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</si>
  <si>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</si>
  <si>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</si>
  <si>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</si>
  <si>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</si>
  <si>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</si>
  <si>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</si>
  <si>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</si>
  <si>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</si>
  <si>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</si>
  <si>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</si>
  <si>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</si>
  <si>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</si>
  <si>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</si>
  <si>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</si>
  <si>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</si>
  <si>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</si>
  <si>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</si>
  <si>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</si>
  <si>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</si>
  <si>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</si>
  <si>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</si>
  <si>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</si>
  <si>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</si>
  <si>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</si>
  <si>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</si>
  <si>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</si>
  <si>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</si>
  <si>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</si>
  <si>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</si>
  <si>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</si>
  <si>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</si>
  <si>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</si>
  <si>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</si>
  <si>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</si>
  <si>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</si>
  <si>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</si>
  <si>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</si>
  <si>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</si>
  <si>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</si>
  <si>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</si>
  <si>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</si>
  <si>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</si>
  <si>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</si>
  <si>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</si>
  <si>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</si>
  <si>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</si>
  <si>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</si>
  <si>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</si>
  <si>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</si>
  <si>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</si>
  <si>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</si>
  <si>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</si>
  <si>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</si>
  <si>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</si>
  <si>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</si>
  <si>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</si>
  <si>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</si>
  <si>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</si>
  <si>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</si>
  <si>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</si>
  <si>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</si>
  <si>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</si>
  <si>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</si>
  <si>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</si>
  <si>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</si>
  <si>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</si>
  <si>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</si>
  <si>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</si>
  <si>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</si>
  <si>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</si>
  <si>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</si>
  <si>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</si>
  <si>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</si>
  <si>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</si>
  <si>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</si>
  <si>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</si>
  <si>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</si>
  <si>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</si>
  <si>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</si>
  <si>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</si>
  <si>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</si>
  <si>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</si>
  <si>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</si>
  <si>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</si>
  <si>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</si>
  <si>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</si>
  <si>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</si>
  <si>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</si>
  <si>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</si>
  <si>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</si>
  <si>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</si>
  <si>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</si>
  <si>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</si>
  <si>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</si>
  <si>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</si>
  <si>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</si>
  <si>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</si>
  <si>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</si>
  <si>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</si>
  <si>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</si>
  <si>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</si>
  <si>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</si>
  <si>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</si>
  <si>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</si>
  <si>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</si>
  <si>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</si>
  <si>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</si>
  <si>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</si>
  <si>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</si>
  <si>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</si>
  <si>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</si>
  <si>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</si>
  <si>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</si>
  <si>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</si>
  <si>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</si>
  <si>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</si>
  <si>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</si>
  <si>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</si>
  <si>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</si>
  <si>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</si>
  <si>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</si>
  <si>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</si>
  <si>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</si>
  <si>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</si>
  <si>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</si>
  <si>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</si>
  <si>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</si>
  <si>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</si>
  <si>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</si>
  <si>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</si>
  <si>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</si>
  <si>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</si>
  <si>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</si>
  <si>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</si>
  <si>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</si>
  <si>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</si>
  <si>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</si>
  <si>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</si>
  <si>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</si>
  <si>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</si>
  <si>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</si>
  <si>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</si>
  <si>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</si>
  <si>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</si>
  <si>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</si>
  <si>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</si>
  <si>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</si>
  <si>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</si>
  <si>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</si>
  <si>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</si>
  <si>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</si>
  <si>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</si>
  <si>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</si>
  <si>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</si>
  <si>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</si>
  <si>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</si>
  <si>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</si>
  <si>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</si>
  <si>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</si>
  <si>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</si>
  <si>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</si>
  <si>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</si>
  <si>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</si>
  <si>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</si>
  <si>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</si>
  <si>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</si>
  <si>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</si>
  <si>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</si>
  <si>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</si>
  <si>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</si>
  <si>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</si>
  <si>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</si>
  <si>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</si>
  <si>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</si>
  <si>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</si>
  <si>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</si>
  <si>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</si>
  <si>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</si>
  <si>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</si>
  <si>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</si>
  <si>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</si>
  <si>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</si>
  <si>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</si>
  <si>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</si>
  <si>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</si>
  <si>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</si>
  <si>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</si>
  <si>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</si>
  <si>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</si>
  <si>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</si>
  <si>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</si>
  <si>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</si>
  <si>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</si>
  <si>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</si>
  <si>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</si>
  <si>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</si>
  <si>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</si>
  <si>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</si>
  <si>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</si>
  <si>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</si>
  <si>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</si>
  <si>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</si>
  <si>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</si>
  <si>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</si>
  <si>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</si>
  <si>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</si>
  <si>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</si>
  <si>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</si>
  <si>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</si>
  <si>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</si>
  <si>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</si>
  <si>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</si>
  <si>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</si>
  <si>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</si>
  <si>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</si>
  <si>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</si>
  <si>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</si>
  <si>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</si>
  <si>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</si>
  <si>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</si>
  <si>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</si>
  <si>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</si>
  <si>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</si>
  <si>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</si>
  <si>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</si>
  <si>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</si>
  <si>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</si>
  <si>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</si>
  <si>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</si>
  <si>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</si>
  <si>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</si>
  <si>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</si>
  <si>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</si>
  <si>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</si>
  <si>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</si>
  <si>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</si>
  <si>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</si>
  <si>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</si>
  <si>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</si>
  <si>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</si>
  <si>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</si>
  <si>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</si>
  <si>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</si>
  <si>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</si>
  <si>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</si>
  <si>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</si>
  <si>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</si>
  <si>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</si>
  <si>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</si>
  <si>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</si>
  <si>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</si>
  <si>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</si>
  <si>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</si>
  <si>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</si>
  <si>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</si>
  <si>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</si>
  <si>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</si>
  <si>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</si>
  <si>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</si>
  <si>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</si>
  <si>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</si>
  <si>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</si>
  <si>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</si>
  <si>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</si>
  <si>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</si>
  <si>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</si>
  <si>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</si>
  <si>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</si>
  <si>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</si>
  <si>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</si>
  <si>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</si>
  <si>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</si>
  <si>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</si>
  <si>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</si>
  <si>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</si>
  <si>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</si>
  <si>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</si>
  <si>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</si>
  <si>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</si>
  <si>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</si>
  <si>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</si>
  <si>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</si>
  <si>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</si>
  <si>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</si>
  <si>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</si>
  <si>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</si>
  <si>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</si>
  <si>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</si>
  <si>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</si>
  <si>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</si>
  <si>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</si>
  <si>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</si>
  <si>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</si>
  <si>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</si>
  <si>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</si>
  <si>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</si>
  <si>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</si>
  <si>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</si>
  <si>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</si>
  <si>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</si>
  <si>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</si>
  <si>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</si>
  <si>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</si>
  <si>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</si>
  <si>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</si>
  <si>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</si>
  <si>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</si>
  <si>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</si>
  <si>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</si>
  <si>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RECURSOS FINANCIEROS (MILES DE PESOS )</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</si>
  <si>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</si>
  <si>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</si>
  <si>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</si>
  <si>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</si>
  <si>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</si>
  <si>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</si>
  <si>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</si>
  <si>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</si>
  <si>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META 
ACUMULADA 
</t>
    </r>
    <r>
      <rPr>
        <sz val="9"/>
        <color indexed="9"/>
        <rFont val="Arial"/>
        <family val="2"/>
      </rPr>
      <t>2</t>
    </r>
    <r>
      <rPr>
        <u/>
        <sz val="9"/>
        <color indexed="9"/>
        <rFont val="Arial"/>
        <family val="2"/>
      </rPr>
      <t>o</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</si>
  <si>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</si>
  <si>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</si>
  <si>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</si>
  <si>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</si>
  <si>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</si>
  <si>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</si>
  <si>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programado</t>
  </si>
  <si>
    <t xml:space="preserve">ejecutado </t>
  </si>
  <si>
    <t>ejecutado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</si>
  <si>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</si>
  <si>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</si>
  <si>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</si>
  <si>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</si>
  <si>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</si>
  <si>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</si>
  <si>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</si>
  <si>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</si>
  <si>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</si>
  <si>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</si>
  <si>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</si>
  <si>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</si>
  <si>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</si>
  <si>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</si>
  <si>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</si>
  <si>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</si>
  <si>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</si>
  <si>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</si>
  <si>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</si>
  <si>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</si>
  <si>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</si>
  <si>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</si>
  <si>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</si>
  <si>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</si>
  <si>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</si>
  <si>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</si>
  <si>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</si>
  <si>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</si>
  <si>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</si>
  <si>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</si>
  <si>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</si>
  <si>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</si>
  <si>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</si>
  <si>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</si>
  <si>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</si>
  <si>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</si>
  <si>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</si>
  <si>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</si>
  <si>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</si>
  <si>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</si>
  <si>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</si>
  <si>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</si>
  <si>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</si>
  <si>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</si>
  <si>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</si>
  <si>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</si>
  <si>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</si>
  <si>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</si>
  <si>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</si>
  <si>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</si>
  <si>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</si>
  <si>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</si>
  <si>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</si>
  <si>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</si>
  <si>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</si>
  <si>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</si>
  <si>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SANDRA PATRICIA GARAVITO MORENO</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</si>
  <si>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</si>
  <si>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</si>
  <si>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</si>
  <si>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</si>
  <si>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</si>
  <si>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</si>
  <si>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</si>
  <si>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</si>
  <si>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</si>
  <si>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</si>
  <si>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</si>
  <si>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</si>
  <si>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</si>
  <si>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</si>
  <si>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</si>
  <si>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</si>
  <si>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</si>
  <si>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</si>
  <si>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</si>
  <si>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</si>
  <si>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</si>
  <si>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CARACTERIZACIÓN DE BENEFICIARIOS</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</si>
  <si>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</si>
  <si>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</si>
  <si>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</si>
  <si>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</si>
  <si>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</si>
  <si>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</si>
  <si>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</si>
  <si>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</si>
  <si>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</si>
  <si>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</si>
  <si>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</si>
  <si>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</si>
  <si>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</si>
  <si>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</si>
  <si>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</si>
  <si>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</si>
  <si>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</si>
  <si>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</si>
  <si>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</si>
  <si>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</si>
  <si>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</si>
  <si>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</si>
  <si>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</si>
  <si>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</si>
  <si>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</si>
  <si>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</si>
  <si>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</si>
  <si>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</si>
  <si>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</si>
  <si>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</si>
  <si>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</si>
  <si>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</si>
  <si>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</si>
  <si>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</si>
  <si>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</si>
  <si>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</si>
  <si>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</si>
  <si>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</si>
  <si>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</si>
  <si>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</si>
  <si>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</si>
  <si>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</si>
  <si>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</si>
  <si>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</si>
  <si>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</si>
  <si>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</si>
  <si>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</si>
  <si>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</si>
  <si>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</si>
  <si>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</si>
  <si>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</si>
  <si>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</si>
  <si>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</si>
  <si>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</si>
  <si>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</si>
  <si>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</si>
  <si>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</si>
  <si>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</si>
  <si>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</si>
  <si>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</si>
  <si>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</si>
  <si>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</si>
  <si>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</si>
  <si>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</si>
  <si>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</si>
  <si>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</si>
  <si>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</si>
  <si>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</si>
  <si>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</si>
  <si>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</si>
  <si>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</si>
  <si>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</si>
  <si>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</si>
  <si>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</si>
  <si>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</si>
  <si>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</si>
  <si>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</si>
  <si>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</si>
  <si>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</si>
  <si>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</si>
  <si>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</si>
  <si>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</si>
  <si>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</si>
  <si>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</si>
  <si>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</si>
  <si>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</si>
  <si>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</si>
  <si>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</si>
  <si>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</si>
  <si>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</si>
  <si>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</si>
  <si>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</si>
  <si>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</si>
  <si>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</si>
  <si>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</si>
  <si>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</si>
  <si>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</si>
  <si>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</si>
  <si>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</si>
  <si>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</si>
  <si>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</si>
  <si>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</si>
  <si>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</si>
  <si>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</si>
  <si>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</si>
  <si>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</si>
  <si>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</si>
  <si>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</si>
  <si>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</si>
  <si>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</si>
  <si>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</si>
  <si>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</si>
  <si>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</si>
  <si>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</si>
  <si>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</si>
  <si>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</si>
  <si>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</si>
  <si>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</si>
  <si>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</si>
  <si>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</si>
  <si>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</si>
  <si>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</si>
  <si>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</si>
  <si>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</si>
  <si>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</si>
  <si>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</si>
  <si>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</si>
  <si>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</si>
  <si>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</si>
  <si>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</si>
  <si>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</si>
  <si>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</si>
  <si>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</si>
  <si>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</si>
  <si>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</si>
  <si>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</si>
  <si>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</si>
  <si>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</si>
  <si>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</si>
  <si>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</si>
  <si>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</si>
  <si>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</si>
  <si>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</si>
  <si>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</si>
  <si>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</si>
  <si>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</si>
  <si>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</si>
  <si>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</si>
  <si>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</si>
  <si>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</si>
  <si>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</si>
  <si>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</si>
  <si>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</si>
  <si>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</si>
  <si>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</si>
  <si>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</si>
  <si>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</si>
  <si>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</si>
  <si>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</si>
  <si>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</si>
  <si>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</si>
  <si>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</si>
  <si>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</si>
  <si>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</si>
  <si>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LUIS ARMANDO SUÁREZ MORENO - SECRETARIO DE GOBIERNO</t>
  </si>
  <si>
    <t>Contratar la realización del estudio AVR en zonas de riesgo alto y medio no mitigable</t>
  </si>
  <si>
    <t>Número</t>
  </si>
  <si>
    <t>Contratar la actualización del Plan municipal para la Gestión del riesgo (riesgos tecnológicos)</t>
  </si>
  <si>
    <t>Realizar talleres, capacitaciones y/o campañas en conocimiento del riesgo</t>
  </si>
  <si>
    <t>Realizar obras de mitigación del riesgo en zonas vulnerables</t>
  </si>
  <si>
    <t>Articular acciones de apoyo en gestión del riesgo con entidades de socorro</t>
  </si>
  <si>
    <t>Instalaciones para operatividad de gestión del riesgo</t>
  </si>
  <si>
    <t>Construcción de Ciudadela Gestión del Riesgo</t>
  </si>
  <si>
    <t>Prestación de servicios de apoyo en la prevención y atención de emergencias</t>
  </si>
  <si>
    <t xml:space="preserve">Compra del predios </t>
  </si>
  <si>
    <t>Construcción de Puesto de Mando Unificado</t>
  </si>
  <si>
    <t xml:space="preserve">Dotación de PMU con línea 123 </t>
  </si>
  <si>
    <t>Reubicación de familias ubicadas en zonas de alto riesgo no mitigable</t>
  </si>
  <si>
    <t>Actualizar el Acuerdo de creación del Fondo Mpal para la Gestión del Riesgo</t>
  </si>
  <si>
    <t>Atender las situaciones de emergencia y/o desastres.</t>
  </si>
  <si>
    <t>Porcentaje</t>
  </si>
  <si>
    <t>Dotación de equipos, elementos e insumos.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</si>
</sst>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quot;$&quot;\ * #,##0.00_);_(&quot;$&quot;\ * \(#,##0.00\);_(&quot;$&quot;\ * &quot;-&quot;??_);_(@_)"/>
    <numFmt numFmtId="165" formatCode="_(* #,##0.00_);_(* \(#,##0.00\);_(* &quot;-&quot;??_);_(@_)"/>
    <numFmt numFmtId="166" formatCode="0.0"/>
    <numFmt numFmtId="167" formatCode="_(&quot;$&quot;\ * #,##0_);_(&quot;$&quot;\ * \(#,##0\);_(&quot;$&quot;\ * &quot;-&quot;??_);_(@_)"/>
    <numFmt numFmtId="168" formatCode="0;[Red]0"/>
    <numFmt numFmtId="169" formatCode="0.0;[Red]0.0"/>
    <numFmt numFmtId="170" formatCode="0.00;[Red]0.00"/>
    <numFmt numFmtId="171" formatCode="0.0%"/>
    <numFmt numFmtId="172" formatCode="_ * #,##0_ ;_ * \-#,##0_ ;_ * &quot;-&quot;_ ;_ @_ "/>
    <numFmt numFmtId="173" formatCode="#,##0.0"/>
    <numFmt numFmtId="174" formatCode="_(* #,##0_);_(* \(#,##0\);_(* &quot;-&quot;??_);_(@_)"/>
  </numFmts>
  <fonts count="60"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s>
  <fills count="35">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rgb="FFDCE6F1"/>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165"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164" fontId="1" fillId="0" borderId="0" applyFont="0" applyFill="0" applyBorder="0" applyAlignment="0" applyProtection="0"/>
    <xf numFmtId="0" fontId="54" fillId="0" borderId="0" applyNumberFormat="0" applyFill="0" applyBorder="0" applyAlignment="0" applyProtection="0">
      <alignment vertical="top"/>
      <protection locked="0"/>
    </xf>
    <xf numFmtId="164" fontId="1" fillId="0" borderId="0" applyFont="0" applyFill="0" applyBorder="0" applyAlignment="0" applyProtection="0"/>
    <xf numFmtId="172" fontId="29" fillId="0" borderId="0" applyFont="0" applyFill="0" applyBorder="0" applyAlignment="0" applyProtection="0"/>
    <xf numFmtId="0" fontId="1" fillId="0" borderId="0"/>
    <xf numFmtId="0" fontId="29" fillId="0" borderId="0"/>
  </cellStyleXfs>
  <cellXfs count="1030">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3" fontId="28" fillId="22" borderId="40" xfId="0" applyNumberFormat="1" applyFont="1" applyFill="1" applyBorder="1" applyAlignment="1" applyProtection="1">
      <alignment horizontal="center" vertical="center" textRotation="90" wrapText="1"/>
    </xf>
    <xf numFmtId="173"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4" fontId="4" fillId="0" borderId="95" xfId="1" applyNumberFormat="1" applyFont="1" applyBorder="1" applyAlignment="1">
      <alignment horizontal="center" vertical="top"/>
    </xf>
    <xf numFmtId="174"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165"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3" fontId="56" fillId="7" borderId="40" xfId="0" applyNumberFormat="1" applyFont="1" applyFill="1" applyBorder="1" applyAlignment="1" applyProtection="1">
      <alignment vertical="center" wrapText="1"/>
      <protection locked="0"/>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3"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2"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165"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165"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165"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2" fillId="2" borderId="40" xfId="3" applyFill="1" applyBorder="1" applyAlignment="1" applyProtection="1">
      <alignment horizontal="center" vertical="center" wrapText="1"/>
    </xf>
    <xf numFmtId="0" fontId="2" fillId="0" borderId="40" xfId="3" applyBorder="1" applyAlignment="1" applyProtection="1">
      <alignment horizontal="center" vertical="center" wrapText="1"/>
    </xf>
    <xf numFmtId="0" fontId="2" fillId="0" borderId="40" xfId="3" applyFill="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166" fontId="16" fillId="0" borderId="26" xfId="3" applyNumberFormat="1" applyFont="1" applyBorder="1" applyAlignment="1" applyProtection="1">
      <alignment horizontal="center" vertical="top"/>
    </xf>
    <xf numFmtId="166" fontId="16" fillId="0" borderId="29" xfId="3" applyNumberFormat="1" applyFont="1" applyBorder="1" applyAlignment="1" applyProtection="1">
      <alignment horizontal="center" vertical="top"/>
    </xf>
    <xf numFmtId="167" fontId="16" fillId="0" borderId="30" xfId="5" applyNumberFormat="1" applyFont="1" applyFill="1" applyBorder="1" applyAlignment="1" applyProtection="1">
      <alignment horizontal="right" vertical="top"/>
    </xf>
    <xf numFmtId="167" fontId="16" fillId="0" borderId="31" xfId="5" applyNumberFormat="1" applyFont="1" applyFill="1" applyBorder="1" applyAlignment="1" applyProtection="1">
      <alignment horizontal="right" vertical="top"/>
    </xf>
    <xf numFmtId="167"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9" fontId="15" fillId="2" borderId="40"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6"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6" fontId="16" fillId="0" borderId="36" xfId="3" applyNumberFormat="1" applyFont="1" applyBorder="1" applyAlignment="1" applyProtection="1">
      <alignment horizontal="center" vertical="top"/>
    </xf>
    <xf numFmtId="166"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6"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5" fillId="2" borderId="40" xfId="3" applyFont="1" applyFill="1" applyBorder="1" applyAlignment="1" applyProtection="1">
      <alignment horizontal="center" vertical="top" wrapText="1"/>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8" fontId="16" fillId="0" borderId="36" xfId="3" applyNumberFormat="1" applyFont="1" applyBorder="1" applyAlignment="1" applyProtection="1">
      <alignment horizontal="center" vertical="top"/>
    </xf>
    <xf numFmtId="168" fontId="16" fillId="0" borderId="38" xfId="3" applyNumberFormat="1" applyFont="1" applyBorder="1" applyAlignment="1" applyProtection="1">
      <alignment horizontal="center" vertical="top"/>
    </xf>
    <xf numFmtId="168" fontId="16" fillId="0" borderId="39"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xf>
    <xf numFmtId="168" fontId="16" fillId="0" borderId="33"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8" fontId="16" fillId="0" borderId="46" xfId="3" applyNumberFormat="1" applyFont="1" applyBorder="1" applyAlignment="1" applyProtection="1">
      <alignment horizontal="center" vertical="top"/>
    </xf>
    <xf numFmtId="168"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166" fontId="16" fillId="32" borderId="40" xfId="3" applyNumberFormat="1" applyFont="1" applyFill="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7" fontId="22" fillId="0" borderId="39" xfId="5" applyNumberFormat="1" applyFont="1" applyFill="1" applyBorder="1" applyAlignment="1" applyProtection="1">
      <alignment horizontal="right" vertical="center"/>
    </xf>
    <xf numFmtId="167" fontId="22" fillId="0" borderId="40" xfId="5" applyNumberFormat="1" applyFont="1" applyFill="1" applyBorder="1" applyAlignment="1" applyProtection="1">
      <alignment horizontal="right" vertical="center"/>
    </xf>
    <xf numFmtId="167" fontId="22" fillId="0" borderId="33" xfId="5" applyNumberFormat="1" applyFont="1" applyFill="1" applyBorder="1" applyAlignment="1" applyProtection="1">
      <alignment horizontal="right" vertical="center"/>
    </xf>
    <xf numFmtId="168"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wrapText="1"/>
    </xf>
    <xf numFmtId="168" fontId="15" fillId="0" borderId="36" xfId="3" applyNumberFormat="1" applyFont="1" applyBorder="1" applyAlignment="1" applyProtection="1">
      <alignment horizontal="center" vertical="top" wrapText="1"/>
    </xf>
    <xf numFmtId="168" fontId="15" fillId="2" borderId="26" xfId="3" applyNumberFormat="1" applyFont="1" applyFill="1" applyBorder="1" applyAlignment="1" applyProtection="1">
      <alignment horizontal="center" vertical="top" wrapText="1"/>
    </xf>
    <xf numFmtId="168" fontId="16" fillId="0" borderId="50" xfId="3" applyNumberFormat="1" applyFont="1" applyBorder="1" applyAlignment="1" applyProtection="1">
      <alignment horizontal="center" vertical="top"/>
    </xf>
    <xf numFmtId="168"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68" fontId="15" fillId="2" borderId="40" xfId="3" applyNumberFormat="1" applyFont="1" applyFill="1" applyBorder="1" applyAlignment="1" applyProtection="1">
      <alignment horizontal="center"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8" fontId="20" fillId="0" borderId="8" xfId="3" applyNumberFormat="1" applyFont="1" applyBorder="1" applyAlignment="1" applyProtection="1">
      <alignment horizontal="center" vertical="top" wrapText="1"/>
    </xf>
    <xf numFmtId="168" fontId="15" fillId="2" borderId="36" xfId="3" applyNumberFormat="1" applyFont="1" applyFill="1" applyBorder="1" applyAlignment="1" applyProtection="1">
      <alignment horizontal="center" vertical="top" wrapText="1"/>
    </xf>
    <xf numFmtId="1" fontId="16" fillId="32" borderId="40"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168" fontId="16" fillId="31" borderId="40" xfId="3" applyNumberFormat="1" applyFont="1" applyFill="1" applyBorder="1" applyAlignment="1" applyProtection="1">
      <alignment horizontal="center" vertical="top" wrapText="1"/>
    </xf>
    <xf numFmtId="1" fontId="16" fillId="31" borderId="40" xfId="3" applyNumberFormat="1" applyFont="1" applyFill="1" applyBorder="1" applyAlignment="1" applyProtection="1">
      <alignment horizontal="center" vertical="top" wrapText="1"/>
    </xf>
    <xf numFmtId="2" fontId="16" fillId="31" borderId="40" xfId="3" applyNumberFormat="1" applyFont="1" applyFill="1" applyBorder="1" applyAlignment="1" applyProtection="1">
      <alignment horizontal="center" vertical="top" wrapText="1"/>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8" fontId="20" fillId="0" borderId="12" xfId="3" applyNumberFormat="1" applyFont="1" applyBorder="1" applyAlignment="1" applyProtection="1">
      <alignment horizontal="center" vertical="top" wrapText="1"/>
    </xf>
    <xf numFmtId="168"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6"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8" fontId="16" fillId="0" borderId="26" xfId="3" applyNumberFormat="1" applyFont="1" applyBorder="1" applyAlignment="1" applyProtection="1">
      <alignment horizontal="center" vertical="top"/>
    </xf>
    <xf numFmtId="168"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40" xfId="3" applyFont="1" applyFill="1" applyBorder="1" applyAlignment="1" applyProtection="1">
      <alignment horizontal="center" vertical="top" wrapText="1"/>
    </xf>
    <xf numFmtId="0" fontId="5" fillId="2" borderId="40" xfId="3" applyFont="1" applyFill="1" applyBorder="1" applyAlignment="1" applyProtection="1">
      <alignment horizontal="justify" vertical="top" wrapText="1"/>
    </xf>
    <xf numFmtId="0" fontId="5" fillId="0" borderId="40" xfId="3" applyFont="1" applyBorder="1" applyAlignment="1" applyProtection="1">
      <alignment horizontal="center" vertical="top" wrapText="1"/>
    </xf>
    <xf numFmtId="1" fontId="5" fillId="0" borderId="40" xfId="3" applyNumberFormat="1" applyFont="1" applyBorder="1" applyAlignment="1" applyProtection="1">
      <alignment horizontal="center" vertical="top" wrapText="1"/>
    </xf>
    <xf numFmtId="2" fontId="5" fillId="0" borderId="40" xfId="3" applyNumberFormat="1" applyFont="1" applyBorder="1" applyAlignment="1" applyProtection="1">
      <alignment horizontal="center" vertical="top" wrapText="1"/>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166" fontId="5" fillId="0" borderId="40" xfId="3" applyNumberFormat="1" applyFont="1" applyBorder="1" applyAlignment="1" applyProtection="1">
      <alignment horizontal="center" vertical="top" wrapText="1"/>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6"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166" fontId="16" fillId="31" borderId="40" xfId="3" applyNumberFormat="1" applyFont="1" applyFill="1" applyBorder="1" applyAlignment="1" applyProtection="1">
      <alignment horizontal="center" vertical="top"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7" fontId="16" fillId="0" borderId="39" xfId="5" applyNumberFormat="1" applyFont="1" applyFill="1" applyBorder="1" applyAlignment="1" applyProtection="1">
      <alignment horizontal="right" vertical="top"/>
    </xf>
    <xf numFmtId="167" fontId="16" fillId="0" borderId="40" xfId="5" applyNumberFormat="1" applyFont="1" applyFill="1" applyBorder="1" applyAlignment="1" applyProtection="1">
      <alignment horizontal="right" vertical="top"/>
    </xf>
    <xf numFmtId="167"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10" fontId="15" fillId="2" borderId="40"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8" fontId="16" fillId="0" borderId="45" xfId="3" applyNumberFormat="1" applyFont="1" applyBorder="1" applyAlignment="1" applyProtection="1">
      <alignment horizontal="center" vertical="top"/>
    </xf>
    <xf numFmtId="168" fontId="16" fillId="0" borderId="44"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6" fontId="5" fillId="0" borderId="26" xfId="3" applyNumberFormat="1" applyFont="1" applyBorder="1" applyAlignment="1" applyProtection="1">
      <alignment horizontal="center" vertical="top"/>
    </xf>
    <xf numFmtId="166" fontId="5" fillId="0" borderId="28" xfId="3" applyNumberFormat="1" applyFont="1" applyBorder="1" applyAlignment="1" applyProtection="1">
      <alignment horizontal="center" vertical="top"/>
    </xf>
    <xf numFmtId="166" fontId="5" fillId="0" borderId="29" xfId="3" applyNumberFormat="1" applyFont="1" applyBorder="1" applyAlignment="1" applyProtection="1">
      <alignment horizontal="center" vertical="top"/>
    </xf>
    <xf numFmtId="0" fontId="5" fillId="0" borderId="40" xfId="3" applyFont="1" applyBorder="1" applyAlignment="1" applyProtection="1">
      <alignment horizontal="justify" vertical="top" wrapText="1"/>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66"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8" fontId="16" fillId="0" borderId="52" xfId="3" applyNumberFormat="1" applyFont="1" applyBorder="1" applyAlignment="1" applyProtection="1">
      <alignment horizontal="center" vertical="top"/>
    </xf>
    <xf numFmtId="168" fontId="16" fillId="0" borderId="53" xfId="3" applyNumberFormat="1" applyFont="1" applyBorder="1" applyAlignment="1" applyProtection="1">
      <alignment horizontal="center" vertical="top"/>
    </xf>
    <xf numFmtId="168"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8" fontId="15" fillId="0" borderId="26" xfId="3" applyNumberFormat="1" applyFont="1" applyBorder="1" applyAlignment="1" applyProtection="1">
      <alignment horizontal="center" vertical="top" wrapText="1"/>
    </xf>
    <xf numFmtId="168"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7"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9" fontId="16" fillId="0" borderId="36"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8"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7" fontId="15" fillId="0" borderId="33" xfId="5" applyNumberFormat="1" applyFont="1" applyFill="1" applyBorder="1" applyAlignment="1" applyProtection="1">
      <alignment horizontal="right" vertical="top"/>
    </xf>
    <xf numFmtId="168"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8" fontId="5" fillId="0" borderId="36" xfId="3" applyNumberFormat="1" applyFont="1" applyBorder="1" applyAlignment="1" applyProtection="1">
      <alignment horizontal="center" vertical="top"/>
    </xf>
    <xf numFmtId="168" fontId="5" fillId="0" borderId="38" xfId="3" applyNumberFormat="1" applyFont="1" applyBorder="1" applyAlignment="1" applyProtection="1">
      <alignment horizontal="center" vertical="top"/>
    </xf>
    <xf numFmtId="168" fontId="5" fillId="0" borderId="39"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xf>
    <xf numFmtId="168" fontId="5" fillId="0" borderId="33" xfId="3" applyNumberFormat="1" applyFont="1" applyBorder="1" applyAlignment="1" applyProtection="1">
      <alignment horizontal="center" vertical="top"/>
    </xf>
    <xf numFmtId="168" fontId="5" fillId="0" borderId="40" xfId="3" applyNumberFormat="1" applyFont="1" applyBorder="1" applyAlignment="1" applyProtection="1">
      <alignment horizontal="center" vertical="top" wrapText="1"/>
    </xf>
    <xf numFmtId="1" fontId="5" fillId="0" borderId="38" xfId="3" applyNumberFormat="1" applyFont="1" applyBorder="1" applyAlignment="1" applyProtection="1">
      <alignment horizontal="center" vertical="top"/>
    </xf>
    <xf numFmtId="168" fontId="15" fillId="0" borderId="8" xfId="3" applyNumberFormat="1" applyFont="1" applyBorder="1" applyAlignment="1" applyProtection="1">
      <alignment horizontal="center" vertical="top" wrapText="1"/>
    </xf>
    <xf numFmtId="168" fontId="5" fillId="0" borderId="46" xfId="3" applyNumberFormat="1" applyFont="1" applyBorder="1" applyAlignment="1" applyProtection="1">
      <alignment horizontal="center" vertical="top"/>
    </xf>
    <xf numFmtId="168" fontId="5" fillId="0" borderId="48" xfId="3" applyNumberFormat="1" applyFont="1" applyBorder="1" applyAlignment="1" applyProtection="1">
      <alignment horizontal="center" vertical="top"/>
    </xf>
    <xf numFmtId="168" fontId="5" fillId="31" borderId="40" xfId="3" applyNumberFormat="1" applyFont="1" applyFill="1" applyBorder="1" applyAlignment="1" applyProtection="1">
      <alignment horizontal="center" vertical="top" wrapText="1"/>
    </xf>
    <xf numFmtId="1" fontId="5" fillId="31" borderId="40" xfId="3" applyNumberFormat="1" applyFont="1" applyFill="1" applyBorder="1" applyAlignment="1" applyProtection="1">
      <alignment horizontal="center" vertical="top" wrapText="1"/>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70" fontId="16" fillId="0" borderId="36" xfId="3" applyNumberFormat="1" applyFont="1" applyBorder="1" applyAlignment="1" applyProtection="1">
      <alignment horizontal="center" vertical="top"/>
    </xf>
    <xf numFmtId="170"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0" fontId="5" fillId="2" borderId="40" xfId="3" applyFont="1" applyFill="1" applyBorder="1" applyAlignment="1" applyProtection="1">
      <alignment horizontal="center" vertical="top" wrapText="1"/>
    </xf>
    <xf numFmtId="1" fontId="5" fillId="2" borderId="40" xfId="3" applyNumberFormat="1" applyFont="1" applyFill="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166" fontId="5" fillId="0" borderId="47" xfId="3" applyNumberFormat="1" applyFont="1" applyBorder="1" applyAlignment="1" applyProtection="1">
      <alignment horizontal="center" vertical="top"/>
    </xf>
    <xf numFmtId="166" fontId="5" fillId="32" borderId="40" xfId="3" applyNumberFormat="1" applyFont="1" applyFill="1" applyBorder="1" applyAlignment="1" applyProtection="1">
      <alignment horizontal="center" vertical="top" wrapText="1"/>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2" borderId="40"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7" fontId="26" fillId="0" borderId="39" xfId="5" applyNumberFormat="1" applyFont="1" applyFill="1" applyBorder="1" applyAlignment="1" applyProtection="1">
      <alignment horizontal="right" vertical="top"/>
    </xf>
    <xf numFmtId="167" fontId="26" fillId="0" borderId="40" xfId="5" applyNumberFormat="1" applyFont="1" applyFill="1" applyBorder="1" applyAlignment="1" applyProtection="1">
      <alignment horizontal="right" vertical="top"/>
    </xf>
    <xf numFmtId="167"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8"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8"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9" fontId="5" fillId="0" borderId="38" xfId="3" applyNumberFormat="1" applyFont="1" applyBorder="1" applyAlignment="1" applyProtection="1">
      <alignment horizontal="center" vertical="top"/>
    </xf>
    <xf numFmtId="169" fontId="5" fillId="0" borderId="36" xfId="3" applyNumberFormat="1" applyFont="1" applyBorder="1" applyAlignment="1" applyProtection="1">
      <alignment horizontal="center" vertical="top"/>
    </xf>
    <xf numFmtId="169" fontId="5" fillId="0" borderId="39" xfId="3" applyNumberFormat="1" applyFont="1" applyBorder="1" applyAlignment="1" applyProtection="1">
      <alignment horizontal="center" vertical="top"/>
    </xf>
    <xf numFmtId="169" fontId="5" fillId="0" borderId="40" xfId="3" applyNumberFormat="1" applyFont="1" applyBorder="1" applyAlignment="1" applyProtection="1">
      <alignment horizontal="center" vertical="top"/>
    </xf>
    <xf numFmtId="169" fontId="5" fillId="0" borderId="33" xfId="3" applyNumberFormat="1" applyFont="1" applyBorder="1" applyAlignment="1" applyProtection="1">
      <alignment horizontal="center" vertical="top"/>
    </xf>
    <xf numFmtId="169" fontId="5" fillId="32" borderId="40" xfId="3" applyNumberFormat="1" applyFont="1" applyFill="1" applyBorder="1" applyAlignment="1" applyProtection="1">
      <alignment horizontal="center" vertical="top" wrapText="1"/>
    </xf>
    <xf numFmtId="1" fontId="5" fillId="32" borderId="40" xfId="3" applyNumberFormat="1" applyFont="1" applyFill="1" applyBorder="1" applyAlignment="1" applyProtection="1">
      <alignment horizontal="center" vertical="top" wrapText="1"/>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8"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8" fontId="5" fillId="0" borderId="45" xfId="3" applyNumberFormat="1" applyFont="1" applyBorder="1" applyAlignment="1" applyProtection="1">
      <alignment horizontal="center" vertical="top"/>
    </xf>
    <xf numFmtId="169" fontId="16" fillId="0" borderId="38" xfId="3" applyNumberFormat="1" applyFont="1" applyBorder="1" applyAlignment="1" applyProtection="1">
      <alignment horizontal="center" vertical="top"/>
    </xf>
    <xf numFmtId="169" fontId="16" fillId="0" borderId="39" xfId="3" applyNumberFormat="1" applyFont="1" applyBorder="1" applyAlignment="1" applyProtection="1">
      <alignment horizontal="center" vertical="top"/>
    </xf>
    <xf numFmtId="169" fontId="16" fillId="0" borderId="40" xfId="3" applyNumberFormat="1" applyFont="1" applyBorder="1" applyAlignment="1" applyProtection="1">
      <alignment horizontal="center" vertical="top"/>
    </xf>
    <xf numFmtId="169"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8" fontId="16" fillId="0" borderId="2" xfId="3" applyNumberFormat="1" applyFont="1" applyBorder="1" applyAlignment="1" applyProtection="1">
      <alignment horizontal="center" vertical="top"/>
    </xf>
    <xf numFmtId="168" fontId="20" fillId="0" borderId="8" xfId="3" applyNumberFormat="1" applyFont="1" applyBorder="1" applyAlignment="1" applyProtection="1">
      <alignment horizontal="center" vertical="top"/>
    </xf>
    <xf numFmtId="168"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8" fontId="5" fillId="0" borderId="2" xfId="3" applyNumberFormat="1" applyFont="1" applyBorder="1" applyAlignment="1" applyProtection="1">
      <alignment horizontal="center" vertical="top" wrapText="1"/>
    </xf>
    <xf numFmtId="168" fontId="8" fillId="2" borderId="26" xfId="3" applyNumberFormat="1" applyFont="1" applyFill="1" applyBorder="1" applyAlignment="1" applyProtection="1">
      <alignment horizontal="center" vertical="top" wrapText="1"/>
    </xf>
    <xf numFmtId="168" fontId="8" fillId="2" borderId="40"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8" fontId="8" fillId="2" borderId="36" xfId="3" applyNumberFormat="1" applyFont="1" applyFill="1" applyBorder="1" applyAlignment="1" applyProtection="1">
      <alignment horizontal="center" vertical="top" wrapText="1"/>
    </xf>
    <xf numFmtId="168" fontId="8" fillId="0" borderId="36" xfId="3" applyNumberFormat="1" applyFont="1" applyBorder="1" applyAlignment="1" applyProtection="1">
      <alignment horizontal="center" vertical="top" wrapText="1"/>
    </xf>
    <xf numFmtId="168" fontId="8" fillId="0" borderId="46" xfId="3" applyNumberFormat="1" applyFont="1" applyBorder="1" applyAlignment="1" applyProtection="1">
      <alignment horizontal="center" vertical="top" wrapText="1"/>
    </xf>
    <xf numFmtId="168"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71"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71" fontId="20" fillId="2" borderId="8" xfId="2" applyNumberFormat="1" applyFont="1" applyFill="1" applyBorder="1" applyAlignment="1" applyProtection="1">
      <alignment horizontal="center" vertical="top" wrapText="1"/>
    </xf>
    <xf numFmtId="171" fontId="20" fillId="2" borderId="12" xfId="2" applyNumberFormat="1" applyFont="1" applyFill="1" applyBorder="1" applyAlignment="1" applyProtection="1">
      <alignment horizontal="center" vertical="top" wrapText="1"/>
    </xf>
    <xf numFmtId="168" fontId="8" fillId="0" borderId="26" xfId="3" applyNumberFormat="1" applyFont="1" applyBorder="1" applyAlignment="1" applyProtection="1">
      <alignment horizontal="center" vertical="top" wrapText="1"/>
    </xf>
    <xf numFmtId="168" fontId="8" fillId="2" borderId="45" xfId="3" applyNumberFormat="1" applyFont="1" applyFill="1" applyBorder="1" applyAlignment="1" applyProtection="1">
      <alignment horizontal="center" vertical="top" wrapText="1"/>
    </xf>
    <xf numFmtId="166" fontId="16" fillId="0" borderId="44" xfId="3" applyNumberFormat="1" applyFont="1" applyBorder="1" applyAlignment="1" applyProtection="1">
      <alignment horizontal="center" vertical="top"/>
    </xf>
    <xf numFmtId="166" fontId="16" fillId="0" borderId="45" xfId="3" applyNumberFormat="1" applyFont="1" applyBorder="1" applyAlignment="1" applyProtection="1">
      <alignment horizontal="center" vertical="top"/>
    </xf>
    <xf numFmtId="2" fontId="16" fillId="32" borderId="40" xfId="3" applyNumberFormat="1" applyFont="1" applyFill="1" applyBorder="1" applyAlignment="1" applyProtection="1">
      <alignment horizontal="center" vertical="top" wrapText="1"/>
    </xf>
    <xf numFmtId="0" fontId="15" fillId="2" borderId="50" xfId="3" applyFont="1" applyFill="1" applyBorder="1" applyAlignment="1" applyProtection="1">
      <alignment horizontal="center" vertical="top" wrapText="1"/>
    </xf>
    <xf numFmtId="169" fontId="5" fillId="0" borderId="40" xfId="3" applyNumberFormat="1" applyFont="1" applyBorder="1" applyAlignment="1" applyProtection="1">
      <alignment horizontal="center" vertical="top" wrapText="1"/>
    </xf>
    <xf numFmtId="168"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4" fillId="0" borderId="105" xfId="0" applyFont="1" applyBorder="1" applyAlignment="1" applyProtection="1">
      <alignment vertical="top" wrapText="1"/>
      <protection locked="0"/>
    </xf>
    <xf numFmtId="0" fontId="4" fillId="0" borderId="106" xfId="0" applyFont="1" applyBorder="1" applyAlignment="1" applyProtection="1">
      <alignment vertical="top" wrapText="1"/>
      <protection locked="0"/>
    </xf>
    <xf numFmtId="0" fontId="4" fillId="0" borderId="107" xfId="0" applyFont="1" applyBorder="1" applyAlignment="1" applyProtection="1">
      <alignment vertical="top" wrapText="1"/>
      <protection locked="0"/>
    </xf>
    <xf numFmtId="0" fontId="4" fillId="0" borderId="106" xfId="0" applyFont="1" applyFill="1" applyBorder="1" applyAlignment="1" applyProtection="1">
      <alignment vertical="top" wrapText="1"/>
      <protection locked="0"/>
    </xf>
    <xf numFmtId="0" fontId="4" fillId="0" borderId="105" xfId="0" applyFont="1" applyBorder="1" applyAlignment="1" applyProtection="1">
      <alignment horizontal="left" vertical="top" wrapText="1" indent="1"/>
      <protection locked="0"/>
    </xf>
    <xf numFmtId="0" fontId="4" fillId="0" borderId="105" xfId="0" applyFont="1" applyFill="1" applyBorder="1" applyAlignment="1" applyProtection="1">
      <alignment vertical="top" wrapText="1"/>
      <protection locked="0"/>
    </xf>
    <xf numFmtId="0" fontId="0" fillId="0" borderId="105" xfId="0" applyBorder="1" applyAlignment="1" applyProtection="1">
      <alignment wrapText="1"/>
      <protection locked="0"/>
    </xf>
    <xf numFmtId="0" fontId="0" fillId="0" borderId="106" xfId="0" applyBorder="1" applyAlignment="1" applyProtection="1">
      <alignment wrapText="1"/>
      <protection locked="0"/>
    </xf>
    <xf numFmtId="0" fontId="0" fillId="0" borderId="107" xfId="0" applyBorder="1" applyAlignment="1" applyProtection="1">
      <alignment wrapText="1"/>
      <protection locked="0"/>
    </xf>
    <xf numFmtId="0" fontId="0" fillId="0" borderId="108" xfId="0" applyBorder="1" applyAlignment="1" applyProtection="1">
      <alignment wrapText="1"/>
      <protection locked="0"/>
    </xf>
    <xf numFmtId="0" fontId="0" fillId="0" borderId="109" xfId="0" applyBorder="1" applyAlignment="1" applyProtection="1">
      <alignment wrapText="1"/>
      <protection locked="0"/>
    </xf>
    <xf numFmtId="0" fontId="0" fillId="0" borderId="110" xfId="0" applyBorder="1" applyAlignment="1" applyProtection="1">
      <alignment wrapText="1"/>
      <protection locked="0"/>
    </xf>
    <xf numFmtId="0" fontId="28" fillId="0" borderId="40" xfId="0"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0"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165" fontId="37" fillId="0" borderId="57"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justify" vertical="center" wrapText="1"/>
    </xf>
    <xf numFmtId="0" fontId="28" fillId="0" borderId="40" xfId="0" applyFont="1" applyFill="1" applyBorder="1" applyAlignment="1" applyProtection="1">
      <alignment horizontal="left" vertical="center" wrapText="1"/>
    </xf>
    <xf numFmtId="173" fontId="28" fillId="7" borderId="40" xfId="0" applyNumberFormat="1" applyFont="1" applyFill="1" applyBorder="1" applyAlignment="1" applyProtection="1">
      <alignment horizontal="center" vertical="center" textRotation="90" wrapText="1"/>
      <protection locked="0"/>
    </xf>
    <xf numFmtId="173" fontId="28" fillId="34" borderId="33" xfId="0" applyNumberFormat="1" applyFont="1" applyFill="1" applyBorder="1" applyAlignment="1" applyProtection="1">
      <alignment horizontal="center" vertical="center" textRotation="90" wrapText="1"/>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6" fontId="29" fillId="0" borderId="40" xfId="0" applyNumberFormat="1" applyFont="1" applyBorder="1" applyAlignment="1" applyProtection="1">
      <alignment horizontal="center" vertical="center" textRotation="90" wrapText="1"/>
    </xf>
    <xf numFmtId="166" fontId="29" fillId="0" borderId="57" xfId="0" applyNumberFormat="1" applyFont="1" applyBorder="1" applyAlignment="1" applyProtection="1">
      <alignment horizontal="center" vertical="center" textRotation="90" wrapText="1"/>
    </xf>
    <xf numFmtId="166" fontId="29" fillId="0" borderId="53" xfId="0" applyNumberFormat="1" applyFont="1" applyBorder="1" applyAlignment="1" applyProtection="1">
      <alignment horizontal="center" vertical="center" textRotation="90" wrapText="1"/>
    </xf>
    <xf numFmtId="166" fontId="29" fillId="28" borderId="40" xfId="0" applyNumberFormat="1" applyFont="1" applyFill="1" applyBorder="1" applyAlignment="1" applyProtection="1">
      <alignment horizontal="center" vertical="center" textRotation="90" wrapText="1"/>
    </xf>
    <xf numFmtId="166" fontId="29" fillId="28" borderId="57" xfId="0" applyNumberFormat="1" applyFont="1" applyFill="1" applyBorder="1" applyAlignment="1" applyProtection="1">
      <alignment horizontal="center" vertical="center" textRotation="90" wrapText="1"/>
    </xf>
    <xf numFmtId="166" fontId="29" fillId="28" borderId="53" xfId="0" applyNumberFormat="1" applyFont="1" applyFill="1" applyBorder="1" applyAlignment="1" applyProtection="1">
      <alignment horizontal="center" vertical="center" textRotation="90" wrapText="1"/>
    </xf>
    <xf numFmtId="166" fontId="29" fillId="28" borderId="88" xfId="0" applyNumberFormat="1" applyFont="1" applyFill="1" applyBorder="1" applyAlignment="1" applyProtection="1">
      <alignment horizontal="center" vertical="center" textRotation="90" wrapText="1"/>
    </xf>
    <xf numFmtId="166" fontId="29" fillId="28" borderId="56" xfId="0" applyNumberFormat="1" applyFont="1" applyFill="1" applyBorder="1" applyAlignment="1" applyProtection="1">
      <alignment horizontal="center" vertical="center" textRotation="90" wrapText="1"/>
    </xf>
    <xf numFmtId="166" fontId="29" fillId="28" borderId="18" xfId="0" applyNumberFormat="1" applyFont="1" applyFill="1" applyBorder="1" applyAlignment="1" applyProtection="1">
      <alignment horizontal="center" vertical="center" textRotation="90" wrapText="1"/>
    </xf>
    <xf numFmtId="166" fontId="29" fillId="28" borderId="16" xfId="0" applyNumberFormat="1" applyFont="1" applyFill="1" applyBorder="1" applyAlignment="1" applyProtection="1">
      <alignment horizontal="center" vertical="center" textRotation="90" wrapText="1"/>
    </xf>
    <xf numFmtId="166" fontId="29" fillId="28" borderId="91" xfId="0" applyNumberFormat="1" applyFont="1" applyFill="1" applyBorder="1" applyAlignment="1" applyProtection="1">
      <alignment horizontal="center" vertical="center" textRotation="90" wrapText="1"/>
    </xf>
    <xf numFmtId="166"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9" fillId="0" borderId="58" xfId="0" applyNumberFormat="1" applyFont="1" applyFill="1" applyBorder="1" applyAlignment="1" applyProtection="1">
      <alignment horizontal="center" vertical="center" textRotation="90" wrapText="1"/>
    </xf>
    <xf numFmtId="4" fontId="29" fillId="0" borderId="19" xfId="0" applyNumberFormat="1" applyFont="1" applyFill="1" applyBorder="1" applyAlignment="1" applyProtection="1">
      <alignment horizontal="center" vertical="center" textRotation="90" wrapText="1"/>
    </xf>
    <xf numFmtId="4" fontId="29" fillId="0" borderId="93" xfId="0" applyNumberFormat="1" applyFont="1" applyFill="1" applyBorder="1" applyAlignment="1" applyProtection="1">
      <alignment horizontal="center" vertical="center"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2" fontId="38" fillId="12" borderId="70" xfId="0" applyNumberFormat="1" applyFont="1" applyFill="1" applyBorder="1" applyAlignment="1" applyProtection="1">
      <alignment horizontal="center" vertical="center" wrapText="1"/>
    </xf>
    <xf numFmtId="172"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protection locked="0"/>
    </xf>
    <xf numFmtId="0" fontId="57" fillId="7" borderId="39" xfId="0" applyFont="1" applyFill="1" applyBorder="1" applyAlignment="1" applyProtection="1">
      <alignment horizontal="center" vertical="center" wrapText="1"/>
      <protection locked="0"/>
    </xf>
    <xf numFmtId="173" fontId="28" fillId="7" borderId="66" xfId="0" applyNumberFormat="1" applyFont="1" applyFill="1" applyBorder="1" applyAlignment="1" applyProtection="1">
      <alignment horizontal="center" vertical="center" textRotation="90" wrapText="1"/>
      <protection locked="0"/>
    </xf>
    <xf numFmtId="173"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3" fontId="28" fillId="22" borderId="66" xfId="0" applyNumberFormat="1" applyFont="1" applyFill="1" applyBorder="1" applyAlignment="1" applyProtection="1">
      <alignment horizontal="center" vertical="center" textRotation="90"/>
    </xf>
    <xf numFmtId="173"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2" fontId="38" fillId="12" borderId="69" xfId="0" applyNumberFormat="1" applyFont="1" applyFill="1" applyBorder="1" applyAlignment="1" applyProtection="1">
      <alignment horizontal="center" vertical="center" wrapText="1"/>
    </xf>
    <xf numFmtId="172"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Hipervínculo" xfId="4" builtinId="8"/>
    <cellStyle name="Hipervínculo 2" xfId="6"/>
    <cellStyle name="Millares" xfId="1" builtinId="3"/>
    <cellStyle name="Moneda 2" xfId="7"/>
    <cellStyle name="Moneda 3" xfId="5"/>
    <cellStyle name="Normal" xfId="0" builtinId="0"/>
    <cellStyle name="Normal 10" xfId="8"/>
    <cellStyle name="Normal 12 2" xfId="9"/>
    <cellStyle name="Normal 4 2" xfId="10"/>
    <cellStyle name="Porcentaje" xfId="2" builtinId="5"/>
    <cellStyle name="Título 1" xfId="3" builtinId="16"/>
  </cellStyles>
  <dxfs count="0"/>
  <tableStyles count="0" defaultTableStyle="TableStyleMedium9" defaultPivotStyle="PivotStyleLight16"/>
  <colors>
    <mruColors>
      <color rgb="FFFFE89F"/>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ustomXml" Target="../customXml/item2.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G:\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1/INGENI~1/LOCALS~1/Temp/Rar$DI00.734/Copia%20de%20Plan%20Presupuestal%20Basico%202014%20INVERSION_Con%20metas-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ADRIANA/Desktop/PLANTILLAS%20PLANEACI&#211;N%202016/Relaci&#243;n%20Proyectos%20Registrad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Ficha%20de%20Control%20P%20E4.P_A.MR1.xlsm" TargetMode="External"/><Relationship Id="rId18" Type="http://schemas.openxmlformats.org/officeDocument/2006/relationships/hyperlink" Target="../../Ficha%20de%20Control%20P%20E1.P_A.MR4.xlsx" TargetMode="External"/><Relationship Id="rId26" Type="http://schemas.openxmlformats.org/officeDocument/2006/relationships/hyperlink" Target="../../Ficha%20de%20Control%20P%20E2.P_A.MR1.xlsm" TargetMode="External"/><Relationship Id="rId39" Type="http://schemas.openxmlformats.org/officeDocument/2006/relationships/hyperlink" Target="../../Ficha%20de%20Control%20P%20E1.P_B.MR3.xlsm" TargetMode="External"/><Relationship Id="rId3" Type="http://schemas.openxmlformats.org/officeDocument/2006/relationships/hyperlink" Target="../../Ficha%20de%20Control%20P%20E4.P_D.MR2.xlsm" TargetMode="External"/><Relationship Id="rId21" Type="http://schemas.openxmlformats.org/officeDocument/2006/relationships/hyperlink" Target="../../Ficha%20de%20Control%20P%20E1.P_F.MR2.xlsm" TargetMode="External"/><Relationship Id="rId34" Type="http://schemas.openxmlformats.org/officeDocument/2006/relationships/hyperlink" Target="../../Ficha%20de%20Control%20P%20E2.P_F.MR2.xlsm" TargetMode="External"/><Relationship Id="rId42" Type="http://schemas.openxmlformats.org/officeDocument/2006/relationships/hyperlink" Target="../../Ficha%20de%20Control%20P%20E3.P_L.MR1.xlsm" TargetMode="External"/><Relationship Id="rId47" Type="http://schemas.openxmlformats.org/officeDocument/2006/relationships/hyperlink" Target="../../Ficha%20de%20Control%20P%20E1.P_A.MR1_8.xlsm" TargetMode="External"/><Relationship Id="rId50" Type="http://schemas.openxmlformats.org/officeDocument/2006/relationships/hyperlink" Target="../../Ficha%20de%20Control%20P%20E3.P_D.MR2.xlsm" TargetMode="External"/><Relationship Id="rId7" Type="http://schemas.openxmlformats.org/officeDocument/2006/relationships/hyperlink" Target="../../Ficha%20de%20Control%20P%20E3.P_H.MR1.xlsm" TargetMode="External"/><Relationship Id="rId12" Type="http://schemas.openxmlformats.org/officeDocument/2006/relationships/hyperlink" Target="../../Ficha%20de%20Control%20P%20E2.P_D.MR1.xlsm" TargetMode="External"/><Relationship Id="rId17" Type="http://schemas.openxmlformats.org/officeDocument/2006/relationships/hyperlink" Target="../../Ficha%20de%20Control%20P%20E1.P_D.MR1.xlsm" TargetMode="External"/><Relationship Id="rId25" Type="http://schemas.openxmlformats.org/officeDocument/2006/relationships/hyperlink" Target="../../Ficha%20de%20Control%20P%20E4.P_C.MR1.xlsm" TargetMode="External"/><Relationship Id="rId33" Type="http://schemas.openxmlformats.org/officeDocument/2006/relationships/hyperlink" Target="../../Ficha%20de%20Control%20P%20E2.P_F.MR1.xlsm" TargetMode="External"/><Relationship Id="rId38" Type="http://schemas.openxmlformats.org/officeDocument/2006/relationships/hyperlink" Target="../../Ficha%20de%20Control%20P%20E1.P_B.MR2.xlsm" TargetMode="External"/><Relationship Id="rId46" Type="http://schemas.openxmlformats.org/officeDocument/2006/relationships/hyperlink" Target="../../Ficha%20de%20Control%20P%20E4.P_E.MR1.xlsm" TargetMode="External"/><Relationship Id="rId2" Type="http://schemas.openxmlformats.org/officeDocument/2006/relationships/hyperlink" Target="../../Ficha%20de%20Control%20P%20E2.P_B.MR1.xlsm" TargetMode="External"/><Relationship Id="rId16" Type="http://schemas.openxmlformats.org/officeDocument/2006/relationships/hyperlink" Target="../../Ficha%20de%20Control%20P%20E1.P_E.MR1.xlsm" TargetMode="External"/><Relationship Id="rId20" Type="http://schemas.openxmlformats.org/officeDocument/2006/relationships/hyperlink" Target="../../Ficha%20de%20Control%20P%20E1.P_F.MR1.xlsm" TargetMode="External"/><Relationship Id="rId29" Type="http://schemas.openxmlformats.org/officeDocument/2006/relationships/hyperlink" Target="../../Ficha%20de%20Control%20P%20E1.P_G.MR2.xlsm" TargetMode="External"/><Relationship Id="rId41" Type="http://schemas.openxmlformats.org/officeDocument/2006/relationships/hyperlink" Target="../../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Ficha%20de%20Control%20P%20E2.P_E.MR1.xlsm" TargetMode="External"/><Relationship Id="rId6" Type="http://schemas.openxmlformats.org/officeDocument/2006/relationships/hyperlink" Target="../../Ficha%20de%20Control%20P%20E3.P_G.MR1.xlsm" TargetMode="External"/><Relationship Id="rId11" Type="http://schemas.openxmlformats.org/officeDocument/2006/relationships/hyperlink" Target="../../Ficha%20de%20Control%20P%20E1.P_H.MR1.xlsm" TargetMode="External"/><Relationship Id="rId24" Type="http://schemas.openxmlformats.org/officeDocument/2006/relationships/hyperlink" Target="../../Ficha%20de%20Control%20P%20E1.P_J.MR1.xlsm" TargetMode="External"/><Relationship Id="rId32" Type="http://schemas.openxmlformats.org/officeDocument/2006/relationships/hyperlink" Target="../../Ficha%20de%20Control%20P%20E3.P_A.MR1.xlsm" TargetMode="External"/><Relationship Id="rId37" Type="http://schemas.openxmlformats.org/officeDocument/2006/relationships/hyperlink" Target="../../Ficha%20de%20Control%20P%20E1.P_B.MR1.xlsm" TargetMode="External"/><Relationship Id="rId40" Type="http://schemas.openxmlformats.org/officeDocument/2006/relationships/hyperlink" Target="../../Ficha%20de%20Control%20P%20E1.P_A.MR3.xlsm" TargetMode="External"/><Relationship Id="rId45" Type="http://schemas.openxmlformats.org/officeDocument/2006/relationships/hyperlink" Target="../../Ficha%20de%20Control%20P%20E3.P_C.MR2.xlsm" TargetMode="External"/><Relationship Id="rId53" Type="http://schemas.openxmlformats.org/officeDocument/2006/relationships/hyperlink" Target="../../Ficha%20de%20Control%20P%20E2.P_C.MR1.xlsm" TargetMode="External"/><Relationship Id="rId5" Type="http://schemas.openxmlformats.org/officeDocument/2006/relationships/hyperlink" Target="../../Ficha%20de%20Control%20P%20E3.P_F.MR1.xlsm" TargetMode="External"/><Relationship Id="rId15" Type="http://schemas.openxmlformats.org/officeDocument/2006/relationships/hyperlink" Target="../../Ficha%20de%20Control%20P%20E1.P_C.MR1.xlsm" TargetMode="External"/><Relationship Id="rId23" Type="http://schemas.openxmlformats.org/officeDocument/2006/relationships/hyperlink" Target="../../Ficha%20de%20Control%20P%20E1.P_A.MR2.xlsm" TargetMode="External"/><Relationship Id="rId28" Type="http://schemas.openxmlformats.org/officeDocument/2006/relationships/hyperlink" Target="../../Ficha%20de%20Control%20P%20E3.P_L.MR3.xlsm" TargetMode="External"/><Relationship Id="rId36" Type="http://schemas.openxmlformats.org/officeDocument/2006/relationships/hyperlink" Target="../../Ficha%20de%20Control%20P%20E3.P_C.MR1.xlsm" TargetMode="External"/><Relationship Id="rId49" Type="http://schemas.openxmlformats.org/officeDocument/2006/relationships/hyperlink" Target="../../Ficha%20de%20Control%20P%20E3.P_D.MR1.xlsm" TargetMode="External"/><Relationship Id="rId10" Type="http://schemas.openxmlformats.org/officeDocument/2006/relationships/hyperlink" Target="../../Ficha%20de%20Control%20P%20E3.P_K.MR1.xlsm" TargetMode="External"/><Relationship Id="rId19" Type="http://schemas.openxmlformats.org/officeDocument/2006/relationships/hyperlink" Target="../../Ficha%20de%20Control%20P%20E4.P_A.MR2.xlsm" TargetMode="External"/><Relationship Id="rId31" Type="http://schemas.openxmlformats.org/officeDocument/2006/relationships/hyperlink" Target="../../Ficha%20de%20Control%20P%20E3.P_B.MR1.xlsm" TargetMode="External"/><Relationship Id="rId44" Type="http://schemas.openxmlformats.org/officeDocument/2006/relationships/hyperlink" Target="../../Ficha%20de%20Control%20P%20E3.P_L.MR4.xlsm" TargetMode="External"/><Relationship Id="rId52" Type="http://schemas.openxmlformats.org/officeDocument/2006/relationships/hyperlink" Target="../../Ficha%20de%20Control%20P%20E1.P_A.MR5.xlsm" TargetMode="External"/><Relationship Id="rId4" Type="http://schemas.openxmlformats.org/officeDocument/2006/relationships/hyperlink" Target="../../Ficha%20de%20Control%20P%20E4.P_D.MR1.xlsm" TargetMode="External"/><Relationship Id="rId9" Type="http://schemas.openxmlformats.org/officeDocument/2006/relationships/hyperlink" Target="../../Ficha%20de%20Control%20P%20E3.P_J.MR1.xlsm" TargetMode="External"/><Relationship Id="rId14" Type="http://schemas.openxmlformats.org/officeDocument/2006/relationships/hyperlink" Target="../../Ficha%20de%20Control%20P%20E4.P_A.MR3.xlsm" TargetMode="External"/><Relationship Id="rId22" Type="http://schemas.openxmlformats.org/officeDocument/2006/relationships/hyperlink" Target="../../Ficha%20de%20Control%20P%20E4.P_A.MR4.xlsm" TargetMode="External"/><Relationship Id="rId27" Type="http://schemas.openxmlformats.org/officeDocument/2006/relationships/hyperlink" Target="../../Ficha%20de%20Control%20P%20E3.P_L.MR2.xlsm" TargetMode="External"/><Relationship Id="rId30" Type="http://schemas.openxmlformats.org/officeDocument/2006/relationships/hyperlink" Target="../../Ficha%20de%20Control%20P%20E1.P_G.MR1.xlsm" TargetMode="External"/><Relationship Id="rId35" Type="http://schemas.openxmlformats.org/officeDocument/2006/relationships/hyperlink" Target="../../Ficha%20de%20Control%20P%20E3.P_E.MR1.xlsm" TargetMode="External"/><Relationship Id="rId43" Type="http://schemas.openxmlformats.org/officeDocument/2006/relationships/hyperlink" Target="../../Ficha%20de%20Control%20P%20E1.P_A.MR1.xlsm" TargetMode="External"/><Relationship Id="rId48" Type="http://schemas.openxmlformats.org/officeDocument/2006/relationships/hyperlink" Target="../../Ficha%20de%20Control%20P%20E4.P_D.MR3.xlsm" TargetMode="External"/><Relationship Id="rId8" Type="http://schemas.openxmlformats.org/officeDocument/2006/relationships/hyperlink" Target="../../Ficha%20de%20Control%20P%20E3.P_I.MR1.xlsm" TargetMode="External"/><Relationship Id="rId51" Type="http://schemas.openxmlformats.org/officeDocument/2006/relationships/hyperlink" Target="../../Ficha%20de%20Control%20P%20E4.P_B.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J314"/>
  <sheetViews>
    <sheetView showGridLines="0" tabSelected="1" zoomScaleNormal="100" workbookViewId="0"/>
  </sheetViews>
  <sheetFormatPr baseColWidth="10" defaultRowHeight="14.25" x14ac:dyDescent="0.2"/>
  <cols>
    <col min="1" max="1" width="4.5703125" style="122" customWidth="1"/>
    <col min="2" max="2" width="12.7109375" style="196" customWidth="1"/>
    <col min="3" max="3" width="14.7109375" style="196" customWidth="1"/>
    <col min="4" max="4" width="19" style="122" bestFit="1" customWidth="1"/>
    <col min="5" max="6" width="18.7109375" style="122" customWidth="1"/>
    <col min="7" max="8" width="8.7109375" style="122" customWidth="1"/>
    <col min="9" max="10" width="4.7109375" style="197" customWidth="1"/>
    <col min="11" max="11" width="8.7109375" style="197" customWidth="1"/>
    <col min="12" max="12" width="8.7109375" style="122" customWidth="1"/>
    <col min="13" max="13" width="27.7109375" style="122" customWidth="1"/>
    <col min="14" max="15" width="10.7109375" style="122" customWidth="1"/>
    <col min="16" max="17" width="11.7109375" style="122" customWidth="1"/>
    <col min="18" max="33" width="10.7109375" style="122" customWidth="1"/>
    <col min="34" max="35" width="10.7109375" style="198" customWidth="1"/>
    <col min="36" max="48" width="5.140625" style="198" customWidth="1"/>
    <col min="49" max="49" width="5.42578125" style="122" customWidth="1"/>
    <col min="50" max="50" width="4.85546875" style="122" customWidth="1"/>
    <col min="51" max="51" width="7.140625" style="122" customWidth="1"/>
    <col min="52" max="257" width="11.42578125" style="122"/>
    <col min="258" max="258" width="4.5703125" style="122" customWidth="1"/>
    <col min="259" max="259" width="15.85546875" style="122" customWidth="1"/>
    <col min="260" max="260" width="16.28515625" style="122" customWidth="1"/>
    <col min="261" max="262" width="16.7109375" style="122" customWidth="1"/>
    <col min="263" max="264" width="5.7109375" style="122" customWidth="1"/>
    <col min="265" max="266" width="3.7109375" style="122" customWidth="1"/>
    <col min="267" max="268" width="10.7109375" style="122" customWidth="1"/>
    <col min="269" max="269" width="27.7109375" style="122" customWidth="1"/>
    <col min="270" max="271" width="10.7109375" style="122" customWidth="1"/>
    <col min="272" max="273" width="11.7109375" style="122" customWidth="1"/>
    <col min="274" max="291" width="10.7109375" style="122" customWidth="1"/>
    <col min="292" max="304" width="5.140625" style="122" customWidth="1"/>
    <col min="305" max="305" width="5.42578125" style="122" customWidth="1"/>
    <col min="306" max="306" width="4.85546875" style="122" customWidth="1"/>
    <col min="307" max="307" width="7.140625" style="122" customWidth="1"/>
    <col min="308" max="513" width="11.42578125" style="122"/>
    <col min="514" max="514" width="4.5703125" style="122" customWidth="1"/>
    <col min="515" max="515" width="15.85546875" style="122" customWidth="1"/>
    <col min="516" max="516" width="16.28515625" style="122" customWidth="1"/>
    <col min="517" max="518" width="16.7109375" style="122" customWidth="1"/>
    <col min="519" max="520" width="5.7109375" style="122" customWidth="1"/>
    <col min="521" max="522" width="3.7109375" style="122" customWidth="1"/>
    <col min="523" max="524" width="10.7109375" style="122" customWidth="1"/>
    <col min="525" max="525" width="27.7109375" style="122" customWidth="1"/>
    <col min="526" max="527" width="10.7109375" style="122" customWidth="1"/>
    <col min="528" max="529" width="11.7109375" style="122" customWidth="1"/>
    <col min="530" max="547" width="10.7109375" style="122" customWidth="1"/>
    <col min="548" max="560" width="5.140625" style="122" customWidth="1"/>
    <col min="561" max="561" width="5.42578125" style="122" customWidth="1"/>
    <col min="562" max="562" width="4.85546875" style="122" customWidth="1"/>
    <col min="563" max="563" width="7.140625" style="122" customWidth="1"/>
    <col min="564" max="769" width="11.42578125" style="122"/>
    <col min="770" max="770" width="4.5703125" style="122" customWidth="1"/>
    <col min="771" max="771" width="15.85546875" style="122" customWidth="1"/>
    <col min="772" max="772" width="16.28515625" style="122" customWidth="1"/>
    <col min="773" max="774" width="16.7109375" style="122" customWidth="1"/>
    <col min="775" max="776" width="5.7109375" style="122" customWidth="1"/>
    <col min="777" max="778" width="3.7109375" style="122" customWidth="1"/>
    <col min="779" max="780" width="10.7109375" style="122" customWidth="1"/>
    <col min="781" max="781" width="27.7109375" style="122" customWidth="1"/>
    <col min="782" max="783" width="10.7109375" style="122" customWidth="1"/>
    <col min="784" max="785" width="11.7109375" style="122" customWidth="1"/>
    <col min="786" max="803" width="10.7109375" style="122" customWidth="1"/>
    <col min="804" max="816" width="5.140625" style="122" customWidth="1"/>
    <col min="817" max="817" width="5.42578125" style="122" customWidth="1"/>
    <col min="818" max="818" width="4.85546875" style="122" customWidth="1"/>
    <col min="819" max="819" width="7.140625" style="122" customWidth="1"/>
    <col min="820" max="1025" width="11.42578125" style="122"/>
    <col min="1026" max="1026" width="4.5703125" style="122" customWidth="1"/>
    <col min="1027" max="1027" width="15.85546875" style="122" customWidth="1"/>
    <col min="1028" max="1028" width="16.28515625" style="122" customWidth="1"/>
    <col min="1029" max="1030" width="16.7109375" style="122" customWidth="1"/>
    <col min="1031" max="1032" width="5.7109375" style="122" customWidth="1"/>
    <col min="1033" max="1034" width="3.7109375" style="122" customWidth="1"/>
    <col min="1035" max="1036" width="10.7109375" style="122" customWidth="1"/>
    <col min="1037" max="1037" width="27.7109375" style="122" customWidth="1"/>
    <col min="1038" max="1039" width="10.7109375" style="122" customWidth="1"/>
    <col min="1040" max="1041" width="11.7109375" style="122" customWidth="1"/>
    <col min="1042" max="1059" width="10.7109375" style="122" customWidth="1"/>
    <col min="1060" max="1072" width="5.140625" style="122" customWidth="1"/>
    <col min="1073" max="1073" width="5.42578125" style="122" customWidth="1"/>
    <col min="1074" max="1074" width="4.85546875" style="122" customWidth="1"/>
    <col min="1075" max="1075" width="7.140625" style="122" customWidth="1"/>
    <col min="1076" max="1281" width="11.42578125" style="122"/>
    <col min="1282" max="1282" width="4.5703125" style="122" customWidth="1"/>
    <col min="1283" max="1283" width="15.85546875" style="122" customWidth="1"/>
    <col min="1284" max="1284" width="16.28515625" style="122" customWidth="1"/>
    <col min="1285" max="1286" width="16.7109375" style="122" customWidth="1"/>
    <col min="1287" max="1288" width="5.7109375" style="122" customWidth="1"/>
    <col min="1289" max="1290" width="3.7109375" style="122" customWidth="1"/>
    <col min="1291" max="1292" width="10.7109375" style="122" customWidth="1"/>
    <col min="1293" max="1293" width="27.7109375" style="122" customWidth="1"/>
    <col min="1294" max="1295" width="10.7109375" style="122" customWidth="1"/>
    <col min="1296" max="1297" width="11.7109375" style="122" customWidth="1"/>
    <col min="1298" max="1315" width="10.7109375" style="122" customWidth="1"/>
    <col min="1316" max="1328" width="5.140625" style="122" customWidth="1"/>
    <col min="1329" max="1329" width="5.42578125" style="122" customWidth="1"/>
    <col min="1330" max="1330" width="4.85546875" style="122" customWidth="1"/>
    <col min="1331" max="1331" width="7.140625" style="122" customWidth="1"/>
    <col min="1332" max="1537" width="11.42578125" style="122"/>
    <col min="1538" max="1538" width="4.5703125" style="122" customWidth="1"/>
    <col min="1539" max="1539" width="15.85546875" style="122" customWidth="1"/>
    <col min="1540" max="1540" width="16.28515625" style="122" customWidth="1"/>
    <col min="1541" max="1542" width="16.7109375" style="122" customWidth="1"/>
    <col min="1543" max="1544" width="5.7109375" style="122" customWidth="1"/>
    <col min="1545" max="1546" width="3.7109375" style="122" customWidth="1"/>
    <col min="1547" max="1548" width="10.7109375" style="122" customWidth="1"/>
    <col min="1549" max="1549" width="27.7109375" style="122" customWidth="1"/>
    <col min="1550" max="1551" width="10.7109375" style="122" customWidth="1"/>
    <col min="1552" max="1553" width="11.7109375" style="122" customWidth="1"/>
    <col min="1554" max="1571" width="10.7109375" style="122" customWidth="1"/>
    <col min="1572" max="1584" width="5.140625" style="122" customWidth="1"/>
    <col min="1585" max="1585" width="5.42578125" style="122" customWidth="1"/>
    <col min="1586" max="1586" width="4.85546875" style="122" customWidth="1"/>
    <col min="1587" max="1587" width="7.140625" style="122" customWidth="1"/>
    <col min="1588" max="1793" width="11.42578125" style="122"/>
    <col min="1794" max="1794" width="4.5703125" style="122" customWidth="1"/>
    <col min="1795" max="1795" width="15.85546875" style="122" customWidth="1"/>
    <col min="1796" max="1796" width="16.28515625" style="122" customWidth="1"/>
    <col min="1797" max="1798" width="16.7109375" style="122" customWidth="1"/>
    <col min="1799" max="1800" width="5.7109375" style="122" customWidth="1"/>
    <col min="1801" max="1802" width="3.7109375" style="122" customWidth="1"/>
    <col min="1803" max="1804" width="10.7109375" style="122" customWidth="1"/>
    <col min="1805" max="1805" width="27.7109375" style="122" customWidth="1"/>
    <col min="1806" max="1807" width="10.7109375" style="122" customWidth="1"/>
    <col min="1808" max="1809" width="11.7109375" style="122" customWidth="1"/>
    <col min="1810" max="1827" width="10.7109375" style="122" customWidth="1"/>
    <col min="1828" max="1840" width="5.140625" style="122" customWidth="1"/>
    <col min="1841" max="1841" width="5.42578125" style="122" customWidth="1"/>
    <col min="1842" max="1842" width="4.85546875" style="122" customWidth="1"/>
    <col min="1843" max="1843" width="7.140625" style="122" customWidth="1"/>
    <col min="1844" max="2049" width="11.42578125" style="122"/>
    <col min="2050" max="2050" width="4.5703125" style="122" customWidth="1"/>
    <col min="2051" max="2051" width="15.85546875" style="122" customWidth="1"/>
    <col min="2052" max="2052" width="16.28515625" style="122" customWidth="1"/>
    <col min="2053" max="2054" width="16.7109375" style="122" customWidth="1"/>
    <col min="2055" max="2056" width="5.7109375" style="122" customWidth="1"/>
    <col min="2057" max="2058" width="3.7109375" style="122" customWidth="1"/>
    <col min="2059" max="2060" width="10.7109375" style="122" customWidth="1"/>
    <col min="2061" max="2061" width="27.7109375" style="122" customWidth="1"/>
    <col min="2062" max="2063" width="10.7109375" style="122" customWidth="1"/>
    <col min="2064" max="2065" width="11.7109375" style="122" customWidth="1"/>
    <col min="2066" max="2083" width="10.7109375" style="122" customWidth="1"/>
    <col min="2084" max="2096" width="5.140625" style="122" customWidth="1"/>
    <col min="2097" max="2097" width="5.42578125" style="122" customWidth="1"/>
    <col min="2098" max="2098" width="4.85546875" style="122" customWidth="1"/>
    <col min="2099" max="2099" width="7.140625" style="122" customWidth="1"/>
    <col min="2100" max="2305" width="11.42578125" style="122"/>
    <col min="2306" max="2306" width="4.5703125" style="122" customWidth="1"/>
    <col min="2307" max="2307" width="15.85546875" style="122" customWidth="1"/>
    <col min="2308" max="2308" width="16.28515625" style="122" customWidth="1"/>
    <col min="2309" max="2310" width="16.7109375" style="122" customWidth="1"/>
    <col min="2311" max="2312" width="5.7109375" style="122" customWidth="1"/>
    <col min="2313" max="2314" width="3.7109375" style="122" customWidth="1"/>
    <col min="2315" max="2316" width="10.7109375" style="122" customWidth="1"/>
    <col min="2317" max="2317" width="27.7109375" style="122" customWidth="1"/>
    <col min="2318" max="2319" width="10.7109375" style="122" customWidth="1"/>
    <col min="2320" max="2321" width="11.7109375" style="122" customWidth="1"/>
    <col min="2322" max="2339" width="10.7109375" style="122" customWidth="1"/>
    <col min="2340" max="2352" width="5.140625" style="122" customWidth="1"/>
    <col min="2353" max="2353" width="5.42578125" style="122" customWidth="1"/>
    <col min="2354" max="2354" width="4.85546875" style="122" customWidth="1"/>
    <col min="2355" max="2355" width="7.140625" style="122" customWidth="1"/>
    <col min="2356" max="2561" width="11.42578125" style="122"/>
    <col min="2562" max="2562" width="4.5703125" style="122" customWidth="1"/>
    <col min="2563" max="2563" width="15.85546875" style="122" customWidth="1"/>
    <col min="2564" max="2564" width="16.28515625" style="122" customWidth="1"/>
    <col min="2565" max="2566" width="16.7109375" style="122" customWidth="1"/>
    <col min="2567" max="2568" width="5.7109375" style="122" customWidth="1"/>
    <col min="2569" max="2570" width="3.7109375" style="122" customWidth="1"/>
    <col min="2571" max="2572" width="10.7109375" style="122" customWidth="1"/>
    <col min="2573" max="2573" width="27.7109375" style="122" customWidth="1"/>
    <col min="2574" max="2575" width="10.7109375" style="122" customWidth="1"/>
    <col min="2576" max="2577" width="11.7109375" style="122" customWidth="1"/>
    <col min="2578" max="2595" width="10.7109375" style="122" customWidth="1"/>
    <col min="2596" max="2608" width="5.140625" style="122" customWidth="1"/>
    <col min="2609" max="2609" width="5.42578125" style="122" customWidth="1"/>
    <col min="2610" max="2610" width="4.85546875" style="122" customWidth="1"/>
    <col min="2611" max="2611" width="7.140625" style="122" customWidth="1"/>
    <col min="2612" max="2817" width="11.42578125" style="122"/>
    <col min="2818" max="2818" width="4.5703125" style="122" customWidth="1"/>
    <col min="2819" max="2819" width="15.85546875" style="122" customWidth="1"/>
    <col min="2820" max="2820" width="16.28515625" style="122" customWidth="1"/>
    <col min="2821" max="2822" width="16.7109375" style="122" customWidth="1"/>
    <col min="2823" max="2824" width="5.7109375" style="122" customWidth="1"/>
    <col min="2825" max="2826" width="3.7109375" style="122" customWidth="1"/>
    <col min="2827" max="2828" width="10.7109375" style="122" customWidth="1"/>
    <col min="2829" max="2829" width="27.7109375" style="122" customWidth="1"/>
    <col min="2830" max="2831" width="10.7109375" style="122" customWidth="1"/>
    <col min="2832" max="2833" width="11.7109375" style="122" customWidth="1"/>
    <col min="2834" max="2851" width="10.7109375" style="122" customWidth="1"/>
    <col min="2852" max="2864" width="5.140625" style="122" customWidth="1"/>
    <col min="2865" max="2865" width="5.42578125" style="122" customWidth="1"/>
    <col min="2866" max="2866" width="4.85546875" style="122" customWidth="1"/>
    <col min="2867" max="2867" width="7.140625" style="122" customWidth="1"/>
    <col min="2868" max="3073" width="11.42578125" style="122"/>
    <col min="3074" max="3074" width="4.5703125" style="122" customWidth="1"/>
    <col min="3075" max="3075" width="15.85546875" style="122" customWidth="1"/>
    <col min="3076" max="3076" width="16.28515625" style="122" customWidth="1"/>
    <col min="3077" max="3078" width="16.7109375" style="122" customWidth="1"/>
    <col min="3079" max="3080" width="5.7109375" style="122" customWidth="1"/>
    <col min="3081" max="3082" width="3.7109375" style="122" customWidth="1"/>
    <col min="3083" max="3084" width="10.7109375" style="122" customWidth="1"/>
    <col min="3085" max="3085" width="27.7109375" style="122" customWidth="1"/>
    <col min="3086" max="3087" width="10.7109375" style="122" customWidth="1"/>
    <col min="3088" max="3089" width="11.7109375" style="122" customWidth="1"/>
    <col min="3090" max="3107" width="10.7109375" style="122" customWidth="1"/>
    <col min="3108" max="3120" width="5.140625" style="122" customWidth="1"/>
    <col min="3121" max="3121" width="5.42578125" style="122" customWidth="1"/>
    <col min="3122" max="3122" width="4.85546875" style="122" customWidth="1"/>
    <col min="3123" max="3123" width="7.140625" style="122" customWidth="1"/>
    <col min="3124" max="3329" width="11.42578125" style="122"/>
    <col min="3330" max="3330" width="4.5703125" style="122" customWidth="1"/>
    <col min="3331" max="3331" width="15.85546875" style="122" customWidth="1"/>
    <col min="3332" max="3332" width="16.28515625" style="122" customWidth="1"/>
    <col min="3333" max="3334" width="16.7109375" style="122" customWidth="1"/>
    <col min="3335" max="3336" width="5.7109375" style="122" customWidth="1"/>
    <col min="3337" max="3338" width="3.7109375" style="122" customWidth="1"/>
    <col min="3339" max="3340" width="10.7109375" style="122" customWidth="1"/>
    <col min="3341" max="3341" width="27.7109375" style="122" customWidth="1"/>
    <col min="3342" max="3343" width="10.7109375" style="122" customWidth="1"/>
    <col min="3344" max="3345" width="11.7109375" style="122" customWidth="1"/>
    <col min="3346" max="3363" width="10.7109375" style="122" customWidth="1"/>
    <col min="3364" max="3376" width="5.140625" style="122" customWidth="1"/>
    <col min="3377" max="3377" width="5.42578125" style="122" customWidth="1"/>
    <col min="3378" max="3378" width="4.85546875" style="122" customWidth="1"/>
    <col min="3379" max="3379" width="7.140625" style="122" customWidth="1"/>
    <col min="3380" max="3585" width="11.42578125" style="122"/>
    <col min="3586" max="3586" width="4.5703125" style="122" customWidth="1"/>
    <col min="3587" max="3587" width="15.85546875" style="122" customWidth="1"/>
    <col min="3588" max="3588" width="16.28515625" style="122" customWidth="1"/>
    <col min="3589" max="3590" width="16.7109375" style="122" customWidth="1"/>
    <col min="3591" max="3592" width="5.7109375" style="122" customWidth="1"/>
    <col min="3593" max="3594" width="3.7109375" style="122" customWidth="1"/>
    <col min="3595" max="3596" width="10.7109375" style="122" customWidth="1"/>
    <col min="3597" max="3597" width="27.7109375" style="122" customWidth="1"/>
    <col min="3598" max="3599" width="10.7109375" style="122" customWidth="1"/>
    <col min="3600" max="3601" width="11.7109375" style="122" customWidth="1"/>
    <col min="3602" max="3619" width="10.7109375" style="122" customWidth="1"/>
    <col min="3620" max="3632" width="5.140625" style="122" customWidth="1"/>
    <col min="3633" max="3633" width="5.42578125" style="122" customWidth="1"/>
    <col min="3634" max="3634" width="4.85546875" style="122" customWidth="1"/>
    <col min="3635" max="3635" width="7.140625" style="122" customWidth="1"/>
    <col min="3636" max="3841" width="11.42578125" style="122"/>
    <col min="3842" max="3842" width="4.5703125" style="122" customWidth="1"/>
    <col min="3843" max="3843" width="15.85546875" style="122" customWidth="1"/>
    <col min="3844" max="3844" width="16.28515625" style="122" customWidth="1"/>
    <col min="3845" max="3846" width="16.7109375" style="122" customWidth="1"/>
    <col min="3847" max="3848" width="5.7109375" style="122" customWidth="1"/>
    <col min="3849" max="3850" width="3.7109375" style="122" customWidth="1"/>
    <col min="3851" max="3852" width="10.7109375" style="122" customWidth="1"/>
    <col min="3853" max="3853" width="27.7109375" style="122" customWidth="1"/>
    <col min="3854" max="3855" width="10.7109375" style="122" customWidth="1"/>
    <col min="3856" max="3857" width="11.7109375" style="122" customWidth="1"/>
    <col min="3858" max="3875" width="10.7109375" style="122" customWidth="1"/>
    <col min="3876" max="3888" width="5.140625" style="122" customWidth="1"/>
    <col min="3889" max="3889" width="5.42578125" style="122" customWidth="1"/>
    <col min="3890" max="3890" width="4.85546875" style="122" customWidth="1"/>
    <col min="3891" max="3891" width="7.140625" style="122" customWidth="1"/>
    <col min="3892" max="4097" width="11.42578125" style="122"/>
    <col min="4098" max="4098" width="4.5703125" style="122" customWidth="1"/>
    <col min="4099" max="4099" width="15.85546875" style="122" customWidth="1"/>
    <col min="4100" max="4100" width="16.28515625" style="122" customWidth="1"/>
    <col min="4101" max="4102" width="16.7109375" style="122" customWidth="1"/>
    <col min="4103" max="4104" width="5.7109375" style="122" customWidth="1"/>
    <col min="4105" max="4106" width="3.7109375" style="122" customWidth="1"/>
    <col min="4107" max="4108" width="10.7109375" style="122" customWidth="1"/>
    <col min="4109" max="4109" width="27.7109375" style="122" customWidth="1"/>
    <col min="4110" max="4111" width="10.7109375" style="122" customWidth="1"/>
    <col min="4112" max="4113" width="11.7109375" style="122" customWidth="1"/>
    <col min="4114" max="4131" width="10.7109375" style="122" customWidth="1"/>
    <col min="4132" max="4144" width="5.140625" style="122" customWidth="1"/>
    <col min="4145" max="4145" width="5.42578125" style="122" customWidth="1"/>
    <col min="4146" max="4146" width="4.85546875" style="122" customWidth="1"/>
    <col min="4147" max="4147" width="7.140625" style="122" customWidth="1"/>
    <col min="4148" max="4353" width="11.42578125" style="122"/>
    <col min="4354" max="4354" width="4.5703125" style="122" customWidth="1"/>
    <col min="4355" max="4355" width="15.85546875" style="122" customWidth="1"/>
    <col min="4356" max="4356" width="16.28515625" style="122" customWidth="1"/>
    <col min="4357" max="4358" width="16.7109375" style="122" customWidth="1"/>
    <col min="4359" max="4360" width="5.7109375" style="122" customWidth="1"/>
    <col min="4361" max="4362" width="3.7109375" style="122" customWidth="1"/>
    <col min="4363" max="4364" width="10.7109375" style="122" customWidth="1"/>
    <col min="4365" max="4365" width="27.7109375" style="122" customWidth="1"/>
    <col min="4366" max="4367" width="10.7109375" style="122" customWidth="1"/>
    <col min="4368" max="4369" width="11.7109375" style="122" customWidth="1"/>
    <col min="4370" max="4387" width="10.7109375" style="122" customWidth="1"/>
    <col min="4388" max="4400" width="5.140625" style="122" customWidth="1"/>
    <col min="4401" max="4401" width="5.42578125" style="122" customWidth="1"/>
    <col min="4402" max="4402" width="4.85546875" style="122" customWidth="1"/>
    <col min="4403" max="4403" width="7.140625" style="122" customWidth="1"/>
    <col min="4404" max="4609" width="11.42578125" style="122"/>
    <col min="4610" max="4610" width="4.5703125" style="122" customWidth="1"/>
    <col min="4611" max="4611" width="15.85546875" style="122" customWidth="1"/>
    <col min="4612" max="4612" width="16.28515625" style="122" customWidth="1"/>
    <col min="4613" max="4614" width="16.7109375" style="122" customWidth="1"/>
    <col min="4615" max="4616" width="5.7109375" style="122" customWidth="1"/>
    <col min="4617" max="4618" width="3.7109375" style="122" customWidth="1"/>
    <col min="4619" max="4620" width="10.7109375" style="122" customWidth="1"/>
    <col min="4621" max="4621" width="27.7109375" style="122" customWidth="1"/>
    <col min="4622" max="4623" width="10.7109375" style="122" customWidth="1"/>
    <col min="4624" max="4625" width="11.7109375" style="122" customWidth="1"/>
    <col min="4626" max="4643" width="10.7109375" style="122" customWidth="1"/>
    <col min="4644" max="4656" width="5.140625" style="122" customWidth="1"/>
    <col min="4657" max="4657" width="5.42578125" style="122" customWidth="1"/>
    <col min="4658" max="4658" width="4.85546875" style="122" customWidth="1"/>
    <col min="4659" max="4659" width="7.140625" style="122" customWidth="1"/>
    <col min="4660" max="4865" width="11.42578125" style="122"/>
    <col min="4866" max="4866" width="4.5703125" style="122" customWidth="1"/>
    <col min="4867" max="4867" width="15.85546875" style="122" customWidth="1"/>
    <col min="4868" max="4868" width="16.28515625" style="122" customWidth="1"/>
    <col min="4869" max="4870" width="16.7109375" style="122" customWidth="1"/>
    <col min="4871" max="4872" width="5.7109375" style="122" customWidth="1"/>
    <col min="4873" max="4874" width="3.7109375" style="122" customWidth="1"/>
    <col min="4875" max="4876" width="10.7109375" style="122" customWidth="1"/>
    <col min="4877" max="4877" width="27.7109375" style="122" customWidth="1"/>
    <col min="4878" max="4879" width="10.7109375" style="122" customWidth="1"/>
    <col min="4880" max="4881" width="11.7109375" style="122" customWidth="1"/>
    <col min="4882" max="4899" width="10.7109375" style="122" customWidth="1"/>
    <col min="4900" max="4912" width="5.140625" style="122" customWidth="1"/>
    <col min="4913" max="4913" width="5.42578125" style="122" customWidth="1"/>
    <col min="4914" max="4914" width="4.85546875" style="122" customWidth="1"/>
    <col min="4915" max="4915" width="7.140625" style="122" customWidth="1"/>
    <col min="4916" max="5121" width="11.42578125" style="122"/>
    <col min="5122" max="5122" width="4.5703125" style="122" customWidth="1"/>
    <col min="5123" max="5123" width="15.85546875" style="122" customWidth="1"/>
    <col min="5124" max="5124" width="16.28515625" style="122" customWidth="1"/>
    <col min="5125" max="5126" width="16.7109375" style="122" customWidth="1"/>
    <col min="5127" max="5128" width="5.7109375" style="122" customWidth="1"/>
    <col min="5129" max="5130" width="3.7109375" style="122" customWidth="1"/>
    <col min="5131" max="5132" width="10.7109375" style="122" customWidth="1"/>
    <col min="5133" max="5133" width="27.7109375" style="122" customWidth="1"/>
    <col min="5134" max="5135" width="10.7109375" style="122" customWidth="1"/>
    <col min="5136" max="5137" width="11.7109375" style="122" customWidth="1"/>
    <col min="5138" max="5155" width="10.7109375" style="122" customWidth="1"/>
    <col min="5156" max="5168" width="5.140625" style="122" customWidth="1"/>
    <col min="5169" max="5169" width="5.42578125" style="122" customWidth="1"/>
    <col min="5170" max="5170" width="4.85546875" style="122" customWidth="1"/>
    <col min="5171" max="5171" width="7.140625" style="122" customWidth="1"/>
    <col min="5172" max="5377" width="11.42578125" style="122"/>
    <col min="5378" max="5378" width="4.5703125" style="122" customWidth="1"/>
    <col min="5379" max="5379" width="15.85546875" style="122" customWidth="1"/>
    <col min="5380" max="5380" width="16.28515625" style="122" customWidth="1"/>
    <col min="5381" max="5382" width="16.7109375" style="122" customWidth="1"/>
    <col min="5383" max="5384" width="5.7109375" style="122" customWidth="1"/>
    <col min="5385" max="5386" width="3.7109375" style="122" customWidth="1"/>
    <col min="5387" max="5388" width="10.7109375" style="122" customWidth="1"/>
    <col min="5389" max="5389" width="27.7109375" style="122" customWidth="1"/>
    <col min="5390" max="5391" width="10.7109375" style="122" customWidth="1"/>
    <col min="5392" max="5393" width="11.7109375" style="122" customWidth="1"/>
    <col min="5394" max="5411" width="10.7109375" style="122" customWidth="1"/>
    <col min="5412" max="5424" width="5.140625" style="122" customWidth="1"/>
    <col min="5425" max="5425" width="5.42578125" style="122" customWidth="1"/>
    <col min="5426" max="5426" width="4.85546875" style="122" customWidth="1"/>
    <col min="5427" max="5427" width="7.140625" style="122" customWidth="1"/>
    <col min="5428" max="5633" width="11.42578125" style="122"/>
    <col min="5634" max="5634" width="4.5703125" style="122" customWidth="1"/>
    <col min="5635" max="5635" width="15.85546875" style="122" customWidth="1"/>
    <col min="5636" max="5636" width="16.28515625" style="122" customWidth="1"/>
    <col min="5637" max="5638" width="16.7109375" style="122" customWidth="1"/>
    <col min="5639" max="5640" width="5.7109375" style="122" customWidth="1"/>
    <col min="5641" max="5642" width="3.7109375" style="122" customWidth="1"/>
    <col min="5643" max="5644" width="10.7109375" style="122" customWidth="1"/>
    <col min="5645" max="5645" width="27.7109375" style="122" customWidth="1"/>
    <col min="5646" max="5647" width="10.7109375" style="122" customWidth="1"/>
    <col min="5648" max="5649" width="11.7109375" style="122" customWidth="1"/>
    <col min="5650" max="5667" width="10.7109375" style="122" customWidth="1"/>
    <col min="5668" max="5680" width="5.140625" style="122" customWidth="1"/>
    <col min="5681" max="5681" width="5.42578125" style="122" customWidth="1"/>
    <col min="5682" max="5682" width="4.85546875" style="122" customWidth="1"/>
    <col min="5683" max="5683" width="7.140625" style="122" customWidth="1"/>
    <col min="5684" max="5889" width="11.42578125" style="122"/>
    <col min="5890" max="5890" width="4.5703125" style="122" customWidth="1"/>
    <col min="5891" max="5891" width="15.85546875" style="122" customWidth="1"/>
    <col min="5892" max="5892" width="16.28515625" style="122" customWidth="1"/>
    <col min="5893" max="5894" width="16.7109375" style="122" customWidth="1"/>
    <col min="5895" max="5896" width="5.7109375" style="122" customWidth="1"/>
    <col min="5897" max="5898" width="3.7109375" style="122" customWidth="1"/>
    <col min="5899" max="5900" width="10.7109375" style="122" customWidth="1"/>
    <col min="5901" max="5901" width="27.7109375" style="122" customWidth="1"/>
    <col min="5902" max="5903" width="10.7109375" style="122" customWidth="1"/>
    <col min="5904" max="5905" width="11.7109375" style="122" customWidth="1"/>
    <col min="5906" max="5923" width="10.7109375" style="122" customWidth="1"/>
    <col min="5924" max="5936" width="5.140625" style="122" customWidth="1"/>
    <col min="5937" max="5937" width="5.42578125" style="122" customWidth="1"/>
    <col min="5938" max="5938" width="4.85546875" style="122" customWidth="1"/>
    <col min="5939" max="5939" width="7.140625" style="122" customWidth="1"/>
    <col min="5940" max="6145" width="11.42578125" style="122"/>
    <col min="6146" max="6146" width="4.5703125" style="122" customWidth="1"/>
    <col min="6147" max="6147" width="15.85546875" style="122" customWidth="1"/>
    <col min="6148" max="6148" width="16.28515625" style="122" customWidth="1"/>
    <col min="6149" max="6150" width="16.7109375" style="122" customWidth="1"/>
    <col min="6151" max="6152" width="5.7109375" style="122" customWidth="1"/>
    <col min="6153" max="6154" width="3.7109375" style="122" customWidth="1"/>
    <col min="6155" max="6156" width="10.7109375" style="122" customWidth="1"/>
    <col min="6157" max="6157" width="27.7109375" style="122" customWidth="1"/>
    <col min="6158" max="6159" width="10.7109375" style="122" customWidth="1"/>
    <col min="6160" max="6161" width="11.7109375" style="122" customWidth="1"/>
    <col min="6162" max="6179" width="10.7109375" style="122" customWidth="1"/>
    <col min="6180" max="6192" width="5.140625" style="122" customWidth="1"/>
    <col min="6193" max="6193" width="5.42578125" style="122" customWidth="1"/>
    <col min="6194" max="6194" width="4.85546875" style="122" customWidth="1"/>
    <col min="6195" max="6195" width="7.140625" style="122" customWidth="1"/>
    <col min="6196" max="6401" width="11.42578125" style="122"/>
    <col min="6402" max="6402" width="4.5703125" style="122" customWidth="1"/>
    <col min="6403" max="6403" width="15.85546875" style="122" customWidth="1"/>
    <col min="6404" max="6404" width="16.28515625" style="122" customWidth="1"/>
    <col min="6405" max="6406" width="16.7109375" style="122" customWidth="1"/>
    <col min="6407" max="6408" width="5.7109375" style="122" customWidth="1"/>
    <col min="6409" max="6410" width="3.7109375" style="122" customWidth="1"/>
    <col min="6411" max="6412" width="10.7109375" style="122" customWidth="1"/>
    <col min="6413" max="6413" width="27.7109375" style="122" customWidth="1"/>
    <col min="6414" max="6415" width="10.7109375" style="122" customWidth="1"/>
    <col min="6416" max="6417" width="11.7109375" style="122" customWidth="1"/>
    <col min="6418" max="6435" width="10.7109375" style="122" customWidth="1"/>
    <col min="6436" max="6448" width="5.140625" style="122" customWidth="1"/>
    <col min="6449" max="6449" width="5.42578125" style="122" customWidth="1"/>
    <col min="6450" max="6450" width="4.85546875" style="122" customWidth="1"/>
    <col min="6451" max="6451" width="7.140625" style="122" customWidth="1"/>
    <col min="6452" max="6657" width="11.42578125" style="122"/>
    <col min="6658" max="6658" width="4.5703125" style="122" customWidth="1"/>
    <col min="6659" max="6659" width="15.85546875" style="122" customWidth="1"/>
    <col min="6660" max="6660" width="16.28515625" style="122" customWidth="1"/>
    <col min="6661" max="6662" width="16.7109375" style="122" customWidth="1"/>
    <col min="6663" max="6664" width="5.7109375" style="122" customWidth="1"/>
    <col min="6665" max="6666" width="3.7109375" style="122" customWidth="1"/>
    <col min="6667" max="6668" width="10.7109375" style="122" customWidth="1"/>
    <col min="6669" max="6669" width="27.7109375" style="122" customWidth="1"/>
    <col min="6670" max="6671" width="10.7109375" style="122" customWidth="1"/>
    <col min="6672" max="6673" width="11.7109375" style="122" customWidth="1"/>
    <col min="6674" max="6691" width="10.7109375" style="122" customWidth="1"/>
    <col min="6692" max="6704" width="5.140625" style="122" customWidth="1"/>
    <col min="6705" max="6705" width="5.42578125" style="122" customWidth="1"/>
    <col min="6706" max="6706" width="4.85546875" style="122" customWidth="1"/>
    <col min="6707" max="6707" width="7.140625" style="122" customWidth="1"/>
    <col min="6708" max="6913" width="11.42578125" style="122"/>
    <col min="6914" max="6914" width="4.5703125" style="122" customWidth="1"/>
    <col min="6915" max="6915" width="15.85546875" style="122" customWidth="1"/>
    <col min="6916" max="6916" width="16.28515625" style="122" customWidth="1"/>
    <col min="6917" max="6918" width="16.7109375" style="122" customWidth="1"/>
    <col min="6919" max="6920" width="5.7109375" style="122" customWidth="1"/>
    <col min="6921" max="6922" width="3.7109375" style="122" customWidth="1"/>
    <col min="6923" max="6924" width="10.7109375" style="122" customWidth="1"/>
    <col min="6925" max="6925" width="27.7109375" style="122" customWidth="1"/>
    <col min="6926" max="6927" width="10.7109375" style="122" customWidth="1"/>
    <col min="6928" max="6929" width="11.7109375" style="122" customWidth="1"/>
    <col min="6930" max="6947" width="10.7109375" style="122" customWidth="1"/>
    <col min="6948" max="6960" width="5.140625" style="122" customWidth="1"/>
    <col min="6961" max="6961" width="5.42578125" style="122" customWidth="1"/>
    <col min="6962" max="6962" width="4.85546875" style="122" customWidth="1"/>
    <col min="6963" max="6963" width="7.140625" style="122" customWidth="1"/>
    <col min="6964" max="7169" width="11.42578125" style="122"/>
    <col min="7170" max="7170" width="4.5703125" style="122" customWidth="1"/>
    <col min="7171" max="7171" width="15.85546875" style="122" customWidth="1"/>
    <col min="7172" max="7172" width="16.28515625" style="122" customWidth="1"/>
    <col min="7173" max="7174" width="16.7109375" style="122" customWidth="1"/>
    <col min="7175" max="7176" width="5.7109375" style="122" customWidth="1"/>
    <col min="7177" max="7178" width="3.7109375" style="122" customWidth="1"/>
    <col min="7179" max="7180" width="10.7109375" style="122" customWidth="1"/>
    <col min="7181" max="7181" width="27.7109375" style="122" customWidth="1"/>
    <col min="7182" max="7183" width="10.7109375" style="122" customWidth="1"/>
    <col min="7184" max="7185" width="11.7109375" style="122" customWidth="1"/>
    <col min="7186" max="7203" width="10.7109375" style="122" customWidth="1"/>
    <col min="7204" max="7216" width="5.140625" style="122" customWidth="1"/>
    <col min="7217" max="7217" width="5.42578125" style="122" customWidth="1"/>
    <col min="7218" max="7218" width="4.85546875" style="122" customWidth="1"/>
    <col min="7219" max="7219" width="7.140625" style="122" customWidth="1"/>
    <col min="7220" max="7425" width="11.42578125" style="122"/>
    <col min="7426" max="7426" width="4.5703125" style="122" customWidth="1"/>
    <col min="7427" max="7427" width="15.85546875" style="122" customWidth="1"/>
    <col min="7428" max="7428" width="16.28515625" style="122" customWidth="1"/>
    <col min="7429" max="7430" width="16.7109375" style="122" customWidth="1"/>
    <col min="7431" max="7432" width="5.7109375" style="122" customWidth="1"/>
    <col min="7433" max="7434" width="3.7109375" style="122" customWidth="1"/>
    <col min="7435" max="7436" width="10.7109375" style="122" customWidth="1"/>
    <col min="7437" max="7437" width="27.7109375" style="122" customWidth="1"/>
    <col min="7438" max="7439" width="10.7109375" style="122" customWidth="1"/>
    <col min="7440" max="7441" width="11.7109375" style="122" customWidth="1"/>
    <col min="7442" max="7459" width="10.7109375" style="122" customWidth="1"/>
    <col min="7460" max="7472" width="5.140625" style="122" customWidth="1"/>
    <col min="7473" max="7473" width="5.42578125" style="122" customWidth="1"/>
    <col min="7474" max="7474" width="4.85546875" style="122" customWidth="1"/>
    <col min="7475" max="7475" width="7.140625" style="122" customWidth="1"/>
    <col min="7476" max="7681" width="11.42578125" style="122"/>
    <col min="7682" max="7682" width="4.5703125" style="122" customWidth="1"/>
    <col min="7683" max="7683" width="15.85546875" style="122" customWidth="1"/>
    <col min="7684" max="7684" width="16.28515625" style="122" customWidth="1"/>
    <col min="7685" max="7686" width="16.7109375" style="122" customWidth="1"/>
    <col min="7687" max="7688" width="5.7109375" style="122" customWidth="1"/>
    <col min="7689" max="7690" width="3.7109375" style="122" customWidth="1"/>
    <col min="7691" max="7692" width="10.7109375" style="122" customWidth="1"/>
    <col min="7693" max="7693" width="27.7109375" style="122" customWidth="1"/>
    <col min="7694" max="7695" width="10.7109375" style="122" customWidth="1"/>
    <col min="7696" max="7697" width="11.7109375" style="122" customWidth="1"/>
    <col min="7698" max="7715" width="10.7109375" style="122" customWidth="1"/>
    <col min="7716" max="7728" width="5.140625" style="122" customWidth="1"/>
    <col min="7729" max="7729" width="5.42578125" style="122" customWidth="1"/>
    <col min="7730" max="7730" width="4.85546875" style="122" customWidth="1"/>
    <col min="7731" max="7731" width="7.140625" style="122" customWidth="1"/>
    <col min="7732" max="7937" width="11.42578125" style="122"/>
    <col min="7938" max="7938" width="4.5703125" style="122" customWidth="1"/>
    <col min="7939" max="7939" width="15.85546875" style="122" customWidth="1"/>
    <col min="7940" max="7940" width="16.28515625" style="122" customWidth="1"/>
    <col min="7941" max="7942" width="16.7109375" style="122" customWidth="1"/>
    <col min="7943" max="7944" width="5.7109375" style="122" customWidth="1"/>
    <col min="7945" max="7946" width="3.7109375" style="122" customWidth="1"/>
    <col min="7947" max="7948" width="10.7109375" style="122" customWidth="1"/>
    <col min="7949" max="7949" width="27.7109375" style="122" customWidth="1"/>
    <col min="7950" max="7951" width="10.7109375" style="122" customWidth="1"/>
    <col min="7952" max="7953" width="11.7109375" style="122" customWidth="1"/>
    <col min="7954" max="7971" width="10.7109375" style="122" customWidth="1"/>
    <col min="7972" max="7984" width="5.140625" style="122" customWidth="1"/>
    <col min="7985" max="7985" width="5.42578125" style="122" customWidth="1"/>
    <col min="7986" max="7986" width="4.85546875" style="122" customWidth="1"/>
    <col min="7987" max="7987" width="7.140625" style="122" customWidth="1"/>
    <col min="7988" max="8193" width="11.42578125" style="122"/>
    <col min="8194" max="8194" width="4.5703125" style="122" customWidth="1"/>
    <col min="8195" max="8195" width="15.85546875" style="122" customWidth="1"/>
    <col min="8196" max="8196" width="16.28515625" style="122" customWidth="1"/>
    <col min="8197" max="8198" width="16.7109375" style="122" customWidth="1"/>
    <col min="8199" max="8200" width="5.7109375" style="122" customWidth="1"/>
    <col min="8201" max="8202" width="3.7109375" style="122" customWidth="1"/>
    <col min="8203" max="8204" width="10.7109375" style="122" customWidth="1"/>
    <col min="8205" max="8205" width="27.7109375" style="122" customWidth="1"/>
    <col min="8206" max="8207" width="10.7109375" style="122" customWidth="1"/>
    <col min="8208" max="8209" width="11.7109375" style="122" customWidth="1"/>
    <col min="8210" max="8227" width="10.7109375" style="122" customWidth="1"/>
    <col min="8228" max="8240" width="5.140625" style="122" customWidth="1"/>
    <col min="8241" max="8241" width="5.42578125" style="122" customWidth="1"/>
    <col min="8242" max="8242" width="4.85546875" style="122" customWidth="1"/>
    <col min="8243" max="8243" width="7.140625" style="122" customWidth="1"/>
    <col min="8244" max="8449" width="11.42578125" style="122"/>
    <col min="8450" max="8450" width="4.5703125" style="122" customWidth="1"/>
    <col min="8451" max="8451" width="15.85546875" style="122" customWidth="1"/>
    <col min="8452" max="8452" width="16.28515625" style="122" customWidth="1"/>
    <col min="8453" max="8454" width="16.7109375" style="122" customWidth="1"/>
    <col min="8455" max="8456" width="5.7109375" style="122" customWidth="1"/>
    <col min="8457" max="8458" width="3.7109375" style="122" customWidth="1"/>
    <col min="8459" max="8460" width="10.7109375" style="122" customWidth="1"/>
    <col min="8461" max="8461" width="27.7109375" style="122" customWidth="1"/>
    <col min="8462" max="8463" width="10.7109375" style="122" customWidth="1"/>
    <col min="8464" max="8465" width="11.7109375" style="122" customWidth="1"/>
    <col min="8466" max="8483" width="10.7109375" style="122" customWidth="1"/>
    <col min="8484" max="8496" width="5.140625" style="122" customWidth="1"/>
    <col min="8497" max="8497" width="5.42578125" style="122" customWidth="1"/>
    <col min="8498" max="8498" width="4.85546875" style="122" customWidth="1"/>
    <col min="8499" max="8499" width="7.140625" style="122" customWidth="1"/>
    <col min="8500" max="8705" width="11.42578125" style="122"/>
    <col min="8706" max="8706" width="4.5703125" style="122" customWidth="1"/>
    <col min="8707" max="8707" width="15.85546875" style="122" customWidth="1"/>
    <col min="8708" max="8708" width="16.28515625" style="122" customWidth="1"/>
    <col min="8709" max="8710" width="16.7109375" style="122" customWidth="1"/>
    <col min="8711" max="8712" width="5.7109375" style="122" customWidth="1"/>
    <col min="8713" max="8714" width="3.7109375" style="122" customWidth="1"/>
    <col min="8715" max="8716" width="10.7109375" style="122" customWidth="1"/>
    <col min="8717" max="8717" width="27.7109375" style="122" customWidth="1"/>
    <col min="8718" max="8719" width="10.7109375" style="122" customWidth="1"/>
    <col min="8720" max="8721" width="11.7109375" style="122" customWidth="1"/>
    <col min="8722" max="8739" width="10.7109375" style="122" customWidth="1"/>
    <col min="8740" max="8752" width="5.140625" style="122" customWidth="1"/>
    <col min="8753" max="8753" width="5.42578125" style="122" customWidth="1"/>
    <col min="8754" max="8754" width="4.85546875" style="122" customWidth="1"/>
    <col min="8755" max="8755" width="7.140625" style="122" customWidth="1"/>
    <col min="8756" max="8961" width="11.42578125" style="122"/>
    <col min="8962" max="8962" width="4.5703125" style="122" customWidth="1"/>
    <col min="8963" max="8963" width="15.85546875" style="122" customWidth="1"/>
    <col min="8964" max="8964" width="16.28515625" style="122" customWidth="1"/>
    <col min="8965" max="8966" width="16.7109375" style="122" customWidth="1"/>
    <col min="8967" max="8968" width="5.7109375" style="122" customWidth="1"/>
    <col min="8969" max="8970" width="3.7109375" style="122" customWidth="1"/>
    <col min="8971" max="8972" width="10.7109375" style="122" customWidth="1"/>
    <col min="8973" max="8973" width="27.7109375" style="122" customWidth="1"/>
    <col min="8974" max="8975" width="10.7109375" style="122" customWidth="1"/>
    <col min="8976" max="8977" width="11.7109375" style="122" customWidth="1"/>
    <col min="8978" max="8995" width="10.7109375" style="122" customWidth="1"/>
    <col min="8996" max="9008" width="5.140625" style="122" customWidth="1"/>
    <col min="9009" max="9009" width="5.42578125" style="122" customWidth="1"/>
    <col min="9010" max="9010" width="4.85546875" style="122" customWidth="1"/>
    <col min="9011" max="9011" width="7.140625" style="122" customWidth="1"/>
    <col min="9012" max="9217" width="11.42578125" style="122"/>
    <col min="9218" max="9218" width="4.5703125" style="122" customWidth="1"/>
    <col min="9219" max="9219" width="15.85546875" style="122" customWidth="1"/>
    <col min="9220" max="9220" width="16.28515625" style="122" customWidth="1"/>
    <col min="9221" max="9222" width="16.7109375" style="122" customWidth="1"/>
    <col min="9223" max="9224" width="5.7109375" style="122" customWidth="1"/>
    <col min="9225" max="9226" width="3.7109375" style="122" customWidth="1"/>
    <col min="9227" max="9228" width="10.7109375" style="122" customWidth="1"/>
    <col min="9229" max="9229" width="27.7109375" style="122" customWidth="1"/>
    <col min="9230" max="9231" width="10.7109375" style="122" customWidth="1"/>
    <col min="9232" max="9233" width="11.7109375" style="122" customWidth="1"/>
    <col min="9234" max="9251" width="10.7109375" style="122" customWidth="1"/>
    <col min="9252" max="9264" width="5.140625" style="122" customWidth="1"/>
    <col min="9265" max="9265" width="5.42578125" style="122" customWidth="1"/>
    <col min="9266" max="9266" width="4.85546875" style="122" customWidth="1"/>
    <col min="9267" max="9267" width="7.140625" style="122" customWidth="1"/>
    <col min="9268" max="9473" width="11.42578125" style="122"/>
    <col min="9474" max="9474" width="4.5703125" style="122" customWidth="1"/>
    <col min="9475" max="9475" width="15.85546875" style="122" customWidth="1"/>
    <col min="9476" max="9476" width="16.28515625" style="122" customWidth="1"/>
    <col min="9477" max="9478" width="16.7109375" style="122" customWidth="1"/>
    <col min="9479" max="9480" width="5.7109375" style="122" customWidth="1"/>
    <col min="9481" max="9482" width="3.7109375" style="122" customWidth="1"/>
    <col min="9483" max="9484" width="10.7109375" style="122" customWidth="1"/>
    <col min="9485" max="9485" width="27.7109375" style="122" customWidth="1"/>
    <col min="9486" max="9487" width="10.7109375" style="122" customWidth="1"/>
    <col min="9488" max="9489" width="11.7109375" style="122" customWidth="1"/>
    <col min="9490" max="9507" width="10.7109375" style="122" customWidth="1"/>
    <col min="9508" max="9520" width="5.140625" style="122" customWidth="1"/>
    <col min="9521" max="9521" width="5.42578125" style="122" customWidth="1"/>
    <col min="9522" max="9522" width="4.85546875" style="122" customWidth="1"/>
    <col min="9523" max="9523" width="7.140625" style="122" customWidth="1"/>
    <col min="9524" max="9729" width="11.42578125" style="122"/>
    <col min="9730" max="9730" width="4.5703125" style="122" customWidth="1"/>
    <col min="9731" max="9731" width="15.85546875" style="122" customWidth="1"/>
    <col min="9732" max="9732" width="16.28515625" style="122" customWidth="1"/>
    <col min="9733" max="9734" width="16.7109375" style="122" customWidth="1"/>
    <col min="9735" max="9736" width="5.7109375" style="122" customWidth="1"/>
    <col min="9737" max="9738" width="3.7109375" style="122" customWidth="1"/>
    <col min="9739" max="9740" width="10.7109375" style="122" customWidth="1"/>
    <col min="9741" max="9741" width="27.7109375" style="122" customWidth="1"/>
    <col min="9742" max="9743" width="10.7109375" style="122" customWidth="1"/>
    <col min="9744" max="9745" width="11.7109375" style="122" customWidth="1"/>
    <col min="9746" max="9763" width="10.7109375" style="122" customWidth="1"/>
    <col min="9764" max="9776" width="5.140625" style="122" customWidth="1"/>
    <col min="9777" max="9777" width="5.42578125" style="122" customWidth="1"/>
    <col min="9778" max="9778" width="4.85546875" style="122" customWidth="1"/>
    <col min="9779" max="9779" width="7.140625" style="122" customWidth="1"/>
    <col min="9780" max="9985" width="11.42578125" style="122"/>
    <col min="9986" max="9986" width="4.5703125" style="122" customWidth="1"/>
    <col min="9987" max="9987" width="15.85546875" style="122" customWidth="1"/>
    <col min="9988" max="9988" width="16.28515625" style="122" customWidth="1"/>
    <col min="9989" max="9990" width="16.7109375" style="122" customWidth="1"/>
    <col min="9991" max="9992" width="5.7109375" style="122" customWidth="1"/>
    <col min="9993" max="9994" width="3.7109375" style="122" customWidth="1"/>
    <col min="9995" max="9996" width="10.7109375" style="122" customWidth="1"/>
    <col min="9997" max="9997" width="27.7109375" style="122" customWidth="1"/>
    <col min="9998" max="9999" width="10.7109375" style="122" customWidth="1"/>
    <col min="10000" max="10001" width="11.7109375" style="122" customWidth="1"/>
    <col min="10002" max="10019" width="10.7109375" style="122" customWidth="1"/>
    <col min="10020" max="10032" width="5.140625" style="122" customWidth="1"/>
    <col min="10033" max="10033" width="5.42578125" style="122" customWidth="1"/>
    <col min="10034" max="10034" width="4.85546875" style="122" customWidth="1"/>
    <col min="10035" max="10035" width="7.140625" style="122" customWidth="1"/>
    <col min="10036" max="10241" width="11.42578125" style="122"/>
    <col min="10242" max="10242" width="4.5703125" style="122" customWidth="1"/>
    <col min="10243" max="10243" width="15.85546875" style="122" customWidth="1"/>
    <col min="10244" max="10244" width="16.28515625" style="122" customWidth="1"/>
    <col min="10245" max="10246" width="16.7109375" style="122" customWidth="1"/>
    <col min="10247" max="10248" width="5.7109375" style="122" customWidth="1"/>
    <col min="10249" max="10250" width="3.7109375" style="122" customWidth="1"/>
    <col min="10251" max="10252" width="10.7109375" style="122" customWidth="1"/>
    <col min="10253" max="10253" width="27.7109375" style="122" customWidth="1"/>
    <col min="10254" max="10255" width="10.7109375" style="122" customWidth="1"/>
    <col min="10256" max="10257" width="11.7109375" style="122" customWidth="1"/>
    <col min="10258" max="10275" width="10.7109375" style="122" customWidth="1"/>
    <col min="10276" max="10288" width="5.140625" style="122" customWidth="1"/>
    <col min="10289" max="10289" width="5.42578125" style="122" customWidth="1"/>
    <col min="10290" max="10290" width="4.85546875" style="122" customWidth="1"/>
    <col min="10291" max="10291" width="7.140625" style="122" customWidth="1"/>
    <col min="10292" max="10497" width="11.42578125" style="122"/>
    <col min="10498" max="10498" width="4.5703125" style="122" customWidth="1"/>
    <col min="10499" max="10499" width="15.85546875" style="122" customWidth="1"/>
    <col min="10500" max="10500" width="16.28515625" style="122" customWidth="1"/>
    <col min="10501" max="10502" width="16.7109375" style="122" customWidth="1"/>
    <col min="10503" max="10504" width="5.7109375" style="122" customWidth="1"/>
    <col min="10505" max="10506" width="3.7109375" style="122" customWidth="1"/>
    <col min="10507" max="10508" width="10.7109375" style="122" customWidth="1"/>
    <col min="10509" max="10509" width="27.7109375" style="122" customWidth="1"/>
    <col min="10510" max="10511" width="10.7109375" style="122" customWidth="1"/>
    <col min="10512" max="10513" width="11.7109375" style="122" customWidth="1"/>
    <col min="10514" max="10531" width="10.7109375" style="122" customWidth="1"/>
    <col min="10532" max="10544" width="5.140625" style="122" customWidth="1"/>
    <col min="10545" max="10545" width="5.42578125" style="122" customWidth="1"/>
    <col min="10546" max="10546" width="4.85546875" style="122" customWidth="1"/>
    <col min="10547" max="10547" width="7.140625" style="122" customWidth="1"/>
    <col min="10548" max="10753" width="11.42578125" style="122"/>
    <col min="10754" max="10754" width="4.5703125" style="122" customWidth="1"/>
    <col min="10755" max="10755" width="15.85546875" style="122" customWidth="1"/>
    <col min="10756" max="10756" width="16.28515625" style="122" customWidth="1"/>
    <col min="10757" max="10758" width="16.7109375" style="122" customWidth="1"/>
    <col min="10759" max="10760" width="5.7109375" style="122" customWidth="1"/>
    <col min="10761" max="10762" width="3.7109375" style="122" customWidth="1"/>
    <col min="10763" max="10764" width="10.7109375" style="122" customWidth="1"/>
    <col min="10765" max="10765" width="27.7109375" style="122" customWidth="1"/>
    <col min="10766" max="10767" width="10.7109375" style="122" customWidth="1"/>
    <col min="10768" max="10769" width="11.7109375" style="122" customWidth="1"/>
    <col min="10770" max="10787" width="10.7109375" style="122" customWidth="1"/>
    <col min="10788" max="10800" width="5.140625" style="122" customWidth="1"/>
    <col min="10801" max="10801" width="5.42578125" style="122" customWidth="1"/>
    <col min="10802" max="10802" width="4.85546875" style="122" customWidth="1"/>
    <col min="10803" max="10803" width="7.140625" style="122" customWidth="1"/>
    <col min="10804" max="11009" width="11.42578125" style="122"/>
    <col min="11010" max="11010" width="4.5703125" style="122" customWidth="1"/>
    <col min="11011" max="11011" width="15.85546875" style="122" customWidth="1"/>
    <col min="11012" max="11012" width="16.28515625" style="122" customWidth="1"/>
    <col min="11013" max="11014" width="16.7109375" style="122" customWidth="1"/>
    <col min="11015" max="11016" width="5.7109375" style="122" customWidth="1"/>
    <col min="11017" max="11018" width="3.7109375" style="122" customWidth="1"/>
    <col min="11019" max="11020" width="10.7109375" style="122" customWidth="1"/>
    <col min="11021" max="11021" width="27.7109375" style="122" customWidth="1"/>
    <col min="11022" max="11023" width="10.7109375" style="122" customWidth="1"/>
    <col min="11024" max="11025" width="11.7109375" style="122" customWidth="1"/>
    <col min="11026" max="11043" width="10.7109375" style="122" customWidth="1"/>
    <col min="11044" max="11056" width="5.140625" style="122" customWidth="1"/>
    <col min="11057" max="11057" width="5.42578125" style="122" customWidth="1"/>
    <col min="11058" max="11058" width="4.85546875" style="122" customWidth="1"/>
    <col min="11059" max="11059" width="7.140625" style="122" customWidth="1"/>
    <col min="11060" max="11265" width="11.42578125" style="122"/>
    <col min="11266" max="11266" width="4.5703125" style="122" customWidth="1"/>
    <col min="11267" max="11267" width="15.85546875" style="122" customWidth="1"/>
    <col min="11268" max="11268" width="16.28515625" style="122" customWidth="1"/>
    <col min="11269" max="11270" width="16.7109375" style="122" customWidth="1"/>
    <col min="11271" max="11272" width="5.7109375" style="122" customWidth="1"/>
    <col min="11273" max="11274" width="3.7109375" style="122" customWidth="1"/>
    <col min="11275" max="11276" width="10.7109375" style="122" customWidth="1"/>
    <col min="11277" max="11277" width="27.7109375" style="122" customWidth="1"/>
    <col min="11278" max="11279" width="10.7109375" style="122" customWidth="1"/>
    <col min="11280" max="11281" width="11.7109375" style="122" customWidth="1"/>
    <col min="11282" max="11299" width="10.7109375" style="122" customWidth="1"/>
    <col min="11300" max="11312" width="5.140625" style="122" customWidth="1"/>
    <col min="11313" max="11313" width="5.42578125" style="122" customWidth="1"/>
    <col min="11314" max="11314" width="4.85546875" style="122" customWidth="1"/>
    <col min="11315" max="11315" width="7.140625" style="122" customWidth="1"/>
    <col min="11316" max="11521" width="11.42578125" style="122"/>
    <col min="11522" max="11522" width="4.5703125" style="122" customWidth="1"/>
    <col min="11523" max="11523" width="15.85546875" style="122" customWidth="1"/>
    <col min="11524" max="11524" width="16.28515625" style="122" customWidth="1"/>
    <col min="11525" max="11526" width="16.7109375" style="122" customWidth="1"/>
    <col min="11527" max="11528" width="5.7109375" style="122" customWidth="1"/>
    <col min="11529" max="11530" width="3.7109375" style="122" customWidth="1"/>
    <col min="11531" max="11532" width="10.7109375" style="122" customWidth="1"/>
    <col min="11533" max="11533" width="27.7109375" style="122" customWidth="1"/>
    <col min="11534" max="11535" width="10.7109375" style="122" customWidth="1"/>
    <col min="11536" max="11537" width="11.7109375" style="122" customWidth="1"/>
    <col min="11538" max="11555" width="10.7109375" style="122" customWidth="1"/>
    <col min="11556" max="11568" width="5.140625" style="122" customWidth="1"/>
    <col min="11569" max="11569" width="5.42578125" style="122" customWidth="1"/>
    <col min="11570" max="11570" width="4.85546875" style="122" customWidth="1"/>
    <col min="11571" max="11571" width="7.140625" style="122" customWidth="1"/>
    <col min="11572" max="11777" width="11.42578125" style="122"/>
    <col min="11778" max="11778" width="4.5703125" style="122" customWidth="1"/>
    <col min="11779" max="11779" width="15.85546875" style="122" customWidth="1"/>
    <col min="11780" max="11780" width="16.28515625" style="122" customWidth="1"/>
    <col min="11781" max="11782" width="16.7109375" style="122" customWidth="1"/>
    <col min="11783" max="11784" width="5.7109375" style="122" customWidth="1"/>
    <col min="11785" max="11786" width="3.7109375" style="122" customWidth="1"/>
    <col min="11787" max="11788" width="10.7109375" style="122" customWidth="1"/>
    <col min="11789" max="11789" width="27.7109375" style="122" customWidth="1"/>
    <col min="11790" max="11791" width="10.7109375" style="122" customWidth="1"/>
    <col min="11792" max="11793" width="11.7109375" style="122" customWidth="1"/>
    <col min="11794" max="11811" width="10.7109375" style="122" customWidth="1"/>
    <col min="11812" max="11824" width="5.140625" style="122" customWidth="1"/>
    <col min="11825" max="11825" width="5.42578125" style="122" customWidth="1"/>
    <col min="11826" max="11826" width="4.85546875" style="122" customWidth="1"/>
    <col min="11827" max="11827" width="7.140625" style="122" customWidth="1"/>
    <col min="11828" max="12033" width="11.42578125" style="122"/>
    <col min="12034" max="12034" width="4.5703125" style="122" customWidth="1"/>
    <col min="12035" max="12035" width="15.85546875" style="122" customWidth="1"/>
    <col min="12036" max="12036" width="16.28515625" style="122" customWidth="1"/>
    <col min="12037" max="12038" width="16.7109375" style="122" customWidth="1"/>
    <col min="12039" max="12040" width="5.7109375" style="122" customWidth="1"/>
    <col min="12041" max="12042" width="3.7109375" style="122" customWidth="1"/>
    <col min="12043" max="12044" width="10.7109375" style="122" customWidth="1"/>
    <col min="12045" max="12045" width="27.7109375" style="122" customWidth="1"/>
    <col min="12046" max="12047" width="10.7109375" style="122" customWidth="1"/>
    <col min="12048" max="12049" width="11.7109375" style="122" customWidth="1"/>
    <col min="12050" max="12067" width="10.7109375" style="122" customWidth="1"/>
    <col min="12068" max="12080" width="5.140625" style="122" customWidth="1"/>
    <col min="12081" max="12081" width="5.42578125" style="122" customWidth="1"/>
    <col min="12082" max="12082" width="4.85546875" style="122" customWidth="1"/>
    <col min="12083" max="12083" width="7.140625" style="122" customWidth="1"/>
    <col min="12084" max="12289" width="11.42578125" style="122"/>
    <col min="12290" max="12290" width="4.5703125" style="122" customWidth="1"/>
    <col min="12291" max="12291" width="15.85546875" style="122" customWidth="1"/>
    <col min="12292" max="12292" width="16.28515625" style="122" customWidth="1"/>
    <col min="12293" max="12294" width="16.7109375" style="122" customWidth="1"/>
    <col min="12295" max="12296" width="5.7109375" style="122" customWidth="1"/>
    <col min="12297" max="12298" width="3.7109375" style="122" customWidth="1"/>
    <col min="12299" max="12300" width="10.7109375" style="122" customWidth="1"/>
    <col min="12301" max="12301" width="27.7109375" style="122" customWidth="1"/>
    <col min="12302" max="12303" width="10.7109375" style="122" customWidth="1"/>
    <col min="12304" max="12305" width="11.7109375" style="122" customWidth="1"/>
    <col min="12306" max="12323" width="10.7109375" style="122" customWidth="1"/>
    <col min="12324" max="12336" width="5.140625" style="122" customWidth="1"/>
    <col min="12337" max="12337" width="5.42578125" style="122" customWidth="1"/>
    <col min="12338" max="12338" width="4.85546875" style="122" customWidth="1"/>
    <col min="12339" max="12339" width="7.140625" style="122" customWidth="1"/>
    <col min="12340" max="12545" width="11.42578125" style="122"/>
    <col min="12546" max="12546" width="4.5703125" style="122" customWidth="1"/>
    <col min="12547" max="12547" width="15.85546875" style="122" customWidth="1"/>
    <col min="12548" max="12548" width="16.28515625" style="122" customWidth="1"/>
    <col min="12549" max="12550" width="16.7109375" style="122" customWidth="1"/>
    <col min="12551" max="12552" width="5.7109375" style="122" customWidth="1"/>
    <col min="12553" max="12554" width="3.7109375" style="122" customWidth="1"/>
    <col min="12555" max="12556" width="10.7109375" style="122" customWidth="1"/>
    <col min="12557" max="12557" width="27.7109375" style="122" customWidth="1"/>
    <col min="12558" max="12559" width="10.7109375" style="122" customWidth="1"/>
    <col min="12560" max="12561" width="11.7109375" style="122" customWidth="1"/>
    <col min="12562" max="12579" width="10.7109375" style="122" customWidth="1"/>
    <col min="12580" max="12592" width="5.140625" style="122" customWidth="1"/>
    <col min="12593" max="12593" width="5.42578125" style="122" customWidth="1"/>
    <col min="12594" max="12594" width="4.85546875" style="122" customWidth="1"/>
    <col min="12595" max="12595" width="7.140625" style="122" customWidth="1"/>
    <col min="12596" max="12801" width="11.42578125" style="122"/>
    <col min="12802" max="12802" width="4.5703125" style="122" customWidth="1"/>
    <col min="12803" max="12803" width="15.85546875" style="122" customWidth="1"/>
    <col min="12804" max="12804" width="16.28515625" style="122" customWidth="1"/>
    <col min="12805" max="12806" width="16.7109375" style="122" customWidth="1"/>
    <col min="12807" max="12808" width="5.7109375" style="122" customWidth="1"/>
    <col min="12809" max="12810" width="3.7109375" style="122" customWidth="1"/>
    <col min="12811" max="12812" width="10.7109375" style="122" customWidth="1"/>
    <col min="12813" max="12813" width="27.7109375" style="122" customWidth="1"/>
    <col min="12814" max="12815" width="10.7109375" style="122" customWidth="1"/>
    <col min="12816" max="12817" width="11.7109375" style="122" customWidth="1"/>
    <col min="12818" max="12835" width="10.7109375" style="122" customWidth="1"/>
    <col min="12836" max="12848" width="5.140625" style="122" customWidth="1"/>
    <col min="12849" max="12849" width="5.42578125" style="122" customWidth="1"/>
    <col min="12850" max="12850" width="4.85546875" style="122" customWidth="1"/>
    <col min="12851" max="12851" width="7.140625" style="122" customWidth="1"/>
    <col min="12852" max="13057" width="11.42578125" style="122"/>
    <col min="13058" max="13058" width="4.5703125" style="122" customWidth="1"/>
    <col min="13059" max="13059" width="15.85546875" style="122" customWidth="1"/>
    <col min="13060" max="13060" width="16.28515625" style="122" customWidth="1"/>
    <col min="13061" max="13062" width="16.7109375" style="122" customWidth="1"/>
    <col min="13063" max="13064" width="5.7109375" style="122" customWidth="1"/>
    <col min="13065" max="13066" width="3.7109375" style="122" customWidth="1"/>
    <col min="13067" max="13068" width="10.7109375" style="122" customWidth="1"/>
    <col min="13069" max="13069" width="27.7109375" style="122" customWidth="1"/>
    <col min="13070" max="13071" width="10.7109375" style="122" customWidth="1"/>
    <col min="13072" max="13073" width="11.7109375" style="122" customWidth="1"/>
    <col min="13074" max="13091" width="10.7109375" style="122" customWidth="1"/>
    <col min="13092" max="13104" width="5.140625" style="122" customWidth="1"/>
    <col min="13105" max="13105" width="5.42578125" style="122" customWidth="1"/>
    <col min="13106" max="13106" width="4.85546875" style="122" customWidth="1"/>
    <col min="13107" max="13107" width="7.140625" style="122" customWidth="1"/>
    <col min="13108" max="13313" width="11.42578125" style="122"/>
    <col min="13314" max="13314" width="4.5703125" style="122" customWidth="1"/>
    <col min="13315" max="13315" width="15.85546875" style="122" customWidth="1"/>
    <col min="13316" max="13316" width="16.28515625" style="122" customWidth="1"/>
    <col min="13317" max="13318" width="16.7109375" style="122" customWidth="1"/>
    <col min="13319" max="13320" width="5.7109375" style="122" customWidth="1"/>
    <col min="13321" max="13322" width="3.7109375" style="122" customWidth="1"/>
    <col min="13323" max="13324" width="10.7109375" style="122" customWidth="1"/>
    <col min="13325" max="13325" width="27.7109375" style="122" customWidth="1"/>
    <col min="13326" max="13327" width="10.7109375" style="122" customWidth="1"/>
    <col min="13328" max="13329" width="11.7109375" style="122" customWidth="1"/>
    <col min="13330" max="13347" width="10.7109375" style="122" customWidth="1"/>
    <col min="13348" max="13360" width="5.140625" style="122" customWidth="1"/>
    <col min="13361" max="13361" width="5.42578125" style="122" customWidth="1"/>
    <col min="13362" max="13362" width="4.85546875" style="122" customWidth="1"/>
    <col min="13363" max="13363" width="7.140625" style="122" customWidth="1"/>
    <col min="13364" max="13569" width="11.42578125" style="122"/>
    <col min="13570" max="13570" width="4.5703125" style="122" customWidth="1"/>
    <col min="13571" max="13571" width="15.85546875" style="122" customWidth="1"/>
    <col min="13572" max="13572" width="16.28515625" style="122" customWidth="1"/>
    <col min="13573" max="13574" width="16.7109375" style="122" customWidth="1"/>
    <col min="13575" max="13576" width="5.7109375" style="122" customWidth="1"/>
    <col min="13577" max="13578" width="3.7109375" style="122" customWidth="1"/>
    <col min="13579" max="13580" width="10.7109375" style="122" customWidth="1"/>
    <col min="13581" max="13581" width="27.7109375" style="122" customWidth="1"/>
    <col min="13582" max="13583" width="10.7109375" style="122" customWidth="1"/>
    <col min="13584" max="13585" width="11.7109375" style="122" customWidth="1"/>
    <col min="13586" max="13603" width="10.7109375" style="122" customWidth="1"/>
    <col min="13604" max="13616" width="5.140625" style="122" customWidth="1"/>
    <col min="13617" max="13617" width="5.42578125" style="122" customWidth="1"/>
    <col min="13618" max="13618" width="4.85546875" style="122" customWidth="1"/>
    <col min="13619" max="13619" width="7.140625" style="122" customWidth="1"/>
    <col min="13620" max="13825" width="11.42578125" style="122"/>
    <col min="13826" max="13826" width="4.5703125" style="122" customWidth="1"/>
    <col min="13827" max="13827" width="15.85546875" style="122" customWidth="1"/>
    <col min="13828" max="13828" width="16.28515625" style="122" customWidth="1"/>
    <col min="13829" max="13830" width="16.7109375" style="122" customWidth="1"/>
    <col min="13831" max="13832" width="5.7109375" style="122" customWidth="1"/>
    <col min="13833" max="13834" width="3.7109375" style="122" customWidth="1"/>
    <col min="13835" max="13836" width="10.7109375" style="122" customWidth="1"/>
    <col min="13837" max="13837" width="27.7109375" style="122" customWidth="1"/>
    <col min="13838" max="13839" width="10.7109375" style="122" customWidth="1"/>
    <col min="13840" max="13841" width="11.7109375" style="122" customWidth="1"/>
    <col min="13842" max="13859" width="10.7109375" style="122" customWidth="1"/>
    <col min="13860" max="13872" width="5.140625" style="122" customWidth="1"/>
    <col min="13873" max="13873" width="5.42578125" style="122" customWidth="1"/>
    <col min="13874" max="13874" width="4.85546875" style="122" customWidth="1"/>
    <col min="13875" max="13875" width="7.140625" style="122" customWidth="1"/>
    <col min="13876" max="14081" width="11.42578125" style="122"/>
    <col min="14082" max="14082" width="4.5703125" style="122" customWidth="1"/>
    <col min="14083" max="14083" width="15.85546875" style="122" customWidth="1"/>
    <col min="14084" max="14084" width="16.28515625" style="122" customWidth="1"/>
    <col min="14085" max="14086" width="16.7109375" style="122" customWidth="1"/>
    <col min="14087" max="14088" width="5.7109375" style="122" customWidth="1"/>
    <col min="14089" max="14090" width="3.7109375" style="122" customWidth="1"/>
    <col min="14091" max="14092" width="10.7109375" style="122" customWidth="1"/>
    <col min="14093" max="14093" width="27.7109375" style="122" customWidth="1"/>
    <col min="14094" max="14095" width="10.7109375" style="122" customWidth="1"/>
    <col min="14096" max="14097" width="11.7109375" style="122" customWidth="1"/>
    <col min="14098" max="14115" width="10.7109375" style="122" customWidth="1"/>
    <col min="14116" max="14128" width="5.140625" style="122" customWidth="1"/>
    <col min="14129" max="14129" width="5.42578125" style="122" customWidth="1"/>
    <col min="14130" max="14130" width="4.85546875" style="122" customWidth="1"/>
    <col min="14131" max="14131" width="7.140625" style="122" customWidth="1"/>
    <col min="14132" max="14337" width="11.42578125" style="122"/>
    <col min="14338" max="14338" width="4.5703125" style="122" customWidth="1"/>
    <col min="14339" max="14339" width="15.85546875" style="122" customWidth="1"/>
    <col min="14340" max="14340" width="16.28515625" style="122" customWidth="1"/>
    <col min="14341" max="14342" width="16.7109375" style="122" customWidth="1"/>
    <col min="14343" max="14344" width="5.7109375" style="122" customWidth="1"/>
    <col min="14345" max="14346" width="3.7109375" style="122" customWidth="1"/>
    <col min="14347" max="14348" width="10.7109375" style="122" customWidth="1"/>
    <col min="14349" max="14349" width="27.7109375" style="122" customWidth="1"/>
    <col min="14350" max="14351" width="10.7109375" style="122" customWidth="1"/>
    <col min="14352" max="14353" width="11.7109375" style="122" customWidth="1"/>
    <col min="14354" max="14371" width="10.7109375" style="122" customWidth="1"/>
    <col min="14372" max="14384" width="5.140625" style="122" customWidth="1"/>
    <col min="14385" max="14385" width="5.42578125" style="122" customWidth="1"/>
    <col min="14386" max="14386" width="4.85546875" style="122" customWidth="1"/>
    <col min="14387" max="14387" width="7.140625" style="122" customWidth="1"/>
    <col min="14388" max="14593" width="11.42578125" style="122"/>
    <col min="14594" max="14594" width="4.5703125" style="122" customWidth="1"/>
    <col min="14595" max="14595" width="15.85546875" style="122" customWidth="1"/>
    <col min="14596" max="14596" width="16.28515625" style="122" customWidth="1"/>
    <col min="14597" max="14598" width="16.7109375" style="122" customWidth="1"/>
    <col min="14599" max="14600" width="5.7109375" style="122" customWidth="1"/>
    <col min="14601" max="14602" width="3.7109375" style="122" customWidth="1"/>
    <col min="14603" max="14604" width="10.7109375" style="122" customWidth="1"/>
    <col min="14605" max="14605" width="27.7109375" style="122" customWidth="1"/>
    <col min="14606" max="14607" width="10.7109375" style="122" customWidth="1"/>
    <col min="14608" max="14609" width="11.7109375" style="122" customWidth="1"/>
    <col min="14610" max="14627" width="10.7109375" style="122" customWidth="1"/>
    <col min="14628" max="14640" width="5.140625" style="122" customWidth="1"/>
    <col min="14641" max="14641" width="5.42578125" style="122" customWidth="1"/>
    <col min="14642" max="14642" width="4.85546875" style="122" customWidth="1"/>
    <col min="14643" max="14643" width="7.140625" style="122" customWidth="1"/>
    <col min="14644" max="14849" width="11.42578125" style="122"/>
    <col min="14850" max="14850" width="4.5703125" style="122" customWidth="1"/>
    <col min="14851" max="14851" width="15.85546875" style="122" customWidth="1"/>
    <col min="14852" max="14852" width="16.28515625" style="122" customWidth="1"/>
    <col min="14853" max="14854" width="16.7109375" style="122" customWidth="1"/>
    <col min="14855" max="14856" width="5.7109375" style="122" customWidth="1"/>
    <col min="14857" max="14858" width="3.7109375" style="122" customWidth="1"/>
    <col min="14859" max="14860" width="10.7109375" style="122" customWidth="1"/>
    <col min="14861" max="14861" width="27.7109375" style="122" customWidth="1"/>
    <col min="14862" max="14863" width="10.7109375" style="122" customWidth="1"/>
    <col min="14864" max="14865" width="11.7109375" style="122" customWidth="1"/>
    <col min="14866" max="14883" width="10.7109375" style="122" customWidth="1"/>
    <col min="14884" max="14896" width="5.140625" style="122" customWidth="1"/>
    <col min="14897" max="14897" width="5.42578125" style="122" customWidth="1"/>
    <col min="14898" max="14898" width="4.85546875" style="122" customWidth="1"/>
    <col min="14899" max="14899" width="7.140625" style="122" customWidth="1"/>
    <col min="14900" max="15105" width="11.42578125" style="122"/>
    <col min="15106" max="15106" width="4.5703125" style="122" customWidth="1"/>
    <col min="15107" max="15107" width="15.85546875" style="122" customWidth="1"/>
    <col min="15108" max="15108" width="16.28515625" style="122" customWidth="1"/>
    <col min="15109" max="15110" width="16.7109375" style="122" customWidth="1"/>
    <col min="15111" max="15112" width="5.7109375" style="122" customWidth="1"/>
    <col min="15113" max="15114" width="3.7109375" style="122" customWidth="1"/>
    <col min="15115" max="15116" width="10.7109375" style="122" customWidth="1"/>
    <col min="15117" max="15117" width="27.7109375" style="122" customWidth="1"/>
    <col min="15118" max="15119" width="10.7109375" style="122" customWidth="1"/>
    <col min="15120" max="15121" width="11.7109375" style="122" customWidth="1"/>
    <col min="15122" max="15139" width="10.7109375" style="122" customWidth="1"/>
    <col min="15140" max="15152" width="5.140625" style="122" customWidth="1"/>
    <col min="15153" max="15153" width="5.42578125" style="122" customWidth="1"/>
    <col min="15154" max="15154" width="4.85546875" style="122" customWidth="1"/>
    <col min="15155" max="15155" width="7.140625" style="122" customWidth="1"/>
    <col min="15156" max="15361" width="11.42578125" style="122"/>
    <col min="15362" max="15362" width="4.5703125" style="122" customWidth="1"/>
    <col min="15363" max="15363" width="15.85546875" style="122" customWidth="1"/>
    <col min="15364" max="15364" width="16.28515625" style="122" customWidth="1"/>
    <col min="15365" max="15366" width="16.7109375" style="122" customWidth="1"/>
    <col min="15367" max="15368" width="5.7109375" style="122" customWidth="1"/>
    <col min="15369" max="15370" width="3.7109375" style="122" customWidth="1"/>
    <col min="15371" max="15372" width="10.7109375" style="122" customWidth="1"/>
    <col min="15373" max="15373" width="27.7109375" style="122" customWidth="1"/>
    <col min="15374" max="15375" width="10.7109375" style="122" customWidth="1"/>
    <col min="15376" max="15377" width="11.7109375" style="122" customWidth="1"/>
    <col min="15378" max="15395" width="10.7109375" style="122" customWidth="1"/>
    <col min="15396" max="15408" width="5.140625" style="122" customWidth="1"/>
    <col min="15409" max="15409" width="5.42578125" style="122" customWidth="1"/>
    <col min="15410" max="15410" width="4.85546875" style="122" customWidth="1"/>
    <col min="15411" max="15411" width="7.140625" style="122" customWidth="1"/>
    <col min="15412" max="15617" width="11.42578125" style="122"/>
    <col min="15618" max="15618" width="4.5703125" style="122" customWidth="1"/>
    <col min="15619" max="15619" width="15.85546875" style="122" customWidth="1"/>
    <col min="15620" max="15620" width="16.28515625" style="122" customWidth="1"/>
    <col min="15621" max="15622" width="16.7109375" style="122" customWidth="1"/>
    <col min="15623" max="15624" width="5.7109375" style="122" customWidth="1"/>
    <col min="15625" max="15626" width="3.7109375" style="122" customWidth="1"/>
    <col min="15627" max="15628" width="10.7109375" style="122" customWidth="1"/>
    <col min="15629" max="15629" width="27.7109375" style="122" customWidth="1"/>
    <col min="15630" max="15631" width="10.7109375" style="122" customWidth="1"/>
    <col min="15632" max="15633" width="11.7109375" style="122" customWidth="1"/>
    <col min="15634" max="15651" width="10.7109375" style="122" customWidth="1"/>
    <col min="15652" max="15664" width="5.140625" style="122" customWidth="1"/>
    <col min="15665" max="15665" width="5.42578125" style="122" customWidth="1"/>
    <col min="15666" max="15666" width="4.85546875" style="122" customWidth="1"/>
    <col min="15667" max="15667" width="7.140625" style="122" customWidth="1"/>
    <col min="15668" max="15873" width="11.42578125" style="122"/>
    <col min="15874" max="15874" width="4.5703125" style="122" customWidth="1"/>
    <col min="15875" max="15875" width="15.85546875" style="122" customWidth="1"/>
    <col min="15876" max="15876" width="16.28515625" style="122" customWidth="1"/>
    <col min="15877" max="15878" width="16.7109375" style="122" customWidth="1"/>
    <col min="15879" max="15880" width="5.7109375" style="122" customWidth="1"/>
    <col min="15881" max="15882" width="3.7109375" style="122" customWidth="1"/>
    <col min="15883" max="15884" width="10.7109375" style="122" customWidth="1"/>
    <col min="15885" max="15885" width="27.7109375" style="122" customWidth="1"/>
    <col min="15886" max="15887" width="10.7109375" style="122" customWidth="1"/>
    <col min="15888" max="15889" width="11.7109375" style="122" customWidth="1"/>
    <col min="15890" max="15907" width="10.7109375" style="122" customWidth="1"/>
    <col min="15908" max="15920" width="5.140625" style="122" customWidth="1"/>
    <col min="15921" max="15921" width="5.42578125" style="122" customWidth="1"/>
    <col min="15922" max="15922" width="4.85546875" style="122" customWidth="1"/>
    <col min="15923" max="15923" width="7.140625" style="122" customWidth="1"/>
    <col min="15924" max="16129" width="11.42578125" style="122"/>
    <col min="16130" max="16130" width="4.5703125" style="122" customWidth="1"/>
    <col min="16131" max="16131" width="15.85546875" style="122" customWidth="1"/>
    <col min="16132" max="16132" width="16.28515625" style="122" customWidth="1"/>
    <col min="16133" max="16134" width="16.7109375" style="122" customWidth="1"/>
    <col min="16135" max="16136" width="5.7109375" style="122" customWidth="1"/>
    <col min="16137" max="16138" width="3.7109375" style="122" customWidth="1"/>
    <col min="16139" max="16140" width="10.7109375" style="122" customWidth="1"/>
    <col min="16141" max="16141" width="27.7109375" style="122" customWidth="1"/>
    <col min="16142" max="16143" width="10.7109375" style="122" customWidth="1"/>
    <col min="16144" max="16145" width="11.7109375" style="122" customWidth="1"/>
    <col min="16146" max="16163" width="10.7109375" style="122" customWidth="1"/>
    <col min="16164" max="16176" width="5.140625" style="122" customWidth="1"/>
    <col min="16177" max="16177" width="5.42578125" style="122" customWidth="1"/>
    <col min="16178" max="16178" width="4.85546875" style="122" customWidth="1"/>
    <col min="16179" max="16179" width="7.140625" style="122" customWidth="1"/>
    <col min="16180" max="16384" width="11.42578125" style="122"/>
  </cols>
  <sheetData>
    <row r="1" spans="1:62" ht="15" thickBot="1" x14ac:dyDescent="0.25">
      <c r="B1" s="123"/>
      <c r="C1" s="123"/>
      <c r="D1" s="124"/>
      <c r="E1" s="124"/>
      <c r="F1" s="124"/>
      <c r="G1" s="124"/>
      <c r="H1" s="124"/>
      <c r="I1" s="125"/>
      <c r="J1" s="125"/>
      <c r="K1" s="125"/>
      <c r="L1" s="124"/>
      <c r="M1" s="124"/>
      <c r="N1" s="124"/>
      <c r="O1" s="124"/>
      <c r="P1" s="124"/>
      <c r="Q1" s="124"/>
      <c r="R1" s="124"/>
      <c r="S1" s="124"/>
      <c r="T1" s="124"/>
      <c r="U1" s="124"/>
      <c r="V1" s="124"/>
      <c r="W1" s="124"/>
      <c r="X1" s="124"/>
      <c r="Y1" s="124"/>
      <c r="Z1" s="124"/>
      <c r="AA1" s="124"/>
      <c r="AB1" s="124"/>
      <c r="AC1" s="124"/>
      <c r="AD1" s="124"/>
      <c r="AE1" s="124"/>
      <c r="AF1" s="124"/>
      <c r="AG1" s="124"/>
      <c r="AH1" s="124"/>
      <c r="AI1" s="124"/>
      <c r="AJ1" s="124"/>
      <c r="AK1" s="124"/>
      <c r="AL1" s="124"/>
      <c r="AM1" s="124"/>
      <c r="AN1" s="124"/>
      <c r="AO1" s="124"/>
      <c r="AP1" s="124"/>
      <c r="AQ1" s="124"/>
      <c r="AR1" s="124"/>
      <c r="AS1" s="124"/>
      <c r="AT1" s="124"/>
      <c r="AU1" s="124"/>
      <c r="AV1" s="124"/>
      <c r="AW1" s="124"/>
      <c r="AX1" s="124"/>
      <c r="AY1" s="124"/>
    </row>
    <row r="2" spans="1:62" ht="18.75" thickTop="1" x14ac:dyDescent="0.2">
      <c r="B2" s="968" t="s">
        <v>2</v>
      </c>
      <c r="C2" s="969"/>
      <c r="D2" s="969"/>
      <c r="E2" s="969"/>
      <c r="F2" s="969"/>
      <c r="G2" s="969"/>
      <c r="H2" s="969"/>
      <c r="I2" s="969"/>
      <c r="J2" s="969"/>
      <c r="K2" s="969"/>
      <c r="L2" s="969"/>
      <c r="M2" s="969"/>
      <c r="N2" s="969"/>
      <c r="O2" s="969"/>
      <c r="P2" s="969"/>
      <c r="Q2" s="969"/>
      <c r="R2" s="969"/>
      <c r="S2" s="969"/>
      <c r="T2" s="969"/>
      <c r="U2" s="969"/>
      <c r="V2" s="969"/>
      <c r="W2" s="969"/>
      <c r="X2" s="969"/>
      <c r="Y2" s="969"/>
      <c r="Z2" s="969"/>
      <c r="AA2" s="969"/>
      <c r="AB2" s="969"/>
      <c r="AC2" s="969"/>
      <c r="AD2" s="969"/>
      <c r="AE2" s="969"/>
      <c r="AF2" s="969"/>
      <c r="AG2" s="969"/>
      <c r="AH2" s="969"/>
      <c r="AI2" s="969"/>
      <c r="AJ2" s="969"/>
      <c r="AK2" s="969"/>
      <c r="AL2" s="969"/>
      <c r="AM2" s="969"/>
      <c r="AN2" s="969"/>
      <c r="AO2" s="969"/>
      <c r="AP2" s="969"/>
      <c r="AQ2" s="969"/>
      <c r="AR2" s="969"/>
      <c r="AS2" s="969"/>
      <c r="AT2" s="969"/>
      <c r="AU2" s="969"/>
      <c r="AV2" s="969"/>
      <c r="AW2" s="969"/>
      <c r="AX2" s="969"/>
      <c r="AY2" s="969"/>
      <c r="AZ2" s="969"/>
      <c r="BA2" s="970"/>
      <c r="BC2" s="911"/>
      <c r="BD2" s="913" t="s">
        <v>1669</v>
      </c>
      <c r="BE2" s="914"/>
      <c r="BF2" s="914"/>
      <c r="BG2" s="914"/>
      <c r="BH2" s="914"/>
      <c r="BI2" s="914"/>
      <c r="BJ2" s="914"/>
    </row>
    <row r="3" spans="1:62" ht="15.75" x14ac:dyDescent="0.2">
      <c r="B3" s="971" t="s">
        <v>1670</v>
      </c>
      <c r="C3" s="972"/>
      <c r="D3" s="972"/>
      <c r="E3" s="972"/>
      <c r="F3" s="972"/>
      <c r="G3" s="972"/>
      <c r="H3" s="972"/>
      <c r="I3" s="972"/>
      <c r="J3" s="972"/>
      <c r="K3" s="972"/>
      <c r="L3" s="972"/>
      <c r="M3" s="972"/>
      <c r="N3" s="973">
        <v>2017</v>
      </c>
      <c r="O3" s="973"/>
      <c r="P3" s="973"/>
      <c r="Q3" s="126" t="e">
        <f>VLOOKUP(N3,#REF!,2,0)</f>
        <v>#REF!</v>
      </c>
      <c r="R3" s="126">
        <f>VLOOKUP(N3,$N$310:$O$314,2,0)</f>
        <v>7</v>
      </c>
      <c r="S3" s="127"/>
      <c r="T3" s="127"/>
      <c r="U3" s="127"/>
      <c r="V3" s="127"/>
      <c r="W3" s="127"/>
      <c r="X3" s="127"/>
      <c r="Y3" s="127"/>
      <c r="Z3" s="127"/>
      <c r="AA3" s="127"/>
      <c r="AB3" s="127"/>
      <c r="AC3" s="127"/>
      <c r="AD3" s="127"/>
      <c r="AE3" s="127"/>
      <c r="AF3" s="127"/>
      <c r="AG3" s="127"/>
      <c r="AH3" s="127"/>
      <c r="AI3" s="127"/>
      <c r="AJ3" s="127"/>
      <c r="AK3" s="127"/>
      <c r="AL3" s="127"/>
      <c r="AM3" s="127"/>
      <c r="AN3" s="127"/>
      <c r="AO3" s="127"/>
      <c r="AP3" s="127"/>
      <c r="AQ3" s="127"/>
      <c r="AR3" s="127"/>
      <c r="AS3" s="127"/>
      <c r="AT3" s="127"/>
      <c r="AU3" s="127"/>
      <c r="AV3" s="127"/>
      <c r="AW3" s="127"/>
      <c r="AX3" s="127"/>
      <c r="AY3" s="127"/>
      <c r="AZ3" s="127"/>
      <c r="BA3" s="128"/>
      <c r="BC3" s="912"/>
      <c r="BD3" s="913"/>
      <c r="BE3" s="914"/>
      <c r="BF3" s="914"/>
      <c r="BG3" s="914"/>
      <c r="BH3" s="914"/>
      <c r="BI3" s="914"/>
      <c r="BJ3" s="914"/>
    </row>
    <row r="4" spans="1:62" s="129" customFormat="1" ht="6" customHeight="1" thickBot="1" x14ac:dyDescent="0.25">
      <c r="B4" s="130"/>
      <c r="C4" s="130"/>
      <c r="D4" s="130"/>
      <c r="E4" s="130"/>
      <c r="F4" s="130"/>
      <c r="G4" s="130"/>
      <c r="H4" s="130"/>
      <c r="I4" s="130"/>
      <c r="J4" s="130"/>
      <c r="K4" s="130"/>
      <c r="L4" s="130"/>
      <c r="M4" s="130"/>
      <c r="N4" s="131"/>
      <c r="O4" s="131"/>
      <c r="P4" s="131"/>
      <c r="Q4" s="131"/>
      <c r="R4" s="131"/>
      <c r="S4" s="131"/>
      <c r="T4" s="131"/>
      <c r="U4" s="131"/>
      <c r="V4" s="131"/>
      <c r="W4" s="131"/>
      <c r="X4" s="131"/>
      <c r="Y4" s="131"/>
      <c r="Z4" s="131"/>
      <c r="AA4" s="131"/>
      <c r="AB4" s="131"/>
      <c r="AC4" s="131"/>
      <c r="AD4" s="131"/>
      <c r="AE4" s="131"/>
      <c r="AF4" s="131"/>
      <c r="AG4" s="131"/>
      <c r="AH4" s="131"/>
      <c r="AI4" s="131"/>
      <c r="AJ4" s="131"/>
      <c r="AK4" s="131"/>
      <c r="AL4" s="131"/>
      <c r="AM4" s="131"/>
      <c r="AN4" s="131"/>
      <c r="AO4" s="131"/>
      <c r="AP4" s="131"/>
      <c r="AQ4" s="131"/>
      <c r="AR4" s="131"/>
      <c r="AS4" s="131"/>
      <c r="AT4" s="131"/>
      <c r="AU4" s="131"/>
      <c r="AV4" s="131"/>
      <c r="AW4" s="131"/>
      <c r="AX4" s="131"/>
      <c r="AY4" s="131"/>
      <c r="AZ4" s="131"/>
    </row>
    <row r="5" spans="1:62" ht="16.5" customHeight="1" thickBot="1" x14ac:dyDescent="0.25">
      <c r="B5" s="132" t="s">
        <v>1671</v>
      </c>
      <c r="C5" s="974" t="str">
        <f>VLOOKUP($D$9,'CONSOLIDADO PLAN DESARROLLO'!$DT$9:$DZ$62,3,0)</f>
        <v>E4. - Seguridad y Justicia, La Integración Comunitaria y la Administración Pública son con la Gente y por la Gente</v>
      </c>
      <c r="D5" s="974"/>
      <c r="E5" s="974"/>
      <c r="F5" s="974"/>
      <c r="G5" s="974"/>
      <c r="H5" s="974"/>
      <c r="I5" s="975"/>
      <c r="J5" s="976" t="s">
        <v>1672</v>
      </c>
      <c r="K5" s="977"/>
      <c r="L5" s="978" t="str">
        <f>VLOOKUP($D$9,'CONSOLIDADO PLAN DESARROLLO'!$DT$9:$DZ$62,5,0)</f>
        <v>Prevención y atención de desastres</v>
      </c>
      <c r="M5" s="978"/>
      <c r="N5" s="978"/>
      <c r="O5" s="978"/>
      <c r="P5" s="978"/>
      <c r="Q5" s="978"/>
      <c r="R5" s="978"/>
      <c r="S5" s="978"/>
      <c r="T5" s="978"/>
      <c r="U5" s="979"/>
      <c r="V5" s="980" t="s">
        <v>1790</v>
      </c>
      <c r="W5" s="981"/>
      <c r="X5" s="981"/>
      <c r="Y5" s="953" t="str">
        <f>VLOOKUP($D$9,'CONSOLIDADO PLAN DESARROLLO'!$DT$9:$DZ$62,4,0)</f>
        <v>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v>
      </c>
      <c r="Z5" s="953"/>
      <c r="AA5" s="953"/>
      <c r="AB5" s="953"/>
      <c r="AC5" s="953"/>
      <c r="AD5" s="953"/>
      <c r="AE5" s="953"/>
      <c r="AF5" s="953"/>
      <c r="AG5" s="953"/>
      <c r="AH5" s="953"/>
      <c r="AI5" s="953"/>
      <c r="AJ5" s="953"/>
      <c r="AK5" s="953"/>
      <c r="AL5" s="953"/>
      <c r="AM5" s="953"/>
      <c r="AN5" s="953"/>
      <c r="AO5" s="953"/>
      <c r="AP5" s="953"/>
      <c r="AQ5" s="953"/>
      <c r="AR5" s="953"/>
      <c r="AS5" s="953"/>
      <c r="AT5" s="953"/>
      <c r="AU5" s="953"/>
      <c r="AV5" s="953"/>
      <c r="AW5" s="953"/>
      <c r="AX5" s="953"/>
      <c r="AY5" s="953"/>
      <c r="AZ5" s="953"/>
      <c r="BA5" s="982"/>
    </row>
    <row r="6" spans="1:62" ht="15" customHeight="1" thickBot="1" x14ac:dyDescent="0.25">
      <c r="B6" s="133" t="s">
        <v>1673</v>
      </c>
      <c r="C6" s="953" t="str">
        <f>VLOOKUP($D$9,'CONSOLIDADO PLAN DESARROLLO'!$DT$9:$DZ$62,6,0)</f>
        <v>E4.P_B - TOCANCIPA GESTIONA SUS RIESGOS</v>
      </c>
      <c r="D6" s="953"/>
      <c r="E6" s="953"/>
      <c r="F6" s="954"/>
      <c r="G6" s="915" t="s">
        <v>1792</v>
      </c>
      <c r="H6" s="916"/>
      <c r="I6" s="916"/>
      <c r="J6" s="916"/>
      <c r="K6" s="917" t="str">
        <f>VLOOKUP($D$9,'CONSOLIDADO PLAN DESARROLLO'!$DT$9:$DZ$62,7,0)</f>
        <v>Fortalecer el Sistema de Gestión del Riesgo que permita la atención oportuna de los riesgos de manera integral</v>
      </c>
      <c r="L6" s="917"/>
      <c r="M6" s="917"/>
      <c r="N6" s="917"/>
      <c r="O6" s="917"/>
      <c r="P6" s="917"/>
      <c r="Q6" s="918"/>
      <c r="R6" s="955" t="s">
        <v>1674</v>
      </c>
      <c r="S6" s="956"/>
      <c r="T6" s="956"/>
      <c r="U6" s="956"/>
      <c r="V6" s="957"/>
      <c r="W6" s="957"/>
      <c r="X6" s="957"/>
      <c r="Y6" s="957"/>
      <c r="Z6" s="957"/>
      <c r="AA6" s="957"/>
      <c r="AB6" s="957"/>
      <c r="AC6" s="957"/>
      <c r="AD6" s="957"/>
      <c r="AE6" s="957"/>
      <c r="AF6" s="957"/>
      <c r="AG6" s="957"/>
      <c r="AH6" s="957"/>
      <c r="AI6" s="958"/>
      <c r="AJ6" s="959" t="s">
        <v>1675</v>
      </c>
      <c r="AK6" s="960"/>
      <c r="AL6" s="960"/>
      <c r="AM6" s="960"/>
      <c r="AN6" s="960"/>
      <c r="AO6" s="960"/>
      <c r="AP6" s="960"/>
      <c r="AQ6" s="960"/>
      <c r="AR6" s="960"/>
      <c r="AS6" s="960"/>
      <c r="AT6" s="960"/>
      <c r="AU6" s="960"/>
      <c r="AV6" s="960"/>
      <c r="AW6" s="960"/>
      <c r="AX6" s="960"/>
      <c r="AY6" s="960"/>
      <c r="AZ6" s="960"/>
      <c r="BA6" s="961"/>
    </row>
    <row r="7" spans="1:62" ht="36" customHeight="1" x14ac:dyDescent="0.2">
      <c r="B7" s="919" t="s">
        <v>1676</v>
      </c>
      <c r="C7" s="920"/>
      <c r="D7" s="962" t="s">
        <v>1677</v>
      </c>
      <c r="E7" s="923" t="s">
        <v>1678</v>
      </c>
      <c r="F7" s="964" t="s">
        <v>1679</v>
      </c>
      <c r="G7" s="966" t="s">
        <v>1680</v>
      </c>
      <c r="H7" s="941" t="s">
        <v>1793</v>
      </c>
      <c r="I7" s="943" t="s">
        <v>1915</v>
      </c>
      <c r="J7" s="945">
        <f>+$N$3</f>
        <v>2017</v>
      </c>
      <c r="K7" s="947" t="s">
        <v>1682</v>
      </c>
      <c r="L7" s="949" t="s">
        <v>1683</v>
      </c>
      <c r="M7" s="134"/>
      <c r="N7" s="134"/>
      <c r="O7" s="134"/>
      <c r="P7" s="134"/>
      <c r="Q7" s="134"/>
      <c r="R7" s="951" t="s">
        <v>1917</v>
      </c>
      <c r="S7" s="952"/>
      <c r="T7" s="935" t="s">
        <v>1934</v>
      </c>
      <c r="U7" s="935"/>
      <c r="V7" s="935" t="s">
        <v>1918</v>
      </c>
      <c r="W7" s="935"/>
      <c r="X7" s="935" t="s">
        <v>1919</v>
      </c>
      <c r="Y7" s="935"/>
      <c r="Z7" s="940" t="s">
        <v>1916</v>
      </c>
      <c r="AA7" s="940"/>
      <c r="AB7" s="935" t="s">
        <v>36</v>
      </c>
      <c r="AC7" s="935"/>
      <c r="AD7" s="935" t="s">
        <v>1935</v>
      </c>
      <c r="AE7" s="935"/>
      <c r="AF7" s="935" t="s">
        <v>1920</v>
      </c>
      <c r="AG7" s="935"/>
      <c r="AH7" s="936" t="s">
        <v>1930</v>
      </c>
      <c r="AI7" s="937"/>
      <c r="AJ7" s="938" t="s">
        <v>1684</v>
      </c>
      <c r="AK7" s="939"/>
      <c r="AL7" s="939"/>
      <c r="AM7" s="939"/>
      <c r="AN7" s="939"/>
      <c r="AO7" s="939"/>
      <c r="AP7" s="939"/>
      <c r="AQ7" s="939" t="s">
        <v>1685</v>
      </c>
      <c r="AR7" s="939"/>
      <c r="AS7" s="939"/>
      <c r="AT7" s="939" t="s">
        <v>1686</v>
      </c>
      <c r="AU7" s="939"/>
      <c r="AV7" s="939"/>
      <c r="AW7" s="939"/>
      <c r="AX7" s="939"/>
      <c r="AY7" s="985" t="s">
        <v>1687</v>
      </c>
      <c r="AZ7" s="983" t="s">
        <v>1688</v>
      </c>
      <c r="BA7" s="984" t="s">
        <v>1689</v>
      </c>
    </row>
    <row r="8" spans="1:62" ht="57" customHeight="1" x14ac:dyDescent="0.2">
      <c r="B8" s="921"/>
      <c r="C8" s="922"/>
      <c r="D8" s="963"/>
      <c r="E8" s="924"/>
      <c r="F8" s="965"/>
      <c r="G8" s="967"/>
      <c r="H8" s="942"/>
      <c r="I8" s="944"/>
      <c r="J8" s="946"/>
      <c r="K8" s="948"/>
      <c r="L8" s="950"/>
      <c r="M8" s="134"/>
      <c r="N8" s="134"/>
      <c r="O8" s="134"/>
      <c r="P8" s="134"/>
      <c r="Q8" s="134"/>
      <c r="R8" s="27" t="s">
        <v>1690</v>
      </c>
      <c r="S8" s="28" t="s">
        <v>1691</v>
      </c>
      <c r="T8" s="29" t="s">
        <v>1690</v>
      </c>
      <c r="U8" s="28" t="s">
        <v>1691</v>
      </c>
      <c r="V8" s="29" t="s">
        <v>1690</v>
      </c>
      <c r="W8" s="28" t="s">
        <v>1691</v>
      </c>
      <c r="X8" s="29" t="s">
        <v>1690</v>
      </c>
      <c r="Y8" s="28" t="s">
        <v>1691</v>
      </c>
      <c r="Z8" s="29" t="s">
        <v>1690</v>
      </c>
      <c r="AA8" s="28" t="s">
        <v>1691</v>
      </c>
      <c r="AB8" s="29" t="s">
        <v>1690</v>
      </c>
      <c r="AC8" s="28" t="s">
        <v>1691</v>
      </c>
      <c r="AD8" s="29" t="s">
        <v>1690</v>
      </c>
      <c r="AE8" s="28" t="s">
        <v>1692</v>
      </c>
      <c r="AF8" s="29" t="s">
        <v>1690</v>
      </c>
      <c r="AG8" s="28" t="s">
        <v>1692</v>
      </c>
      <c r="AH8" s="30" t="s">
        <v>1690</v>
      </c>
      <c r="AI8" s="31" t="s">
        <v>1692</v>
      </c>
      <c r="AJ8" s="32" t="s">
        <v>1693</v>
      </c>
      <c r="AK8" s="33" t="s">
        <v>1694</v>
      </c>
      <c r="AL8" s="33" t="s">
        <v>1695</v>
      </c>
      <c r="AM8" s="33" t="s">
        <v>1696</v>
      </c>
      <c r="AN8" s="33" t="s">
        <v>1697</v>
      </c>
      <c r="AO8" s="33" t="s">
        <v>1698</v>
      </c>
      <c r="AP8" s="34" t="s">
        <v>1699</v>
      </c>
      <c r="AQ8" s="35" t="s">
        <v>1700</v>
      </c>
      <c r="AR8" s="33" t="s">
        <v>1701</v>
      </c>
      <c r="AS8" s="34" t="s">
        <v>1931</v>
      </c>
      <c r="AT8" s="35" t="s">
        <v>1703</v>
      </c>
      <c r="AU8" s="33" t="s">
        <v>1925</v>
      </c>
      <c r="AV8" s="33" t="s">
        <v>1705</v>
      </c>
      <c r="AW8" s="33" t="s">
        <v>1706</v>
      </c>
      <c r="AX8" s="36" t="s">
        <v>1707</v>
      </c>
      <c r="AY8" s="985"/>
      <c r="AZ8" s="983"/>
      <c r="BA8" s="984"/>
    </row>
    <row r="9" spans="1:62" ht="78" customHeight="1" x14ac:dyDescent="0.2">
      <c r="B9" s="925" t="s">
        <v>1936</v>
      </c>
      <c r="C9" s="926"/>
      <c r="D9" s="103" t="s">
        <v>553</v>
      </c>
      <c r="E9" s="102" t="str">
        <f>VLOOKUP($D$9,'CONSOLIDADO PLAN DESARROLLO'!$EB$9:$EF$62,2,0)</f>
        <v>Mejorar la atención integral de gestión del riesgo a través de estrategias de prevención, mitigación y atención de emergencias y desastres</v>
      </c>
      <c r="F9" s="37" t="str">
        <f>VLOOKUP($D$9,'CONSOLIDADO PLAN DESARROLLO'!$EB$9:$EF$62,3,0)</f>
        <v>No. de estrategias realizadas</v>
      </c>
      <c r="G9" s="98">
        <f>VLOOKUP($D$9,'CONSOLIDADO PLAN DESARROLLO'!$EB$9:$EF$62,4,0)</f>
        <v>4</v>
      </c>
      <c r="H9" s="98">
        <f>VLOOKUP($D$9,'CONSOLIDADO PLAN DESARROLLO'!$EB$9:$EF$62,5,0)</f>
        <v>6</v>
      </c>
      <c r="I9" s="927"/>
      <c r="J9" s="928"/>
      <c r="K9" s="857"/>
      <c r="L9" s="858"/>
      <c r="M9" s="134"/>
      <c r="N9" s="134"/>
      <c r="O9" s="134"/>
      <c r="P9" s="134"/>
      <c r="Q9" s="134"/>
      <c r="R9" s="135">
        <f>+R12+R21+R30+R39+R48+R57+R66+R75+R84+R93+R102+R111+R120+R129+R138+R147+R156+R165+R174+R183+R192</f>
        <v>0</v>
      </c>
      <c r="S9" s="136">
        <f t="shared" ref="S9:AX9" si="0">+S12+S21+S30+S39+S48+S57+S66+S75+S84+S93+S102+S111+S120+S129+S138+S147+S156+S165+S174+S183+S192</f>
        <v>0</v>
      </c>
      <c r="T9" s="137">
        <f t="shared" si="0"/>
        <v>0</v>
      </c>
      <c r="U9" s="136">
        <f t="shared" si="0"/>
        <v>0</v>
      </c>
      <c r="V9" s="137">
        <f t="shared" si="0"/>
        <v>0</v>
      </c>
      <c r="W9" s="136">
        <f t="shared" si="0"/>
        <v>0</v>
      </c>
      <c r="X9" s="137">
        <f t="shared" si="0"/>
        <v>0</v>
      </c>
      <c r="Y9" s="136">
        <f t="shared" si="0"/>
        <v>0</v>
      </c>
      <c r="Z9" s="137">
        <f t="shared" si="0"/>
        <v>0</v>
      </c>
      <c r="AA9" s="136">
        <f t="shared" si="0"/>
        <v>0</v>
      </c>
      <c r="AB9" s="137">
        <f t="shared" si="0"/>
        <v>0</v>
      </c>
      <c r="AC9" s="136">
        <f t="shared" si="0"/>
        <v>0</v>
      </c>
      <c r="AD9" s="137">
        <f t="shared" si="0"/>
        <v>0</v>
      </c>
      <c r="AE9" s="136">
        <f t="shared" si="0"/>
        <v>0</v>
      </c>
      <c r="AF9" s="137">
        <f t="shared" si="0"/>
        <v>0</v>
      </c>
      <c r="AG9" s="136">
        <f t="shared" si="0"/>
        <v>0</v>
      </c>
      <c r="AH9" s="138">
        <f t="shared" si="0"/>
        <v>0</v>
      </c>
      <c r="AI9" s="139">
        <f t="shared" si="0"/>
        <v>0</v>
      </c>
      <c r="AJ9" s="140">
        <f t="shared" si="0"/>
        <v>0</v>
      </c>
      <c r="AK9" s="141">
        <f t="shared" si="0"/>
        <v>0</v>
      </c>
      <c r="AL9" s="141">
        <f t="shared" si="0"/>
        <v>0</v>
      </c>
      <c r="AM9" s="141">
        <f t="shared" si="0"/>
        <v>0</v>
      </c>
      <c r="AN9" s="141">
        <f t="shared" si="0"/>
        <v>0</v>
      </c>
      <c r="AO9" s="141">
        <f t="shared" si="0"/>
        <v>0</v>
      </c>
      <c r="AP9" s="142">
        <f t="shared" si="0"/>
        <v>0</v>
      </c>
      <c r="AQ9" s="143">
        <f t="shared" si="0"/>
        <v>0</v>
      </c>
      <c r="AR9" s="141">
        <f t="shared" si="0"/>
        <v>0</v>
      </c>
      <c r="AS9" s="142">
        <f t="shared" si="0"/>
        <v>0</v>
      </c>
      <c r="AT9" s="144">
        <f t="shared" si="0"/>
        <v>0</v>
      </c>
      <c r="AU9" s="145">
        <f t="shared" si="0"/>
        <v>0</v>
      </c>
      <c r="AV9" s="145">
        <f t="shared" si="0"/>
        <v>0</v>
      </c>
      <c r="AW9" s="145">
        <f t="shared" si="0"/>
        <v>0</v>
      </c>
      <c r="AX9" s="142">
        <f t="shared" si="0"/>
        <v>0</v>
      </c>
      <c r="AY9" s="146"/>
      <c r="AZ9" s="146"/>
      <c r="BA9" s="147"/>
    </row>
    <row r="10" spans="1:62" ht="78" hidden="1" customHeight="1" x14ac:dyDescent="0.2">
      <c r="B10" s="148" t="s">
        <v>1708</v>
      </c>
      <c r="C10" s="149" t="s">
        <v>1709</v>
      </c>
      <c r="D10" s="929" t="e">
        <f>VLOOKUP($D$9,#REF!,2,0)</f>
        <v>#REF!</v>
      </c>
      <c r="E10" s="930"/>
      <c r="F10" s="930"/>
      <c r="G10" s="930"/>
      <c r="H10" s="930"/>
      <c r="I10" s="930"/>
      <c r="J10" s="931"/>
      <c r="K10" s="38" t="e">
        <f>VLOOKUP($D$9,#REF!,3,0)</f>
        <v>#REF!</v>
      </c>
      <c r="L10" s="39" t="e">
        <f>VLOOKUP($D$9,#REF!,4,0)</f>
        <v>#REF!</v>
      </c>
      <c r="M10" s="40" t="e">
        <f>VLOOKUP($D$9,#REF!,5,0)</f>
        <v>#REF!</v>
      </c>
      <c r="N10" s="932" t="e">
        <f>VLOOKUP($D$9,#REF!,Q3,0)</f>
        <v>#REF!</v>
      </c>
      <c r="O10" s="933"/>
      <c r="P10" s="40"/>
      <c r="Q10" s="150">
        <v>5555</v>
      </c>
      <c r="R10" s="151"/>
      <c r="S10" s="152"/>
      <c r="T10" s="152"/>
      <c r="U10" s="152"/>
      <c r="V10" s="152"/>
      <c r="W10" s="152"/>
      <c r="X10" s="152"/>
      <c r="Y10" s="152"/>
      <c r="Z10" s="152"/>
      <c r="AA10" s="152"/>
      <c r="AB10" s="152"/>
      <c r="AC10" s="152"/>
      <c r="AD10" s="152"/>
      <c r="AE10" s="152"/>
      <c r="AF10" s="152"/>
      <c r="AG10" s="152"/>
      <c r="AH10" s="153"/>
      <c r="AI10" s="153"/>
      <c r="AJ10" s="154"/>
      <c r="AK10" s="154"/>
      <c r="AL10" s="154"/>
      <c r="AM10" s="154"/>
      <c r="AN10" s="154"/>
      <c r="AO10" s="154"/>
      <c r="AP10" s="155"/>
      <c r="AQ10" s="154"/>
      <c r="AR10" s="154"/>
      <c r="AS10" s="155"/>
      <c r="AT10" s="155"/>
      <c r="AU10" s="155"/>
      <c r="AV10" s="155"/>
      <c r="AW10" s="155"/>
      <c r="AX10" s="155"/>
      <c r="AY10" s="155"/>
      <c r="AZ10" s="155"/>
      <c r="BA10" s="156"/>
    </row>
    <row r="11" spans="1:62" ht="6" customHeight="1" x14ac:dyDescent="0.2">
      <c r="A11" s="157"/>
      <c r="B11" s="158"/>
      <c r="C11" s="158"/>
      <c r="D11" s="158"/>
      <c r="E11" s="158"/>
      <c r="F11" s="158"/>
      <c r="G11" s="158"/>
      <c r="H11" s="158"/>
      <c r="I11" s="158"/>
      <c r="J11" s="158"/>
      <c r="K11" s="158"/>
      <c r="L11" s="158"/>
      <c r="M11" s="158"/>
      <c r="N11" s="934"/>
      <c r="O11" s="934"/>
      <c r="P11" s="158"/>
      <c r="Q11" s="158"/>
      <c r="R11" s="159"/>
      <c r="S11" s="159"/>
      <c r="T11" s="159"/>
      <c r="U11" s="159"/>
      <c r="V11" s="159"/>
      <c r="W11" s="159"/>
      <c r="X11" s="159"/>
      <c r="Y11" s="159"/>
      <c r="Z11" s="159"/>
      <c r="AA11" s="159"/>
      <c r="AB11" s="159"/>
      <c r="AC11" s="159"/>
      <c r="AD11" s="159"/>
      <c r="AE11" s="159"/>
      <c r="AF11" s="159"/>
      <c r="AG11" s="159"/>
      <c r="AH11" s="159"/>
      <c r="AI11" s="160"/>
      <c r="AJ11" s="160"/>
      <c r="AK11" s="160"/>
      <c r="AL11" s="160"/>
      <c r="AM11" s="160"/>
      <c r="AN11" s="160"/>
      <c r="AO11" s="161"/>
      <c r="AP11" s="160"/>
      <c r="AQ11" s="160"/>
      <c r="AR11" s="160"/>
      <c r="AS11" s="160"/>
      <c r="AT11" s="160"/>
      <c r="AU11" s="160"/>
      <c r="AV11" s="160"/>
      <c r="AW11" s="160"/>
      <c r="AX11" s="160"/>
      <c r="AY11" s="160"/>
      <c r="AZ11" s="160"/>
      <c r="BA11" s="157"/>
    </row>
    <row r="12" spans="1:62" ht="72" customHeight="1" x14ac:dyDescent="0.2">
      <c r="A12" s="859">
        <v>1</v>
      </c>
      <c r="B12" s="162" t="s">
        <v>1710</v>
      </c>
      <c r="C12" s="163" t="s">
        <v>1711</v>
      </c>
      <c r="D12" s="164" t="s">
        <v>21</v>
      </c>
      <c r="E12" s="164" t="s">
        <v>1899</v>
      </c>
      <c r="F12" s="163" t="s">
        <v>1712</v>
      </c>
      <c r="G12" s="165" t="s">
        <v>1680</v>
      </c>
      <c r="H12" s="165" t="s">
        <v>1681</v>
      </c>
      <c r="I12" s="166" t="s">
        <v>1915</v>
      </c>
      <c r="J12" s="167">
        <f>+$N$3</f>
        <v>2017</v>
      </c>
      <c r="K12" s="165" t="s">
        <v>1932</v>
      </c>
      <c r="L12" s="166" t="s">
        <v>1933</v>
      </c>
      <c r="M12" s="163" t="s">
        <v>1713</v>
      </c>
      <c r="N12" s="163" t="s">
        <v>1714</v>
      </c>
      <c r="O12" s="163" t="s">
        <v>1715</v>
      </c>
      <c r="P12" s="163" t="s">
        <v>1716</v>
      </c>
      <c r="Q12" s="163" t="s">
        <v>1717</v>
      </c>
      <c r="R12" s="168">
        <f t="shared" ref="R12:AX12" si="1">SUM(R13:R19)</f>
        <v>0</v>
      </c>
      <c r="S12" s="169">
        <f t="shared" si="1"/>
        <v>0</v>
      </c>
      <c r="T12" s="170">
        <f t="shared" si="1"/>
        <v>0</v>
      </c>
      <c r="U12" s="171">
        <f t="shared" si="1"/>
        <v>0</v>
      </c>
      <c r="V12" s="170">
        <f t="shared" si="1"/>
        <v>0</v>
      </c>
      <c r="W12" s="171">
        <f t="shared" si="1"/>
        <v>0</v>
      </c>
      <c r="X12" s="170">
        <f t="shared" si="1"/>
        <v>0</v>
      </c>
      <c r="Y12" s="171">
        <f t="shared" si="1"/>
        <v>0</v>
      </c>
      <c r="Z12" s="170">
        <f t="shared" si="1"/>
        <v>0</v>
      </c>
      <c r="AA12" s="171">
        <f t="shared" si="1"/>
        <v>0</v>
      </c>
      <c r="AB12" s="170">
        <f t="shared" si="1"/>
        <v>0</v>
      </c>
      <c r="AC12" s="171">
        <f t="shared" si="1"/>
        <v>0</v>
      </c>
      <c r="AD12" s="170">
        <f t="shared" si="1"/>
        <v>0</v>
      </c>
      <c r="AE12" s="171">
        <f t="shared" si="1"/>
        <v>0</v>
      </c>
      <c r="AF12" s="170">
        <f t="shared" si="1"/>
        <v>0</v>
      </c>
      <c r="AG12" s="172">
        <f t="shared" si="1"/>
        <v>0</v>
      </c>
      <c r="AH12" s="173">
        <f t="shared" si="1"/>
        <v>0</v>
      </c>
      <c r="AI12" s="174">
        <f t="shared" si="1"/>
        <v>0</v>
      </c>
      <c r="AJ12" s="41">
        <f t="shared" si="1"/>
        <v>0</v>
      </c>
      <c r="AK12" s="42">
        <f t="shared" si="1"/>
        <v>0</v>
      </c>
      <c r="AL12" s="42">
        <f t="shared" si="1"/>
        <v>0</v>
      </c>
      <c r="AM12" s="42">
        <f t="shared" si="1"/>
        <v>0</v>
      </c>
      <c r="AN12" s="42">
        <f t="shared" si="1"/>
        <v>0</v>
      </c>
      <c r="AO12" s="42">
        <f t="shared" si="1"/>
        <v>0</v>
      </c>
      <c r="AP12" s="43">
        <f t="shared" si="1"/>
        <v>0</v>
      </c>
      <c r="AQ12" s="105">
        <f t="shared" si="1"/>
        <v>0</v>
      </c>
      <c r="AR12" s="42">
        <f t="shared" si="1"/>
        <v>0</v>
      </c>
      <c r="AS12" s="43">
        <f t="shared" si="1"/>
        <v>0</v>
      </c>
      <c r="AT12" s="105">
        <f t="shared" si="1"/>
        <v>0</v>
      </c>
      <c r="AU12" s="42">
        <f t="shared" si="1"/>
        <v>0</v>
      </c>
      <c r="AV12" s="42">
        <f t="shared" si="1"/>
        <v>0</v>
      </c>
      <c r="AW12" s="42">
        <f t="shared" si="1"/>
        <v>0</v>
      </c>
      <c r="AX12" s="106">
        <f t="shared" si="1"/>
        <v>0</v>
      </c>
      <c r="AY12" s="44" t="s">
        <v>1687</v>
      </c>
      <c r="AZ12" s="44" t="s">
        <v>1688</v>
      </c>
      <c r="BA12" s="45" t="s">
        <v>1689</v>
      </c>
    </row>
    <row r="13" spans="1:62" ht="33.75" x14ac:dyDescent="0.2">
      <c r="A13" s="860"/>
      <c r="B13" s="862" t="str">
        <f>VLOOKUP($D$9,'PROYECTOS REGISTRADOS'!$A$2:$D$82,4,0)</f>
        <v>Mejoramiento de la atención integral de la Gestión del Riesgo de Desastres Tocancipá, Cundinamarca, Centro Oriente</v>
      </c>
      <c r="C13" s="865" t="str">
        <f>VLOOKUP($D$9,'PROYECTOS REGISTRADOS'!$A$2:$D$82,3,0)</f>
        <v>2016-25817-0055</v>
      </c>
      <c r="D13" s="868" t="s">
        <v>1542</v>
      </c>
      <c r="E13" s="871" t="str">
        <f>IF(D13=0,"0-0",(VLOOKUP(D13,'CONSOLIDADO PLAN DESARROLLO'!$EL$9:$ET$304,2,0)))</f>
        <v>Realizar Estudio de Amenaza, vulnerabilidad y caracterización del riesgo de desastres en el Municipio de Tocancipá.</v>
      </c>
      <c r="F13" s="874" t="str">
        <f>IF(D13=0,"0-0",(VLOOKUP(D13,'CONSOLIDADO PLAN DESARROLLO'!$EL$9:$ET$304,3,0)))</f>
        <v>Estudio de Amenaza, vulnerabilidad y categorización del riesgo de desastres realizado</v>
      </c>
      <c r="G13" s="877">
        <f>IF(D13=0,"0-0",(VLOOKUP(D13,'CONSOLIDADO PLAN DESARROLLO'!$EL$9:$ET$304,4,0)))</f>
        <v>0</v>
      </c>
      <c r="H13" s="880">
        <f>IF(D13=0,"0-0",(VLOOKUP(D13,'CONSOLIDADO PLAN DESARROLLO'!$EL$9:$ET$304,5,0)))</f>
        <v>1</v>
      </c>
      <c r="I13" s="883">
        <f>IF(D13=0,"0-0",(VLOOKUP(D13,'CONSOLIDADO PLAN DESARROLLO'!$EL$9:$ET$304,$R$3,0)))</f>
        <v>1</v>
      </c>
      <c r="J13" s="884"/>
      <c r="K13" s="905"/>
      <c r="L13" s="908"/>
      <c r="M13" s="851" t="s">
        <v>1937</v>
      </c>
      <c r="N13" s="850" t="s">
        <v>1938</v>
      </c>
      <c r="O13" s="852">
        <v>1</v>
      </c>
      <c r="P13" s="47"/>
      <c r="Q13" s="46"/>
      <c r="R13" s="901"/>
      <c r="S13" s="48"/>
      <c r="T13" s="889"/>
      <c r="U13" s="49"/>
      <c r="V13" s="889"/>
      <c r="W13" s="49"/>
      <c r="X13" s="889"/>
      <c r="Y13" s="49"/>
      <c r="Z13" s="889"/>
      <c r="AA13" s="49"/>
      <c r="AB13" s="889"/>
      <c r="AC13" s="49"/>
      <c r="AD13" s="889"/>
      <c r="AE13" s="49"/>
      <c r="AF13" s="889"/>
      <c r="AG13" s="50"/>
      <c r="AH13" s="892">
        <f>+R13+T13+V13+X13+Z13+AB13+AD13+AF13</f>
        <v>0</v>
      </c>
      <c r="AI13" s="104">
        <f t="shared" ref="AI13:AI18" si="2">AC13+AE13+AG13+S13+U13+W13+Y13+AA13</f>
        <v>0</v>
      </c>
      <c r="AJ13" s="51"/>
      <c r="AK13" s="52"/>
      <c r="AL13" s="52"/>
      <c r="AM13" s="52"/>
      <c r="AN13" s="52"/>
      <c r="AO13" s="52"/>
      <c r="AP13" s="53">
        <f t="shared" ref="AP13:AP18" si="3">SUM(AJ13:AO13)</f>
        <v>0</v>
      </c>
      <c r="AQ13" s="54"/>
      <c r="AR13" s="52"/>
      <c r="AS13" s="53">
        <f t="shared" ref="AS13:AS17" si="4">SUM(AQ13:AR13)</f>
        <v>0</v>
      </c>
      <c r="AT13" s="54"/>
      <c r="AU13" s="52"/>
      <c r="AV13" s="52"/>
      <c r="AW13" s="52"/>
      <c r="AX13" s="55"/>
      <c r="AY13" s="56"/>
      <c r="AZ13" s="56"/>
      <c r="BA13" s="57"/>
    </row>
    <row r="14" spans="1:62" ht="17.25" customHeight="1" x14ac:dyDescent="0.2">
      <c r="A14" s="860"/>
      <c r="B14" s="862"/>
      <c r="C14" s="865"/>
      <c r="D14" s="868"/>
      <c r="E14" s="872"/>
      <c r="F14" s="874"/>
      <c r="G14" s="877"/>
      <c r="H14" s="880"/>
      <c r="I14" s="885"/>
      <c r="J14" s="886"/>
      <c r="K14" s="905"/>
      <c r="L14" s="909"/>
      <c r="M14" s="175"/>
      <c r="N14" s="176"/>
      <c r="O14" s="177"/>
      <c r="P14" s="47"/>
      <c r="Q14" s="46"/>
      <c r="R14" s="902"/>
      <c r="S14" s="48"/>
      <c r="T14" s="890"/>
      <c r="U14" s="49"/>
      <c r="V14" s="890"/>
      <c r="W14" s="49"/>
      <c r="X14" s="890"/>
      <c r="Y14" s="49"/>
      <c r="Z14" s="890"/>
      <c r="AA14" s="49"/>
      <c r="AB14" s="890"/>
      <c r="AC14" s="49"/>
      <c r="AD14" s="890"/>
      <c r="AE14" s="49"/>
      <c r="AF14" s="890"/>
      <c r="AG14" s="50"/>
      <c r="AH14" s="893"/>
      <c r="AI14" s="104">
        <f t="shared" si="2"/>
        <v>0</v>
      </c>
      <c r="AJ14" s="51"/>
      <c r="AK14" s="52"/>
      <c r="AL14" s="52"/>
      <c r="AM14" s="52"/>
      <c r="AN14" s="52"/>
      <c r="AO14" s="52"/>
      <c r="AP14" s="53">
        <f t="shared" si="3"/>
        <v>0</v>
      </c>
      <c r="AQ14" s="54"/>
      <c r="AR14" s="52"/>
      <c r="AS14" s="53">
        <f t="shared" si="4"/>
        <v>0</v>
      </c>
      <c r="AT14" s="54"/>
      <c r="AU14" s="52"/>
      <c r="AV14" s="52"/>
      <c r="AW14" s="52"/>
      <c r="AX14" s="55"/>
      <c r="AY14" s="56"/>
      <c r="AZ14" s="56"/>
      <c r="BA14" s="57"/>
    </row>
    <row r="15" spans="1:62" ht="17.25" customHeight="1" x14ac:dyDescent="0.2">
      <c r="A15" s="860"/>
      <c r="B15" s="862"/>
      <c r="C15" s="865"/>
      <c r="D15" s="868"/>
      <c r="E15" s="872"/>
      <c r="F15" s="874"/>
      <c r="G15" s="877"/>
      <c r="H15" s="880"/>
      <c r="I15" s="885"/>
      <c r="J15" s="886"/>
      <c r="K15" s="905"/>
      <c r="L15" s="909"/>
      <c r="M15" s="175"/>
      <c r="N15" s="176"/>
      <c r="O15" s="177"/>
      <c r="P15" s="47"/>
      <c r="Q15" s="46"/>
      <c r="R15" s="902"/>
      <c r="S15" s="48"/>
      <c r="T15" s="890"/>
      <c r="U15" s="49"/>
      <c r="V15" s="890"/>
      <c r="W15" s="49"/>
      <c r="X15" s="890"/>
      <c r="Y15" s="49"/>
      <c r="Z15" s="890"/>
      <c r="AA15" s="49"/>
      <c r="AB15" s="890"/>
      <c r="AC15" s="49"/>
      <c r="AD15" s="890"/>
      <c r="AE15" s="49"/>
      <c r="AF15" s="890"/>
      <c r="AG15" s="50"/>
      <c r="AH15" s="893"/>
      <c r="AI15" s="104">
        <f t="shared" si="2"/>
        <v>0</v>
      </c>
      <c r="AJ15" s="51"/>
      <c r="AK15" s="52"/>
      <c r="AL15" s="52"/>
      <c r="AM15" s="52"/>
      <c r="AN15" s="52"/>
      <c r="AO15" s="52"/>
      <c r="AP15" s="53">
        <f t="shared" si="3"/>
        <v>0</v>
      </c>
      <c r="AQ15" s="54"/>
      <c r="AR15" s="52"/>
      <c r="AS15" s="53">
        <f t="shared" si="4"/>
        <v>0</v>
      </c>
      <c r="AT15" s="54"/>
      <c r="AU15" s="52"/>
      <c r="AV15" s="52"/>
      <c r="AW15" s="52"/>
      <c r="AX15" s="55"/>
      <c r="AY15" s="56"/>
      <c r="AZ15" s="56"/>
      <c r="BA15" s="57"/>
    </row>
    <row r="16" spans="1:62" ht="17.25" customHeight="1" x14ac:dyDescent="0.2">
      <c r="A16" s="860"/>
      <c r="B16" s="862"/>
      <c r="C16" s="865"/>
      <c r="D16" s="868"/>
      <c r="E16" s="872"/>
      <c r="F16" s="874"/>
      <c r="G16" s="877"/>
      <c r="H16" s="880"/>
      <c r="I16" s="885"/>
      <c r="J16" s="886"/>
      <c r="K16" s="905"/>
      <c r="L16" s="909"/>
      <c r="M16" s="175"/>
      <c r="N16" s="176"/>
      <c r="O16" s="177"/>
      <c r="P16" s="47"/>
      <c r="Q16" s="46"/>
      <c r="R16" s="902"/>
      <c r="S16" s="48"/>
      <c r="T16" s="890"/>
      <c r="U16" s="49"/>
      <c r="V16" s="890"/>
      <c r="W16" s="49"/>
      <c r="X16" s="890"/>
      <c r="Y16" s="49"/>
      <c r="Z16" s="890"/>
      <c r="AA16" s="49"/>
      <c r="AB16" s="890"/>
      <c r="AC16" s="49"/>
      <c r="AD16" s="890"/>
      <c r="AE16" s="49"/>
      <c r="AF16" s="890"/>
      <c r="AG16" s="50"/>
      <c r="AH16" s="893"/>
      <c r="AI16" s="104">
        <f t="shared" si="2"/>
        <v>0</v>
      </c>
      <c r="AJ16" s="51"/>
      <c r="AK16" s="52"/>
      <c r="AL16" s="52"/>
      <c r="AM16" s="52"/>
      <c r="AN16" s="52"/>
      <c r="AO16" s="52"/>
      <c r="AP16" s="53">
        <f t="shared" si="3"/>
        <v>0</v>
      </c>
      <c r="AQ16" s="54"/>
      <c r="AR16" s="52"/>
      <c r="AS16" s="53">
        <f t="shared" si="4"/>
        <v>0</v>
      </c>
      <c r="AT16" s="54"/>
      <c r="AU16" s="52"/>
      <c r="AV16" s="52"/>
      <c r="AW16" s="52"/>
      <c r="AX16" s="55"/>
      <c r="AY16" s="56"/>
      <c r="AZ16" s="56"/>
      <c r="BA16" s="57"/>
    </row>
    <row r="17" spans="1:53" ht="17.25" customHeight="1" x14ac:dyDescent="0.2">
      <c r="A17" s="860"/>
      <c r="B17" s="862"/>
      <c r="C17" s="865"/>
      <c r="D17" s="868"/>
      <c r="E17" s="872"/>
      <c r="F17" s="874"/>
      <c r="G17" s="877"/>
      <c r="H17" s="880"/>
      <c r="I17" s="885"/>
      <c r="J17" s="886"/>
      <c r="K17" s="905"/>
      <c r="L17" s="909"/>
      <c r="M17" s="175"/>
      <c r="N17" s="176"/>
      <c r="O17" s="177"/>
      <c r="P17" s="47"/>
      <c r="Q17" s="46"/>
      <c r="R17" s="902"/>
      <c r="S17" s="48"/>
      <c r="T17" s="890"/>
      <c r="U17" s="49"/>
      <c r="V17" s="890"/>
      <c r="W17" s="49"/>
      <c r="X17" s="890"/>
      <c r="Y17" s="49"/>
      <c r="Z17" s="890"/>
      <c r="AA17" s="49"/>
      <c r="AB17" s="890"/>
      <c r="AC17" s="49"/>
      <c r="AD17" s="890"/>
      <c r="AE17" s="49"/>
      <c r="AF17" s="890"/>
      <c r="AG17" s="50"/>
      <c r="AH17" s="893"/>
      <c r="AI17" s="104">
        <f t="shared" si="2"/>
        <v>0</v>
      </c>
      <c r="AJ17" s="51"/>
      <c r="AK17" s="52"/>
      <c r="AL17" s="52"/>
      <c r="AM17" s="52"/>
      <c r="AN17" s="52"/>
      <c r="AO17" s="52"/>
      <c r="AP17" s="53">
        <f t="shared" si="3"/>
        <v>0</v>
      </c>
      <c r="AQ17" s="54"/>
      <c r="AR17" s="52"/>
      <c r="AS17" s="53">
        <f t="shared" si="4"/>
        <v>0</v>
      </c>
      <c r="AT17" s="54"/>
      <c r="AU17" s="52"/>
      <c r="AV17" s="52"/>
      <c r="AW17" s="52"/>
      <c r="AX17" s="55"/>
      <c r="AY17" s="56"/>
      <c r="AZ17" s="56"/>
      <c r="BA17" s="57"/>
    </row>
    <row r="18" spans="1:53" ht="17.25" customHeight="1" x14ac:dyDescent="0.2">
      <c r="A18" s="860"/>
      <c r="B18" s="863"/>
      <c r="C18" s="866"/>
      <c r="D18" s="869"/>
      <c r="E18" s="872"/>
      <c r="F18" s="875"/>
      <c r="G18" s="878"/>
      <c r="H18" s="881"/>
      <c r="I18" s="885"/>
      <c r="J18" s="886"/>
      <c r="K18" s="906"/>
      <c r="L18" s="909"/>
      <c r="M18" s="178"/>
      <c r="N18" s="179"/>
      <c r="O18" s="180"/>
      <c r="P18" s="108"/>
      <c r="Q18" s="107"/>
      <c r="R18" s="902"/>
      <c r="S18" s="109"/>
      <c r="T18" s="890"/>
      <c r="U18" s="110"/>
      <c r="V18" s="890"/>
      <c r="W18" s="110"/>
      <c r="X18" s="890"/>
      <c r="Y18" s="110"/>
      <c r="Z18" s="890"/>
      <c r="AA18" s="110"/>
      <c r="AB18" s="890"/>
      <c r="AC18" s="110"/>
      <c r="AD18" s="890"/>
      <c r="AE18" s="110"/>
      <c r="AF18" s="890"/>
      <c r="AG18" s="111"/>
      <c r="AH18" s="894"/>
      <c r="AI18" s="104">
        <f t="shared" si="2"/>
        <v>0</v>
      </c>
      <c r="AJ18" s="112"/>
      <c r="AK18" s="113"/>
      <c r="AL18" s="113"/>
      <c r="AM18" s="113"/>
      <c r="AN18" s="113"/>
      <c r="AO18" s="113"/>
      <c r="AP18" s="53">
        <f t="shared" si="3"/>
        <v>0</v>
      </c>
      <c r="AQ18" s="114"/>
      <c r="AR18" s="113"/>
      <c r="AS18" s="53">
        <f>SUM(AQ18:AR18)</f>
        <v>0</v>
      </c>
      <c r="AT18" s="114"/>
      <c r="AU18" s="113"/>
      <c r="AV18" s="113"/>
      <c r="AW18" s="113"/>
      <c r="AX18" s="115"/>
      <c r="AY18" s="116"/>
      <c r="AZ18" s="116"/>
      <c r="BA18" s="117"/>
    </row>
    <row r="19" spans="1:53" ht="9.9499999999999993" customHeight="1" thickBot="1" x14ac:dyDescent="0.25">
      <c r="A19" s="861"/>
      <c r="B19" s="864"/>
      <c r="C19" s="867"/>
      <c r="D19" s="870"/>
      <c r="E19" s="873"/>
      <c r="F19" s="876"/>
      <c r="G19" s="879"/>
      <c r="H19" s="882"/>
      <c r="I19" s="887"/>
      <c r="J19" s="888"/>
      <c r="K19" s="907"/>
      <c r="L19" s="910"/>
      <c r="M19" s="181"/>
      <c r="N19" s="182"/>
      <c r="O19" s="183"/>
      <c r="P19" s="118"/>
      <c r="Q19" s="118"/>
      <c r="R19" s="903"/>
      <c r="S19" s="184"/>
      <c r="T19" s="891"/>
      <c r="U19" s="185"/>
      <c r="V19" s="891"/>
      <c r="W19" s="185"/>
      <c r="X19" s="891"/>
      <c r="Y19" s="185"/>
      <c r="Z19" s="891"/>
      <c r="AA19" s="185"/>
      <c r="AB19" s="891"/>
      <c r="AC19" s="185"/>
      <c r="AD19" s="891"/>
      <c r="AE19" s="185"/>
      <c r="AF19" s="891"/>
      <c r="AG19" s="186"/>
      <c r="AH19" s="119"/>
      <c r="AI19" s="120"/>
      <c r="AJ19" s="187"/>
      <c r="AK19" s="188"/>
      <c r="AL19" s="188"/>
      <c r="AM19" s="188"/>
      <c r="AN19" s="188"/>
      <c r="AO19" s="188"/>
      <c r="AP19" s="121"/>
      <c r="AQ19" s="189"/>
      <c r="AR19" s="188"/>
      <c r="AS19" s="121"/>
      <c r="AT19" s="189"/>
      <c r="AU19" s="188"/>
      <c r="AV19" s="188"/>
      <c r="AW19" s="188"/>
      <c r="AX19" s="190"/>
      <c r="AY19" s="191"/>
      <c r="AZ19" s="191"/>
      <c r="BA19" s="192"/>
    </row>
    <row r="20" spans="1:53" ht="6" customHeight="1" x14ac:dyDescent="0.2">
      <c r="A20" s="157"/>
      <c r="B20" s="193"/>
      <c r="C20" s="193"/>
      <c r="D20" s="193"/>
      <c r="E20" s="193"/>
      <c r="F20" s="193"/>
      <c r="G20" s="193"/>
      <c r="H20" s="193"/>
      <c r="I20" s="904"/>
      <c r="J20" s="904"/>
      <c r="K20" s="193"/>
      <c r="L20" s="193"/>
      <c r="M20" s="193"/>
      <c r="N20" s="193"/>
      <c r="O20" s="193"/>
      <c r="P20" s="193"/>
      <c r="Q20" s="193"/>
      <c r="R20" s="193"/>
      <c r="S20" s="193"/>
      <c r="T20" s="193"/>
      <c r="U20" s="193"/>
      <c r="V20" s="193"/>
      <c r="W20" s="193"/>
      <c r="X20" s="193"/>
      <c r="Y20" s="193"/>
      <c r="Z20" s="193"/>
      <c r="AA20" s="193"/>
      <c r="AB20" s="193"/>
      <c r="AC20" s="193"/>
      <c r="AD20" s="193"/>
      <c r="AE20" s="193"/>
      <c r="AF20" s="193"/>
      <c r="AG20" s="193"/>
      <c r="AH20" s="193"/>
      <c r="AI20" s="194"/>
      <c r="AJ20" s="194"/>
      <c r="AK20" s="194"/>
      <c r="AL20" s="194"/>
      <c r="AM20" s="194"/>
      <c r="AN20" s="194"/>
      <c r="AO20" s="195"/>
      <c r="AP20" s="194"/>
      <c r="AQ20" s="194"/>
      <c r="AR20" s="194"/>
      <c r="AS20" s="194"/>
      <c r="AT20" s="194"/>
      <c r="AU20" s="194"/>
      <c r="AV20" s="194"/>
      <c r="AW20" s="194"/>
      <c r="AX20" s="194"/>
      <c r="AY20" s="194"/>
      <c r="AZ20" s="194"/>
      <c r="BA20" s="157"/>
    </row>
    <row r="21" spans="1:53" ht="72" customHeight="1" x14ac:dyDescent="0.2">
      <c r="A21" s="859">
        <v>2</v>
      </c>
      <c r="B21" s="162" t="s">
        <v>1710</v>
      </c>
      <c r="C21" s="163" t="s">
        <v>1711</v>
      </c>
      <c r="D21" s="164" t="s">
        <v>21</v>
      </c>
      <c r="E21" s="164" t="s">
        <v>1899</v>
      </c>
      <c r="F21" s="163" t="s">
        <v>1712</v>
      </c>
      <c r="G21" s="165" t="s">
        <v>1680</v>
      </c>
      <c r="H21" s="165" t="s">
        <v>1681</v>
      </c>
      <c r="I21" s="166" t="s">
        <v>1915</v>
      </c>
      <c r="J21" s="167">
        <f>+$N$3</f>
        <v>2017</v>
      </c>
      <c r="K21" s="165" t="s">
        <v>1932</v>
      </c>
      <c r="L21" s="166" t="s">
        <v>1933</v>
      </c>
      <c r="M21" s="163" t="s">
        <v>1713</v>
      </c>
      <c r="N21" s="163" t="s">
        <v>1714</v>
      </c>
      <c r="O21" s="163" t="s">
        <v>1715</v>
      </c>
      <c r="P21" s="163" t="s">
        <v>1716</v>
      </c>
      <c r="Q21" s="163" t="s">
        <v>1717</v>
      </c>
      <c r="R21" s="168">
        <f t="shared" ref="R21" si="5">SUM(R22:R28)</f>
        <v>0</v>
      </c>
      <c r="S21" s="169">
        <f t="shared" ref="S21" si="6">SUM(S22:S28)</f>
        <v>0</v>
      </c>
      <c r="T21" s="170">
        <f t="shared" ref="T21" si="7">SUM(T22:T28)</f>
        <v>0</v>
      </c>
      <c r="U21" s="171">
        <f t="shared" ref="U21" si="8">SUM(U22:U28)</f>
        <v>0</v>
      </c>
      <c r="V21" s="170">
        <f t="shared" ref="V21" si="9">SUM(V22:V28)</f>
        <v>0</v>
      </c>
      <c r="W21" s="171">
        <f t="shared" ref="W21" si="10">SUM(W22:W28)</f>
        <v>0</v>
      </c>
      <c r="X21" s="170">
        <f t="shared" ref="X21" si="11">SUM(X22:X28)</f>
        <v>0</v>
      </c>
      <c r="Y21" s="171">
        <f t="shared" ref="Y21" si="12">SUM(Y22:Y28)</f>
        <v>0</v>
      </c>
      <c r="Z21" s="170">
        <f t="shared" ref="Z21" si="13">SUM(Z22:Z28)</f>
        <v>0</v>
      </c>
      <c r="AA21" s="171">
        <f t="shared" ref="AA21" si="14">SUM(AA22:AA28)</f>
        <v>0</v>
      </c>
      <c r="AB21" s="170">
        <f t="shared" ref="AB21" si="15">SUM(AB22:AB28)</f>
        <v>0</v>
      </c>
      <c r="AC21" s="171">
        <f t="shared" ref="AC21" si="16">SUM(AC22:AC28)</f>
        <v>0</v>
      </c>
      <c r="AD21" s="170">
        <f t="shared" ref="AD21" si="17">SUM(AD22:AD28)</f>
        <v>0</v>
      </c>
      <c r="AE21" s="171">
        <f t="shared" ref="AE21" si="18">SUM(AE22:AE28)</f>
        <v>0</v>
      </c>
      <c r="AF21" s="170">
        <f t="shared" ref="AF21" si="19">SUM(AF22:AF28)</f>
        <v>0</v>
      </c>
      <c r="AG21" s="172">
        <f t="shared" ref="AG21" si="20">SUM(AG22:AG28)</f>
        <v>0</v>
      </c>
      <c r="AH21" s="173">
        <f t="shared" ref="AH21" si="21">SUM(AH22:AH28)</f>
        <v>0</v>
      </c>
      <c r="AI21" s="174">
        <f t="shared" ref="AI21" si="22">SUM(AI22:AI28)</f>
        <v>0</v>
      </c>
      <c r="AJ21" s="41">
        <f t="shared" ref="AJ21" si="23">SUM(AJ22:AJ28)</f>
        <v>0</v>
      </c>
      <c r="AK21" s="42">
        <f t="shared" ref="AK21" si="24">SUM(AK22:AK28)</f>
        <v>0</v>
      </c>
      <c r="AL21" s="42">
        <f t="shared" ref="AL21" si="25">SUM(AL22:AL28)</f>
        <v>0</v>
      </c>
      <c r="AM21" s="42">
        <f t="shared" ref="AM21" si="26">SUM(AM22:AM28)</f>
        <v>0</v>
      </c>
      <c r="AN21" s="42">
        <f t="shared" ref="AN21" si="27">SUM(AN22:AN28)</f>
        <v>0</v>
      </c>
      <c r="AO21" s="42">
        <f t="shared" ref="AO21" si="28">SUM(AO22:AO28)</f>
        <v>0</v>
      </c>
      <c r="AP21" s="43">
        <f t="shared" ref="AP21" si="29">SUM(AP22:AP28)</f>
        <v>0</v>
      </c>
      <c r="AQ21" s="105">
        <f t="shared" ref="AQ21" si="30">SUM(AQ22:AQ28)</f>
        <v>0</v>
      </c>
      <c r="AR21" s="42">
        <f t="shared" ref="AR21" si="31">SUM(AR22:AR28)</f>
        <v>0</v>
      </c>
      <c r="AS21" s="43">
        <f t="shared" ref="AS21" si="32">SUM(AS22:AS28)</f>
        <v>0</v>
      </c>
      <c r="AT21" s="105">
        <f t="shared" ref="AT21" si="33">SUM(AT22:AT28)</f>
        <v>0</v>
      </c>
      <c r="AU21" s="42">
        <f t="shared" ref="AU21" si="34">SUM(AU22:AU28)</f>
        <v>0</v>
      </c>
      <c r="AV21" s="42">
        <f t="shared" ref="AV21" si="35">SUM(AV22:AV28)</f>
        <v>0</v>
      </c>
      <c r="AW21" s="42">
        <f t="shared" ref="AW21" si="36">SUM(AW22:AW28)</f>
        <v>0</v>
      </c>
      <c r="AX21" s="106">
        <f t="shared" ref="AX21" si="37">SUM(AX22:AX28)</f>
        <v>0</v>
      </c>
      <c r="AY21" s="44" t="s">
        <v>1687</v>
      </c>
      <c r="AZ21" s="44" t="s">
        <v>1688</v>
      </c>
      <c r="BA21" s="45" t="s">
        <v>1689</v>
      </c>
    </row>
    <row r="22" spans="1:53" ht="33.75" x14ac:dyDescent="0.2">
      <c r="A22" s="860"/>
      <c r="B22" s="862" t="str">
        <f>VLOOKUP($D$9,'PROYECTOS REGISTRADOS'!$A$2:$D$82,4,0)</f>
        <v>Mejoramiento de la atención integral de la Gestión del Riesgo de Desastres Tocancipá, Cundinamarca, Centro Oriente</v>
      </c>
      <c r="C22" s="865" t="str">
        <f>VLOOKUP($D$9,'PROYECTOS REGISTRADOS'!$A$2:$D$82,3,0)</f>
        <v>2016-25817-0055</v>
      </c>
      <c r="D22" s="868" t="s">
        <v>1546</v>
      </c>
      <c r="E22" s="871" t="str">
        <f>IF(D22=0,"0-0",(VLOOKUP(D22,'CONSOLIDADO PLAN DESARROLLO'!$EL$9:$ET$304,2,0)))</f>
        <v>Actualizar  el Plan Municipal para la Gestión del Riesgo del Municipio de Tocancipá</v>
      </c>
      <c r="F22" s="874" t="str">
        <f>IF(D22=0,"0-0",(VLOOKUP(D22,'CONSOLIDADO PLAN DESARROLLO'!$EL$9:$ET$304,3,0)))</f>
        <v>Plan Municipal para la Gestión del Riesgo actualizado</v>
      </c>
      <c r="G22" s="877">
        <f>IF(D22=0,"0-0",(VLOOKUP(D22,'CONSOLIDADO PLAN DESARROLLO'!$EL$9:$ET$304,4,0)))</f>
        <v>1</v>
      </c>
      <c r="H22" s="880">
        <f>IF(D22=0,"0-0",(VLOOKUP(D22,'CONSOLIDADO PLAN DESARROLLO'!$EL$9:$ET$304,5,0)))</f>
        <v>1</v>
      </c>
      <c r="I22" s="883">
        <f>IF(D22=0,"0-0",(VLOOKUP(D22,'CONSOLIDADO PLAN DESARROLLO'!$EL$9:$ET$304,$R$3,0)))</f>
        <v>0.75</v>
      </c>
      <c r="J22" s="884"/>
      <c r="K22" s="905"/>
      <c r="L22" s="908"/>
      <c r="M22" s="851" t="s">
        <v>1939</v>
      </c>
      <c r="N22" s="850" t="s">
        <v>1938</v>
      </c>
      <c r="O22" s="852">
        <v>1</v>
      </c>
      <c r="P22" s="47"/>
      <c r="Q22" s="46"/>
      <c r="R22" s="901"/>
      <c r="S22" s="48"/>
      <c r="T22" s="889"/>
      <c r="U22" s="49"/>
      <c r="V22" s="889"/>
      <c r="W22" s="49"/>
      <c r="X22" s="889"/>
      <c r="Y22" s="49"/>
      <c r="Z22" s="889"/>
      <c r="AA22" s="49"/>
      <c r="AB22" s="889"/>
      <c r="AC22" s="49"/>
      <c r="AD22" s="889"/>
      <c r="AE22" s="49"/>
      <c r="AF22" s="889"/>
      <c r="AG22" s="50"/>
      <c r="AH22" s="892">
        <f>+R22+T22+V22+X22+Z22+AB22+AD22+AF22</f>
        <v>0</v>
      </c>
      <c r="AI22" s="104">
        <f t="shared" ref="AI22:AI27" si="38">AC22+AE22+AG22+S22+U22+W22+Y22+AA22</f>
        <v>0</v>
      </c>
      <c r="AJ22" s="51"/>
      <c r="AK22" s="52"/>
      <c r="AL22" s="52"/>
      <c r="AM22" s="52"/>
      <c r="AN22" s="52"/>
      <c r="AO22" s="52"/>
      <c r="AP22" s="53">
        <f t="shared" ref="AP22:AP27" si="39">SUM(AJ22:AO22)</f>
        <v>0</v>
      </c>
      <c r="AQ22" s="54"/>
      <c r="AR22" s="52"/>
      <c r="AS22" s="53">
        <f t="shared" ref="AS22:AS26" si="40">SUM(AQ22:AR22)</f>
        <v>0</v>
      </c>
      <c r="AT22" s="54"/>
      <c r="AU22" s="52"/>
      <c r="AV22" s="52"/>
      <c r="AW22" s="52"/>
      <c r="AX22" s="55"/>
      <c r="AY22" s="56"/>
      <c r="AZ22" s="56"/>
      <c r="BA22" s="57"/>
    </row>
    <row r="23" spans="1:53" ht="17.25" customHeight="1" x14ac:dyDescent="0.2">
      <c r="A23" s="860"/>
      <c r="B23" s="862"/>
      <c r="C23" s="865"/>
      <c r="D23" s="868"/>
      <c r="E23" s="872"/>
      <c r="F23" s="874"/>
      <c r="G23" s="877"/>
      <c r="H23" s="880"/>
      <c r="I23" s="885"/>
      <c r="J23" s="886"/>
      <c r="K23" s="905"/>
      <c r="L23" s="909"/>
      <c r="M23" s="175"/>
      <c r="N23" s="176"/>
      <c r="O23" s="177"/>
      <c r="P23" s="47"/>
      <c r="Q23" s="46"/>
      <c r="R23" s="902"/>
      <c r="S23" s="48"/>
      <c r="T23" s="890"/>
      <c r="U23" s="49"/>
      <c r="V23" s="890"/>
      <c r="W23" s="49"/>
      <c r="X23" s="890"/>
      <c r="Y23" s="49"/>
      <c r="Z23" s="890"/>
      <c r="AA23" s="49"/>
      <c r="AB23" s="890"/>
      <c r="AC23" s="49"/>
      <c r="AD23" s="890"/>
      <c r="AE23" s="49"/>
      <c r="AF23" s="890"/>
      <c r="AG23" s="50"/>
      <c r="AH23" s="893"/>
      <c r="AI23" s="104">
        <f t="shared" si="38"/>
        <v>0</v>
      </c>
      <c r="AJ23" s="51"/>
      <c r="AK23" s="52"/>
      <c r="AL23" s="52"/>
      <c r="AM23" s="52"/>
      <c r="AN23" s="52"/>
      <c r="AO23" s="52"/>
      <c r="AP23" s="53">
        <f t="shared" si="39"/>
        <v>0</v>
      </c>
      <c r="AQ23" s="54"/>
      <c r="AR23" s="52"/>
      <c r="AS23" s="53">
        <f t="shared" si="40"/>
        <v>0</v>
      </c>
      <c r="AT23" s="54"/>
      <c r="AU23" s="52"/>
      <c r="AV23" s="52"/>
      <c r="AW23" s="52"/>
      <c r="AX23" s="55"/>
      <c r="AY23" s="56"/>
      <c r="AZ23" s="56"/>
      <c r="BA23" s="57"/>
    </row>
    <row r="24" spans="1:53" ht="17.25" customHeight="1" x14ac:dyDescent="0.2">
      <c r="A24" s="860"/>
      <c r="B24" s="862"/>
      <c r="C24" s="865"/>
      <c r="D24" s="868"/>
      <c r="E24" s="872"/>
      <c r="F24" s="874"/>
      <c r="G24" s="877"/>
      <c r="H24" s="880"/>
      <c r="I24" s="885"/>
      <c r="J24" s="886"/>
      <c r="K24" s="905"/>
      <c r="L24" s="909"/>
      <c r="M24" s="175"/>
      <c r="N24" s="176"/>
      <c r="O24" s="177"/>
      <c r="P24" s="47"/>
      <c r="Q24" s="46"/>
      <c r="R24" s="902"/>
      <c r="S24" s="48"/>
      <c r="T24" s="890"/>
      <c r="U24" s="49"/>
      <c r="V24" s="890"/>
      <c r="W24" s="49"/>
      <c r="X24" s="890"/>
      <c r="Y24" s="49"/>
      <c r="Z24" s="890"/>
      <c r="AA24" s="49"/>
      <c r="AB24" s="890"/>
      <c r="AC24" s="49"/>
      <c r="AD24" s="890"/>
      <c r="AE24" s="49"/>
      <c r="AF24" s="890"/>
      <c r="AG24" s="50"/>
      <c r="AH24" s="893"/>
      <c r="AI24" s="104">
        <f t="shared" si="38"/>
        <v>0</v>
      </c>
      <c r="AJ24" s="51"/>
      <c r="AK24" s="52"/>
      <c r="AL24" s="52"/>
      <c r="AM24" s="52"/>
      <c r="AN24" s="52"/>
      <c r="AO24" s="52"/>
      <c r="AP24" s="53">
        <f t="shared" si="39"/>
        <v>0</v>
      </c>
      <c r="AQ24" s="54"/>
      <c r="AR24" s="52"/>
      <c r="AS24" s="53">
        <f t="shared" si="40"/>
        <v>0</v>
      </c>
      <c r="AT24" s="54"/>
      <c r="AU24" s="52"/>
      <c r="AV24" s="52"/>
      <c r="AW24" s="52"/>
      <c r="AX24" s="55"/>
      <c r="AY24" s="56"/>
      <c r="AZ24" s="56"/>
      <c r="BA24" s="57"/>
    </row>
    <row r="25" spans="1:53" ht="17.25" customHeight="1" x14ac:dyDescent="0.2">
      <c r="A25" s="860"/>
      <c r="B25" s="862"/>
      <c r="C25" s="865"/>
      <c r="D25" s="868"/>
      <c r="E25" s="872"/>
      <c r="F25" s="874"/>
      <c r="G25" s="877"/>
      <c r="H25" s="880"/>
      <c r="I25" s="885"/>
      <c r="J25" s="886"/>
      <c r="K25" s="905"/>
      <c r="L25" s="909"/>
      <c r="M25" s="175"/>
      <c r="N25" s="176"/>
      <c r="O25" s="177"/>
      <c r="P25" s="47"/>
      <c r="Q25" s="46"/>
      <c r="R25" s="902"/>
      <c r="S25" s="48"/>
      <c r="T25" s="890"/>
      <c r="U25" s="49"/>
      <c r="V25" s="890"/>
      <c r="W25" s="49"/>
      <c r="X25" s="890"/>
      <c r="Y25" s="49"/>
      <c r="Z25" s="890"/>
      <c r="AA25" s="49"/>
      <c r="AB25" s="890"/>
      <c r="AC25" s="49"/>
      <c r="AD25" s="890"/>
      <c r="AE25" s="49"/>
      <c r="AF25" s="890"/>
      <c r="AG25" s="50"/>
      <c r="AH25" s="893"/>
      <c r="AI25" s="104">
        <f t="shared" si="38"/>
        <v>0</v>
      </c>
      <c r="AJ25" s="51"/>
      <c r="AK25" s="52"/>
      <c r="AL25" s="52"/>
      <c r="AM25" s="52"/>
      <c r="AN25" s="52"/>
      <c r="AO25" s="52"/>
      <c r="AP25" s="53">
        <f t="shared" si="39"/>
        <v>0</v>
      </c>
      <c r="AQ25" s="54"/>
      <c r="AR25" s="52"/>
      <c r="AS25" s="53">
        <f t="shared" si="40"/>
        <v>0</v>
      </c>
      <c r="AT25" s="54"/>
      <c r="AU25" s="52"/>
      <c r="AV25" s="52"/>
      <c r="AW25" s="52"/>
      <c r="AX25" s="55"/>
      <c r="AY25" s="56"/>
      <c r="AZ25" s="56"/>
      <c r="BA25" s="57"/>
    </row>
    <row r="26" spans="1:53" ht="17.25" customHeight="1" x14ac:dyDescent="0.2">
      <c r="A26" s="860"/>
      <c r="B26" s="862"/>
      <c r="C26" s="865"/>
      <c r="D26" s="868"/>
      <c r="E26" s="872"/>
      <c r="F26" s="874"/>
      <c r="G26" s="877"/>
      <c r="H26" s="880"/>
      <c r="I26" s="885"/>
      <c r="J26" s="886"/>
      <c r="K26" s="905"/>
      <c r="L26" s="909"/>
      <c r="M26" s="175"/>
      <c r="N26" s="176"/>
      <c r="O26" s="177"/>
      <c r="P26" s="47"/>
      <c r="Q26" s="46"/>
      <c r="R26" s="902"/>
      <c r="S26" s="48"/>
      <c r="T26" s="890"/>
      <c r="U26" s="49"/>
      <c r="V26" s="890"/>
      <c r="W26" s="49"/>
      <c r="X26" s="890"/>
      <c r="Y26" s="49"/>
      <c r="Z26" s="890"/>
      <c r="AA26" s="49"/>
      <c r="AB26" s="890"/>
      <c r="AC26" s="49"/>
      <c r="AD26" s="890"/>
      <c r="AE26" s="49"/>
      <c r="AF26" s="890"/>
      <c r="AG26" s="50"/>
      <c r="AH26" s="893"/>
      <c r="AI26" s="104">
        <f t="shared" si="38"/>
        <v>0</v>
      </c>
      <c r="AJ26" s="51"/>
      <c r="AK26" s="52"/>
      <c r="AL26" s="52"/>
      <c r="AM26" s="52"/>
      <c r="AN26" s="52"/>
      <c r="AO26" s="52"/>
      <c r="AP26" s="53">
        <f t="shared" si="39"/>
        <v>0</v>
      </c>
      <c r="AQ26" s="54"/>
      <c r="AR26" s="52"/>
      <c r="AS26" s="53">
        <f t="shared" si="40"/>
        <v>0</v>
      </c>
      <c r="AT26" s="54"/>
      <c r="AU26" s="52"/>
      <c r="AV26" s="52"/>
      <c r="AW26" s="52"/>
      <c r="AX26" s="55"/>
      <c r="AY26" s="56"/>
      <c r="AZ26" s="56"/>
      <c r="BA26" s="57"/>
    </row>
    <row r="27" spans="1:53" ht="17.25" customHeight="1" x14ac:dyDescent="0.2">
      <c r="A27" s="860"/>
      <c r="B27" s="863"/>
      <c r="C27" s="866"/>
      <c r="D27" s="869"/>
      <c r="E27" s="872"/>
      <c r="F27" s="875"/>
      <c r="G27" s="878"/>
      <c r="H27" s="881"/>
      <c r="I27" s="885"/>
      <c r="J27" s="886"/>
      <c r="K27" s="906"/>
      <c r="L27" s="909"/>
      <c r="M27" s="178"/>
      <c r="N27" s="179"/>
      <c r="O27" s="180"/>
      <c r="P27" s="108"/>
      <c r="Q27" s="107"/>
      <c r="R27" s="902"/>
      <c r="S27" s="109"/>
      <c r="T27" s="890"/>
      <c r="U27" s="110"/>
      <c r="V27" s="890"/>
      <c r="W27" s="110"/>
      <c r="X27" s="890"/>
      <c r="Y27" s="110"/>
      <c r="Z27" s="890"/>
      <c r="AA27" s="110"/>
      <c r="AB27" s="890"/>
      <c r="AC27" s="110"/>
      <c r="AD27" s="890"/>
      <c r="AE27" s="110"/>
      <c r="AF27" s="890"/>
      <c r="AG27" s="111"/>
      <c r="AH27" s="894"/>
      <c r="AI27" s="104">
        <f t="shared" si="38"/>
        <v>0</v>
      </c>
      <c r="AJ27" s="112"/>
      <c r="AK27" s="113"/>
      <c r="AL27" s="113"/>
      <c r="AM27" s="113"/>
      <c r="AN27" s="113"/>
      <c r="AO27" s="113"/>
      <c r="AP27" s="53">
        <f t="shared" si="39"/>
        <v>0</v>
      </c>
      <c r="AQ27" s="114"/>
      <c r="AR27" s="113"/>
      <c r="AS27" s="53">
        <f>SUM(AQ27:AR27)</f>
        <v>0</v>
      </c>
      <c r="AT27" s="114"/>
      <c r="AU27" s="113"/>
      <c r="AV27" s="113"/>
      <c r="AW27" s="113"/>
      <c r="AX27" s="115"/>
      <c r="AY27" s="116"/>
      <c r="AZ27" s="116"/>
      <c r="BA27" s="117"/>
    </row>
    <row r="28" spans="1:53" ht="9.9499999999999993" customHeight="1" thickBot="1" x14ac:dyDescent="0.25">
      <c r="A28" s="861"/>
      <c r="B28" s="864"/>
      <c r="C28" s="867"/>
      <c r="D28" s="870"/>
      <c r="E28" s="873"/>
      <c r="F28" s="876"/>
      <c r="G28" s="879"/>
      <c r="H28" s="882"/>
      <c r="I28" s="887"/>
      <c r="J28" s="888"/>
      <c r="K28" s="907"/>
      <c r="L28" s="910"/>
      <c r="M28" s="181"/>
      <c r="N28" s="182"/>
      <c r="O28" s="183"/>
      <c r="P28" s="118"/>
      <c r="Q28" s="118"/>
      <c r="R28" s="903"/>
      <c r="S28" s="184"/>
      <c r="T28" s="891"/>
      <c r="U28" s="185"/>
      <c r="V28" s="891"/>
      <c r="W28" s="185"/>
      <c r="X28" s="891"/>
      <c r="Y28" s="185"/>
      <c r="Z28" s="891"/>
      <c r="AA28" s="185"/>
      <c r="AB28" s="891"/>
      <c r="AC28" s="185"/>
      <c r="AD28" s="891"/>
      <c r="AE28" s="185"/>
      <c r="AF28" s="891"/>
      <c r="AG28" s="186"/>
      <c r="AH28" s="119"/>
      <c r="AI28" s="120"/>
      <c r="AJ28" s="187"/>
      <c r="AK28" s="188"/>
      <c r="AL28" s="188"/>
      <c r="AM28" s="188"/>
      <c r="AN28" s="188"/>
      <c r="AO28" s="188"/>
      <c r="AP28" s="121"/>
      <c r="AQ28" s="189"/>
      <c r="AR28" s="188"/>
      <c r="AS28" s="121"/>
      <c r="AT28" s="189"/>
      <c r="AU28" s="188"/>
      <c r="AV28" s="188"/>
      <c r="AW28" s="188"/>
      <c r="AX28" s="190"/>
      <c r="AY28" s="191"/>
      <c r="AZ28" s="191"/>
      <c r="BA28" s="192"/>
    </row>
    <row r="29" spans="1:53" ht="6" customHeight="1" x14ac:dyDescent="0.2">
      <c r="A29" s="157"/>
      <c r="B29" s="193"/>
      <c r="C29" s="193"/>
      <c r="D29" s="193"/>
      <c r="E29" s="193"/>
      <c r="F29" s="193"/>
      <c r="G29" s="193"/>
      <c r="H29" s="193"/>
      <c r="I29" s="904"/>
      <c r="J29" s="904"/>
      <c r="K29" s="193"/>
      <c r="L29" s="193"/>
      <c r="M29" s="193"/>
      <c r="N29" s="193"/>
      <c r="O29" s="193"/>
      <c r="P29" s="193"/>
      <c r="Q29" s="193"/>
      <c r="R29" s="193"/>
      <c r="S29" s="193"/>
      <c r="T29" s="193"/>
      <c r="U29" s="193"/>
      <c r="V29" s="193"/>
      <c r="W29" s="193"/>
      <c r="X29" s="193"/>
      <c r="Y29" s="193"/>
      <c r="Z29" s="193"/>
      <c r="AA29" s="193"/>
      <c r="AB29" s="193"/>
      <c r="AC29" s="193"/>
      <c r="AD29" s="193"/>
      <c r="AE29" s="193"/>
      <c r="AF29" s="193"/>
      <c r="AG29" s="193"/>
      <c r="AH29" s="193"/>
      <c r="AI29" s="194"/>
      <c r="AJ29" s="194"/>
      <c r="AK29" s="194"/>
      <c r="AL29" s="194"/>
      <c r="AM29" s="194"/>
      <c r="AN29" s="194"/>
      <c r="AO29" s="195"/>
      <c r="AP29" s="194"/>
      <c r="AQ29" s="194"/>
      <c r="AR29" s="194"/>
      <c r="AS29" s="194"/>
      <c r="AT29" s="194"/>
      <c r="AU29" s="194"/>
      <c r="AV29" s="194"/>
      <c r="AW29" s="194"/>
      <c r="AX29" s="194"/>
      <c r="AY29" s="194"/>
      <c r="AZ29" s="194"/>
      <c r="BA29" s="157"/>
    </row>
    <row r="30" spans="1:53" ht="72" customHeight="1" x14ac:dyDescent="0.2">
      <c r="A30" s="859">
        <v>3</v>
      </c>
      <c r="B30" s="162" t="s">
        <v>1710</v>
      </c>
      <c r="C30" s="163" t="s">
        <v>1711</v>
      </c>
      <c r="D30" s="164" t="s">
        <v>21</v>
      </c>
      <c r="E30" s="164" t="s">
        <v>1899</v>
      </c>
      <c r="F30" s="163" t="s">
        <v>1712</v>
      </c>
      <c r="G30" s="165" t="s">
        <v>1680</v>
      </c>
      <c r="H30" s="165" t="s">
        <v>1681</v>
      </c>
      <c r="I30" s="166" t="s">
        <v>1915</v>
      </c>
      <c r="J30" s="167">
        <f>+$N$3</f>
        <v>2017</v>
      </c>
      <c r="K30" s="165" t="s">
        <v>1932</v>
      </c>
      <c r="L30" s="166" t="s">
        <v>1933</v>
      </c>
      <c r="M30" s="163" t="s">
        <v>1713</v>
      </c>
      <c r="N30" s="163" t="s">
        <v>1714</v>
      </c>
      <c r="O30" s="163" t="s">
        <v>1715</v>
      </c>
      <c r="P30" s="163" t="s">
        <v>1716</v>
      </c>
      <c r="Q30" s="163" t="s">
        <v>1717</v>
      </c>
      <c r="R30" s="168">
        <f t="shared" ref="R30" si="41">SUM(R31:R37)</f>
        <v>0</v>
      </c>
      <c r="S30" s="169">
        <f t="shared" ref="S30" si="42">SUM(S31:S37)</f>
        <v>0</v>
      </c>
      <c r="T30" s="170">
        <f t="shared" ref="T30" si="43">SUM(T31:T37)</f>
        <v>0</v>
      </c>
      <c r="U30" s="171">
        <f t="shared" ref="U30" si="44">SUM(U31:U37)</f>
        <v>0</v>
      </c>
      <c r="V30" s="170">
        <f t="shared" ref="V30" si="45">SUM(V31:V37)</f>
        <v>0</v>
      </c>
      <c r="W30" s="171">
        <f t="shared" ref="W30" si="46">SUM(W31:W37)</f>
        <v>0</v>
      </c>
      <c r="X30" s="170">
        <f t="shared" ref="X30" si="47">SUM(X31:X37)</f>
        <v>0</v>
      </c>
      <c r="Y30" s="171">
        <f t="shared" ref="Y30" si="48">SUM(Y31:Y37)</f>
        <v>0</v>
      </c>
      <c r="Z30" s="170">
        <f t="shared" ref="Z30" si="49">SUM(Z31:Z37)</f>
        <v>0</v>
      </c>
      <c r="AA30" s="171">
        <f t="shared" ref="AA30" si="50">SUM(AA31:AA37)</f>
        <v>0</v>
      </c>
      <c r="AB30" s="170">
        <f t="shared" ref="AB30" si="51">SUM(AB31:AB37)</f>
        <v>0</v>
      </c>
      <c r="AC30" s="171">
        <f t="shared" ref="AC30" si="52">SUM(AC31:AC37)</f>
        <v>0</v>
      </c>
      <c r="AD30" s="170">
        <f t="shared" ref="AD30" si="53">SUM(AD31:AD37)</f>
        <v>0</v>
      </c>
      <c r="AE30" s="171">
        <f t="shared" ref="AE30" si="54">SUM(AE31:AE37)</f>
        <v>0</v>
      </c>
      <c r="AF30" s="170">
        <f t="shared" ref="AF30" si="55">SUM(AF31:AF37)</f>
        <v>0</v>
      </c>
      <c r="AG30" s="172">
        <f t="shared" ref="AG30" si="56">SUM(AG31:AG37)</f>
        <v>0</v>
      </c>
      <c r="AH30" s="173">
        <f t="shared" ref="AH30" si="57">SUM(AH31:AH37)</f>
        <v>0</v>
      </c>
      <c r="AI30" s="174">
        <f t="shared" ref="AI30" si="58">SUM(AI31:AI37)</f>
        <v>0</v>
      </c>
      <c r="AJ30" s="41">
        <f t="shared" ref="AJ30" si="59">SUM(AJ31:AJ37)</f>
        <v>0</v>
      </c>
      <c r="AK30" s="42">
        <f t="shared" ref="AK30" si="60">SUM(AK31:AK37)</f>
        <v>0</v>
      </c>
      <c r="AL30" s="42">
        <f t="shared" ref="AL30" si="61">SUM(AL31:AL37)</f>
        <v>0</v>
      </c>
      <c r="AM30" s="42">
        <f t="shared" ref="AM30" si="62">SUM(AM31:AM37)</f>
        <v>0</v>
      </c>
      <c r="AN30" s="42">
        <f t="shared" ref="AN30" si="63">SUM(AN31:AN37)</f>
        <v>0</v>
      </c>
      <c r="AO30" s="42">
        <f t="shared" ref="AO30" si="64">SUM(AO31:AO37)</f>
        <v>0</v>
      </c>
      <c r="AP30" s="43">
        <f t="shared" ref="AP30" si="65">SUM(AP31:AP37)</f>
        <v>0</v>
      </c>
      <c r="AQ30" s="105">
        <f t="shared" ref="AQ30" si="66">SUM(AQ31:AQ37)</f>
        <v>0</v>
      </c>
      <c r="AR30" s="42">
        <f t="shared" ref="AR30" si="67">SUM(AR31:AR37)</f>
        <v>0</v>
      </c>
      <c r="AS30" s="43">
        <f t="shared" ref="AS30" si="68">SUM(AS31:AS37)</f>
        <v>0</v>
      </c>
      <c r="AT30" s="105">
        <f t="shared" ref="AT30" si="69">SUM(AT31:AT37)</f>
        <v>0</v>
      </c>
      <c r="AU30" s="42">
        <f t="shared" ref="AU30" si="70">SUM(AU31:AU37)</f>
        <v>0</v>
      </c>
      <c r="AV30" s="42">
        <f t="shared" ref="AV30" si="71">SUM(AV31:AV37)</f>
        <v>0</v>
      </c>
      <c r="AW30" s="42">
        <f t="shared" ref="AW30" si="72">SUM(AW31:AW37)</f>
        <v>0</v>
      </c>
      <c r="AX30" s="106">
        <f t="shared" ref="AX30" si="73">SUM(AX31:AX37)</f>
        <v>0</v>
      </c>
      <c r="AY30" s="44" t="s">
        <v>1687</v>
      </c>
      <c r="AZ30" s="44" t="s">
        <v>1688</v>
      </c>
      <c r="BA30" s="45" t="s">
        <v>1689</v>
      </c>
    </row>
    <row r="31" spans="1:53" ht="22.5" x14ac:dyDescent="0.2">
      <c r="A31" s="860"/>
      <c r="B31" s="862" t="str">
        <f>VLOOKUP($D$9,'PROYECTOS REGISTRADOS'!$A$2:$D$82,4,0)</f>
        <v>Mejoramiento de la atención integral de la Gestión del Riesgo de Desastres Tocancipá, Cundinamarca, Centro Oriente</v>
      </c>
      <c r="C31" s="865" t="str">
        <f>VLOOKUP($D$9,'PROYECTOS REGISTRADOS'!$A$2:$D$82,3,0)</f>
        <v>2016-25817-0055</v>
      </c>
      <c r="D31" s="868" t="s">
        <v>1549</v>
      </c>
      <c r="E31" s="871" t="str">
        <f>IF(D31=0,"0-0",(VLOOKUP(D31,'CONSOLIDADO PLAN DESARROLLO'!$EL$9:$ET$304,2,0)))</f>
        <v>Desarrollar estrategias para la operatividad del sistema de gestión del riesgo del Municipio</v>
      </c>
      <c r="F31" s="874" t="str">
        <f>IF(D31=0,"0-0",(VLOOKUP(D31,'CONSOLIDADO PLAN DESARROLLO'!$EL$9:$ET$304,3,0)))</f>
        <v>No. de estrategias realizadas</v>
      </c>
      <c r="G31" s="877">
        <f>IF(D31=0,"0-0",(VLOOKUP(D31,'CONSOLIDADO PLAN DESARROLLO'!$EL$9:$ET$304,4,0)))</f>
        <v>2</v>
      </c>
      <c r="H31" s="880">
        <f>IF(D31=0,"0-0",(VLOOKUP(D31,'CONSOLIDADO PLAN DESARROLLO'!$EL$9:$ET$304,5,0)))</f>
        <v>4</v>
      </c>
      <c r="I31" s="883">
        <f>IF(D31=0,"0-0",(VLOOKUP(D31,'CONSOLIDADO PLAN DESARROLLO'!$EL$9:$ET$304,$R$3,0)))</f>
        <v>1</v>
      </c>
      <c r="J31" s="884"/>
      <c r="K31" s="905"/>
      <c r="L31" s="908"/>
      <c r="M31" s="851" t="s">
        <v>1940</v>
      </c>
      <c r="N31" s="850" t="s">
        <v>1938</v>
      </c>
      <c r="O31" s="852">
        <v>40</v>
      </c>
      <c r="P31" s="47"/>
      <c r="Q31" s="46"/>
      <c r="R31" s="901"/>
      <c r="S31" s="48"/>
      <c r="T31" s="889"/>
      <c r="U31" s="49"/>
      <c r="V31" s="889"/>
      <c r="W31" s="49"/>
      <c r="X31" s="889"/>
      <c r="Y31" s="49"/>
      <c r="Z31" s="889"/>
      <c r="AA31" s="49"/>
      <c r="AB31" s="889"/>
      <c r="AC31" s="49"/>
      <c r="AD31" s="889"/>
      <c r="AE31" s="49"/>
      <c r="AF31" s="889"/>
      <c r="AG31" s="50"/>
      <c r="AH31" s="892">
        <f>+R31+T31+V31+X31+Z31+AB31+AD31+AF31</f>
        <v>0</v>
      </c>
      <c r="AI31" s="104">
        <f t="shared" ref="AI31:AI36" si="74">AC31+AE31+AG31+S31+U31+W31+Y31+AA31</f>
        <v>0</v>
      </c>
      <c r="AJ31" s="51"/>
      <c r="AK31" s="52"/>
      <c r="AL31" s="52"/>
      <c r="AM31" s="52"/>
      <c r="AN31" s="52"/>
      <c r="AO31" s="52"/>
      <c r="AP31" s="53">
        <f t="shared" ref="AP31:AP36" si="75">SUM(AJ31:AO31)</f>
        <v>0</v>
      </c>
      <c r="AQ31" s="54"/>
      <c r="AR31" s="52"/>
      <c r="AS31" s="53">
        <f t="shared" ref="AS31:AS35" si="76">SUM(AQ31:AR31)</f>
        <v>0</v>
      </c>
      <c r="AT31" s="54"/>
      <c r="AU31" s="52"/>
      <c r="AV31" s="52"/>
      <c r="AW31" s="52"/>
      <c r="AX31" s="55"/>
      <c r="AY31" s="56"/>
      <c r="AZ31" s="56"/>
      <c r="BA31" s="57"/>
    </row>
    <row r="32" spans="1:53" ht="22.5" x14ac:dyDescent="0.2">
      <c r="A32" s="860"/>
      <c r="B32" s="862"/>
      <c r="C32" s="865"/>
      <c r="D32" s="868"/>
      <c r="E32" s="872"/>
      <c r="F32" s="874"/>
      <c r="G32" s="877"/>
      <c r="H32" s="880"/>
      <c r="I32" s="885"/>
      <c r="J32" s="886"/>
      <c r="K32" s="905"/>
      <c r="L32" s="909"/>
      <c r="M32" s="851" t="s">
        <v>1941</v>
      </c>
      <c r="N32" s="850" t="s">
        <v>1938</v>
      </c>
      <c r="O32" s="852">
        <v>6</v>
      </c>
      <c r="P32" s="47"/>
      <c r="Q32" s="46"/>
      <c r="R32" s="902"/>
      <c r="S32" s="48"/>
      <c r="T32" s="890"/>
      <c r="U32" s="49"/>
      <c r="V32" s="890"/>
      <c r="W32" s="49"/>
      <c r="X32" s="890"/>
      <c r="Y32" s="49"/>
      <c r="Z32" s="890"/>
      <c r="AA32" s="49"/>
      <c r="AB32" s="890"/>
      <c r="AC32" s="49"/>
      <c r="AD32" s="890"/>
      <c r="AE32" s="49"/>
      <c r="AF32" s="890"/>
      <c r="AG32" s="50"/>
      <c r="AH32" s="893"/>
      <c r="AI32" s="104">
        <f t="shared" si="74"/>
        <v>0</v>
      </c>
      <c r="AJ32" s="51"/>
      <c r="AK32" s="52"/>
      <c r="AL32" s="52"/>
      <c r="AM32" s="52"/>
      <c r="AN32" s="52"/>
      <c r="AO32" s="52"/>
      <c r="AP32" s="53">
        <f t="shared" si="75"/>
        <v>0</v>
      </c>
      <c r="AQ32" s="54"/>
      <c r="AR32" s="52"/>
      <c r="AS32" s="53">
        <f t="shared" si="76"/>
        <v>0</v>
      </c>
      <c r="AT32" s="54"/>
      <c r="AU32" s="52"/>
      <c r="AV32" s="52"/>
      <c r="AW32" s="52"/>
      <c r="AX32" s="55"/>
      <c r="AY32" s="56"/>
      <c r="AZ32" s="56"/>
      <c r="BA32" s="57"/>
    </row>
    <row r="33" spans="1:53" ht="33.75" x14ac:dyDescent="0.2">
      <c r="A33" s="860"/>
      <c r="B33" s="862"/>
      <c r="C33" s="865"/>
      <c r="D33" s="868"/>
      <c r="E33" s="872"/>
      <c r="F33" s="874"/>
      <c r="G33" s="877"/>
      <c r="H33" s="880"/>
      <c r="I33" s="885"/>
      <c r="J33" s="886"/>
      <c r="K33" s="905"/>
      <c r="L33" s="909"/>
      <c r="M33" s="851" t="s">
        <v>1942</v>
      </c>
      <c r="N33" s="850" t="s">
        <v>1938</v>
      </c>
      <c r="O33" s="852">
        <v>11</v>
      </c>
      <c r="P33" s="47"/>
      <c r="Q33" s="46"/>
      <c r="R33" s="902"/>
      <c r="S33" s="48"/>
      <c r="T33" s="890"/>
      <c r="U33" s="49"/>
      <c r="V33" s="890"/>
      <c r="W33" s="49"/>
      <c r="X33" s="890"/>
      <c r="Y33" s="49"/>
      <c r="Z33" s="890"/>
      <c r="AA33" s="49"/>
      <c r="AB33" s="890"/>
      <c r="AC33" s="49"/>
      <c r="AD33" s="890"/>
      <c r="AE33" s="49"/>
      <c r="AF33" s="890"/>
      <c r="AG33" s="50"/>
      <c r="AH33" s="893"/>
      <c r="AI33" s="104">
        <f t="shared" si="74"/>
        <v>0</v>
      </c>
      <c r="AJ33" s="51"/>
      <c r="AK33" s="52"/>
      <c r="AL33" s="52"/>
      <c r="AM33" s="52"/>
      <c r="AN33" s="52"/>
      <c r="AO33" s="52"/>
      <c r="AP33" s="53">
        <f t="shared" si="75"/>
        <v>0</v>
      </c>
      <c r="AQ33" s="54"/>
      <c r="AR33" s="52"/>
      <c r="AS33" s="53">
        <f t="shared" si="76"/>
        <v>0</v>
      </c>
      <c r="AT33" s="54"/>
      <c r="AU33" s="52"/>
      <c r="AV33" s="52"/>
      <c r="AW33" s="52"/>
      <c r="AX33" s="55"/>
      <c r="AY33" s="56"/>
      <c r="AZ33" s="56"/>
      <c r="BA33" s="57"/>
    </row>
    <row r="34" spans="1:53" ht="22.5" x14ac:dyDescent="0.2">
      <c r="A34" s="860"/>
      <c r="B34" s="862"/>
      <c r="C34" s="865"/>
      <c r="D34" s="868"/>
      <c r="E34" s="872"/>
      <c r="F34" s="874"/>
      <c r="G34" s="877"/>
      <c r="H34" s="880"/>
      <c r="I34" s="885"/>
      <c r="J34" s="886"/>
      <c r="K34" s="905"/>
      <c r="L34" s="909"/>
      <c r="M34" s="851" t="s">
        <v>1943</v>
      </c>
      <c r="N34" s="850" t="s">
        <v>1938</v>
      </c>
      <c r="O34" s="852">
        <v>2</v>
      </c>
      <c r="P34" s="47"/>
      <c r="Q34" s="46"/>
      <c r="R34" s="902"/>
      <c r="S34" s="48"/>
      <c r="T34" s="890"/>
      <c r="U34" s="49"/>
      <c r="V34" s="890"/>
      <c r="W34" s="49"/>
      <c r="X34" s="890"/>
      <c r="Y34" s="49"/>
      <c r="Z34" s="890"/>
      <c r="AA34" s="49"/>
      <c r="AB34" s="890"/>
      <c r="AC34" s="49"/>
      <c r="AD34" s="890"/>
      <c r="AE34" s="49"/>
      <c r="AF34" s="890"/>
      <c r="AG34" s="50"/>
      <c r="AH34" s="893"/>
      <c r="AI34" s="104">
        <f t="shared" si="74"/>
        <v>0</v>
      </c>
      <c r="AJ34" s="51"/>
      <c r="AK34" s="52"/>
      <c r="AL34" s="52"/>
      <c r="AM34" s="52"/>
      <c r="AN34" s="52"/>
      <c r="AO34" s="52"/>
      <c r="AP34" s="53">
        <f t="shared" si="75"/>
        <v>0</v>
      </c>
      <c r="AQ34" s="54"/>
      <c r="AR34" s="52"/>
      <c r="AS34" s="53">
        <f t="shared" si="76"/>
        <v>0</v>
      </c>
      <c r="AT34" s="54"/>
      <c r="AU34" s="52"/>
      <c r="AV34" s="52"/>
      <c r="AW34" s="52"/>
      <c r="AX34" s="55"/>
      <c r="AY34" s="56"/>
      <c r="AZ34" s="56"/>
      <c r="BA34" s="57"/>
    </row>
    <row r="35" spans="1:53" ht="22.5" x14ac:dyDescent="0.2">
      <c r="A35" s="860"/>
      <c r="B35" s="862"/>
      <c r="C35" s="865"/>
      <c r="D35" s="868"/>
      <c r="E35" s="872"/>
      <c r="F35" s="874"/>
      <c r="G35" s="877"/>
      <c r="H35" s="880"/>
      <c r="I35" s="885"/>
      <c r="J35" s="886"/>
      <c r="K35" s="905"/>
      <c r="L35" s="909"/>
      <c r="M35" s="851" t="s">
        <v>1944</v>
      </c>
      <c r="N35" s="850" t="s">
        <v>1938</v>
      </c>
      <c r="O35" s="852">
        <v>1</v>
      </c>
      <c r="P35" s="47"/>
      <c r="Q35" s="46"/>
      <c r="R35" s="902"/>
      <c r="S35" s="48"/>
      <c r="T35" s="890"/>
      <c r="U35" s="49"/>
      <c r="V35" s="890"/>
      <c r="W35" s="49"/>
      <c r="X35" s="890"/>
      <c r="Y35" s="49"/>
      <c r="Z35" s="890"/>
      <c r="AA35" s="49"/>
      <c r="AB35" s="890"/>
      <c r="AC35" s="49"/>
      <c r="AD35" s="890"/>
      <c r="AE35" s="49"/>
      <c r="AF35" s="890"/>
      <c r="AG35" s="50"/>
      <c r="AH35" s="893"/>
      <c r="AI35" s="104">
        <f t="shared" si="74"/>
        <v>0</v>
      </c>
      <c r="AJ35" s="51"/>
      <c r="AK35" s="52"/>
      <c r="AL35" s="52"/>
      <c r="AM35" s="52"/>
      <c r="AN35" s="52"/>
      <c r="AO35" s="52"/>
      <c r="AP35" s="53">
        <f t="shared" si="75"/>
        <v>0</v>
      </c>
      <c r="AQ35" s="54"/>
      <c r="AR35" s="52"/>
      <c r="AS35" s="53">
        <f t="shared" si="76"/>
        <v>0</v>
      </c>
      <c r="AT35" s="54"/>
      <c r="AU35" s="52"/>
      <c r="AV35" s="52"/>
      <c r="AW35" s="52"/>
      <c r="AX35" s="55"/>
      <c r="AY35" s="56"/>
      <c r="AZ35" s="56"/>
      <c r="BA35" s="57"/>
    </row>
    <row r="36" spans="1:53" ht="33.75" x14ac:dyDescent="0.2">
      <c r="A36" s="860"/>
      <c r="B36" s="863"/>
      <c r="C36" s="866"/>
      <c r="D36" s="869"/>
      <c r="E36" s="872"/>
      <c r="F36" s="875"/>
      <c r="G36" s="878"/>
      <c r="H36" s="881"/>
      <c r="I36" s="885"/>
      <c r="J36" s="886"/>
      <c r="K36" s="906"/>
      <c r="L36" s="909"/>
      <c r="M36" s="855" t="s">
        <v>1945</v>
      </c>
      <c r="N36" s="853" t="s">
        <v>1938</v>
      </c>
      <c r="O36" s="854"/>
      <c r="P36" s="108"/>
      <c r="Q36" s="107"/>
      <c r="R36" s="902"/>
      <c r="S36" s="109"/>
      <c r="T36" s="890"/>
      <c r="U36" s="110"/>
      <c r="V36" s="890"/>
      <c r="W36" s="110"/>
      <c r="X36" s="890"/>
      <c r="Y36" s="110"/>
      <c r="Z36" s="890"/>
      <c r="AA36" s="110"/>
      <c r="AB36" s="890"/>
      <c r="AC36" s="110"/>
      <c r="AD36" s="890"/>
      <c r="AE36" s="110"/>
      <c r="AF36" s="890"/>
      <c r="AG36" s="111"/>
      <c r="AH36" s="894"/>
      <c r="AI36" s="104">
        <f t="shared" si="74"/>
        <v>0</v>
      </c>
      <c r="AJ36" s="112"/>
      <c r="AK36" s="113"/>
      <c r="AL36" s="113"/>
      <c r="AM36" s="113"/>
      <c r="AN36" s="113"/>
      <c r="AO36" s="113"/>
      <c r="AP36" s="53">
        <f t="shared" si="75"/>
        <v>0</v>
      </c>
      <c r="AQ36" s="114"/>
      <c r="AR36" s="113"/>
      <c r="AS36" s="53">
        <f>SUM(AQ36:AR36)</f>
        <v>0</v>
      </c>
      <c r="AT36" s="114"/>
      <c r="AU36" s="113"/>
      <c r="AV36" s="113"/>
      <c r="AW36" s="113"/>
      <c r="AX36" s="115"/>
      <c r="AY36" s="116"/>
      <c r="AZ36" s="116"/>
      <c r="BA36" s="117"/>
    </row>
    <row r="37" spans="1:53" ht="9.9499999999999993" customHeight="1" thickBot="1" x14ac:dyDescent="0.25">
      <c r="A37" s="861"/>
      <c r="B37" s="864"/>
      <c r="C37" s="867"/>
      <c r="D37" s="870"/>
      <c r="E37" s="873"/>
      <c r="F37" s="876"/>
      <c r="G37" s="879"/>
      <c r="H37" s="882"/>
      <c r="I37" s="887"/>
      <c r="J37" s="888"/>
      <c r="K37" s="907"/>
      <c r="L37" s="910"/>
      <c r="M37" s="181"/>
      <c r="N37" s="182"/>
      <c r="O37" s="183"/>
      <c r="P37" s="118"/>
      <c r="Q37" s="118"/>
      <c r="R37" s="903"/>
      <c r="S37" s="184"/>
      <c r="T37" s="891"/>
      <c r="U37" s="185"/>
      <c r="V37" s="891"/>
      <c r="W37" s="185"/>
      <c r="X37" s="891"/>
      <c r="Y37" s="185"/>
      <c r="Z37" s="891"/>
      <c r="AA37" s="185"/>
      <c r="AB37" s="891"/>
      <c r="AC37" s="185"/>
      <c r="AD37" s="891"/>
      <c r="AE37" s="185"/>
      <c r="AF37" s="891"/>
      <c r="AG37" s="186"/>
      <c r="AH37" s="119"/>
      <c r="AI37" s="120"/>
      <c r="AJ37" s="187"/>
      <c r="AK37" s="188"/>
      <c r="AL37" s="188"/>
      <c r="AM37" s="188"/>
      <c r="AN37" s="188"/>
      <c r="AO37" s="188"/>
      <c r="AP37" s="121"/>
      <c r="AQ37" s="189"/>
      <c r="AR37" s="188"/>
      <c r="AS37" s="121"/>
      <c r="AT37" s="189"/>
      <c r="AU37" s="188"/>
      <c r="AV37" s="188"/>
      <c r="AW37" s="188"/>
      <c r="AX37" s="190"/>
      <c r="AY37" s="191"/>
      <c r="AZ37" s="191"/>
      <c r="BA37" s="192"/>
    </row>
    <row r="38" spans="1:53" ht="6" customHeight="1" x14ac:dyDescent="0.2">
      <c r="A38" s="157"/>
      <c r="B38" s="193"/>
      <c r="C38" s="193"/>
      <c r="D38" s="193"/>
      <c r="E38" s="193"/>
      <c r="F38" s="193"/>
      <c r="G38" s="193"/>
      <c r="H38" s="193"/>
      <c r="I38" s="904"/>
      <c r="J38" s="904"/>
      <c r="K38" s="193"/>
      <c r="L38" s="193"/>
      <c r="M38" s="193"/>
      <c r="N38" s="193"/>
      <c r="O38" s="193"/>
      <c r="P38" s="193"/>
      <c r="Q38" s="193"/>
      <c r="R38" s="193"/>
      <c r="S38" s="193"/>
      <c r="T38" s="193"/>
      <c r="U38" s="193"/>
      <c r="V38" s="193"/>
      <c r="W38" s="193"/>
      <c r="X38" s="193"/>
      <c r="Y38" s="193"/>
      <c r="Z38" s="193"/>
      <c r="AA38" s="193"/>
      <c r="AB38" s="193"/>
      <c r="AC38" s="193"/>
      <c r="AD38" s="193"/>
      <c r="AE38" s="193"/>
      <c r="AF38" s="193"/>
      <c r="AG38" s="193"/>
      <c r="AH38" s="193"/>
      <c r="AI38" s="194"/>
      <c r="AJ38" s="194"/>
      <c r="AK38" s="194"/>
      <c r="AL38" s="194"/>
      <c r="AM38" s="194"/>
      <c r="AN38" s="194"/>
      <c r="AO38" s="195"/>
      <c r="AP38" s="194"/>
      <c r="AQ38" s="194"/>
      <c r="AR38" s="194"/>
      <c r="AS38" s="194"/>
      <c r="AT38" s="194"/>
      <c r="AU38" s="194"/>
      <c r="AV38" s="194"/>
      <c r="AW38" s="194"/>
      <c r="AX38" s="194"/>
      <c r="AY38" s="194"/>
      <c r="AZ38" s="194"/>
      <c r="BA38" s="157"/>
    </row>
    <row r="39" spans="1:53" ht="72" customHeight="1" x14ac:dyDescent="0.2">
      <c r="A39" s="859">
        <v>4</v>
      </c>
      <c r="B39" s="162" t="s">
        <v>1710</v>
      </c>
      <c r="C39" s="163" t="s">
        <v>1711</v>
      </c>
      <c r="D39" s="164" t="s">
        <v>21</v>
      </c>
      <c r="E39" s="164" t="s">
        <v>1899</v>
      </c>
      <c r="F39" s="163" t="s">
        <v>1712</v>
      </c>
      <c r="G39" s="165" t="s">
        <v>1680</v>
      </c>
      <c r="H39" s="165" t="s">
        <v>1681</v>
      </c>
      <c r="I39" s="166" t="s">
        <v>1915</v>
      </c>
      <c r="J39" s="167">
        <f>+$N$3</f>
        <v>2017</v>
      </c>
      <c r="K39" s="165" t="s">
        <v>1932</v>
      </c>
      <c r="L39" s="166" t="s">
        <v>1933</v>
      </c>
      <c r="M39" s="163" t="s">
        <v>1713</v>
      </c>
      <c r="N39" s="163" t="s">
        <v>1714</v>
      </c>
      <c r="O39" s="163" t="s">
        <v>1715</v>
      </c>
      <c r="P39" s="163" t="s">
        <v>1716</v>
      </c>
      <c r="Q39" s="163" t="s">
        <v>1717</v>
      </c>
      <c r="R39" s="168">
        <f t="shared" ref="R39" si="77">SUM(R40:R46)</f>
        <v>0</v>
      </c>
      <c r="S39" s="169">
        <f t="shared" ref="S39" si="78">SUM(S40:S46)</f>
        <v>0</v>
      </c>
      <c r="T39" s="170">
        <f t="shared" ref="T39" si="79">SUM(T40:T46)</f>
        <v>0</v>
      </c>
      <c r="U39" s="171">
        <f t="shared" ref="U39" si="80">SUM(U40:U46)</f>
        <v>0</v>
      </c>
      <c r="V39" s="170">
        <f t="shared" ref="V39" si="81">SUM(V40:V46)</f>
        <v>0</v>
      </c>
      <c r="W39" s="171">
        <f t="shared" ref="W39" si="82">SUM(W40:W46)</f>
        <v>0</v>
      </c>
      <c r="X39" s="170">
        <f t="shared" ref="X39" si="83">SUM(X40:X46)</f>
        <v>0</v>
      </c>
      <c r="Y39" s="171">
        <f t="shared" ref="Y39" si="84">SUM(Y40:Y46)</f>
        <v>0</v>
      </c>
      <c r="Z39" s="170">
        <f t="shared" ref="Z39" si="85">SUM(Z40:Z46)</f>
        <v>0</v>
      </c>
      <c r="AA39" s="171">
        <f t="shared" ref="AA39" si="86">SUM(AA40:AA46)</f>
        <v>0</v>
      </c>
      <c r="AB39" s="170">
        <f t="shared" ref="AB39" si="87">SUM(AB40:AB46)</f>
        <v>0</v>
      </c>
      <c r="AC39" s="171">
        <f t="shared" ref="AC39" si="88">SUM(AC40:AC46)</f>
        <v>0</v>
      </c>
      <c r="AD39" s="170">
        <f t="shared" ref="AD39" si="89">SUM(AD40:AD46)</f>
        <v>0</v>
      </c>
      <c r="AE39" s="171">
        <f t="shared" ref="AE39" si="90">SUM(AE40:AE46)</f>
        <v>0</v>
      </c>
      <c r="AF39" s="170">
        <f t="shared" ref="AF39" si="91">SUM(AF40:AF46)</f>
        <v>0</v>
      </c>
      <c r="AG39" s="172">
        <f t="shared" ref="AG39" si="92">SUM(AG40:AG46)</f>
        <v>0</v>
      </c>
      <c r="AH39" s="173">
        <f t="shared" ref="AH39" si="93">SUM(AH40:AH46)</f>
        <v>0</v>
      </c>
      <c r="AI39" s="174">
        <f t="shared" ref="AI39" si="94">SUM(AI40:AI46)</f>
        <v>0</v>
      </c>
      <c r="AJ39" s="41">
        <f t="shared" ref="AJ39" si="95">SUM(AJ40:AJ46)</f>
        <v>0</v>
      </c>
      <c r="AK39" s="42">
        <f t="shared" ref="AK39" si="96">SUM(AK40:AK46)</f>
        <v>0</v>
      </c>
      <c r="AL39" s="42">
        <f t="shared" ref="AL39" si="97">SUM(AL40:AL46)</f>
        <v>0</v>
      </c>
      <c r="AM39" s="42">
        <f t="shared" ref="AM39" si="98">SUM(AM40:AM46)</f>
        <v>0</v>
      </c>
      <c r="AN39" s="42">
        <f t="shared" ref="AN39" si="99">SUM(AN40:AN46)</f>
        <v>0</v>
      </c>
      <c r="AO39" s="42">
        <f t="shared" ref="AO39" si="100">SUM(AO40:AO46)</f>
        <v>0</v>
      </c>
      <c r="AP39" s="43">
        <f t="shared" ref="AP39" si="101">SUM(AP40:AP46)</f>
        <v>0</v>
      </c>
      <c r="AQ39" s="105">
        <f t="shared" ref="AQ39" si="102">SUM(AQ40:AQ46)</f>
        <v>0</v>
      </c>
      <c r="AR39" s="42">
        <f t="shared" ref="AR39" si="103">SUM(AR40:AR46)</f>
        <v>0</v>
      </c>
      <c r="AS39" s="43">
        <f t="shared" ref="AS39" si="104">SUM(AS40:AS46)</f>
        <v>0</v>
      </c>
      <c r="AT39" s="105">
        <f t="shared" ref="AT39" si="105">SUM(AT40:AT46)</f>
        <v>0</v>
      </c>
      <c r="AU39" s="42">
        <f t="shared" ref="AU39" si="106">SUM(AU40:AU46)</f>
        <v>0</v>
      </c>
      <c r="AV39" s="42">
        <f t="shared" ref="AV39" si="107">SUM(AV40:AV46)</f>
        <v>0</v>
      </c>
      <c r="AW39" s="42">
        <f t="shared" ref="AW39" si="108">SUM(AW40:AW46)</f>
        <v>0</v>
      </c>
      <c r="AX39" s="106">
        <f t="shared" ref="AX39" si="109">SUM(AX40:AX46)</f>
        <v>0</v>
      </c>
      <c r="AY39" s="44" t="s">
        <v>1687</v>
      </c>
      <c r="AZ39" s="44" t="s">
        <v>1688</v>
      </c>
      <c r="BA39" s="45" t="s">
        <v>1689</v>
      </c>
    </row>
    <row r="40" spans="1:53" ht="17.25" customHeight="1" x14ac:dyDescent="0.2">
      <c r="A40" s="860"/>
      <c r="B40" s="862" t="str">
        <f>VLOOKUP($D$9,'PROYECTOS REGISTRADOS'!$A$2:$D$82,4,0)</f>
        <v>Mejoramiento de la atención integral de la Gestión del Riesgo de Desastres Tocancipá, Cundinamarca, Centro Oriente</v>
      </c>
      <c r="C40" s="865" t="str">
        <f>VLOOKUP($D$9,'PROYECTOS REGISTRADOS'!$A$2:$D$82,3,0)</f>
        <v>2016-25817-0055</v>
      </c>
      <c r="D40" s="868" t="s">
        <v>1553</v>
      </c>
      <c r="E40" s="871" t="str">
        <f>IF(D40=0,"0-0",(VLOOKUP(D40,'CONSOLIDADO PLAN DESARROLLO'!$EL$9:$ET$304,2,0)))</f>
        <v>Implementar el Puesto de Mando Unificado con línea 123 de emergencias en el Municipio</v>
      </c>
      <c r="F40" s="874" t="str">
        <f>IF(D40=0,"0-0",(VLOOKUP(D40,'CONSOLIDADO PLAN DESARROLLO'!$EL$9:$ET$304,3,0)))</f>
        <v>PMU con línea 123 implementado</v>
      </c>
      <c r="G40" s="877">
        <f>IF(D40=0,"0-0",(VLOOKUP(D40,'CONSOLIDADO PLAN DESARROLLO'!$EL$9:$ET$304,4,0)))</f>
        <v>0</v>
      </c>
      <c r="H40" s="880">
        <f>IF(D40=0,"0-0",(VLOOKUP(D40,'CONSOLIDADO PLAN DESARROLLO'!$EL$9:$ET$304,5,0)))</f>
        <v>1</v>
      </c>
      <c r="I40" s="883">
        <f>IF(D40=0,"0-0",(VLOOKUP(D40,'CONSOLIDADO PLAN DESARROLLO'!$EL$9:$ET$304,$R$3,0)))</f>
        <v>0.56999999999999995</v>
      </c>
      <c r="J40" s="884"/>
      <c r="K40" s="905"/>
      <c r="L40" s="908"/>
      <c r="M40" s="856" t="s">
        <v>1946</v>
      </c>
      <c r="N40" s="850" t="s">
        <v>1938</v>
      </c>
      <c r="O40" s="852">
        <v>1</v>
      </c>
      <c r="P40" s="47"/>
      <c r="Q40" s="46"/>
      <c r="R40" s="901"/>
      <c r="S40" s="48"/>
      <c r="T40" s="889"/>
      <c r="U40" s="49"/>
      <c r="V40" s="889"/>
      <c r="W40" s="49"/>
      <c r="X40" s="889"/>
      <c r="Y40" s="49"/>
      <c r="Z40" s="889"/>
      <c r="AA40" s="49"/>
      <c r="AB40" s="889"/>
      <c r="AC40" s="49"/>
      <c r="AD40" s="889"/>
      <c r="AE40" s="49"/>
      <c r="AF40" s="889"/>
      <c r="AG40" s="50"/>
      <c r="AH40" s="892">
        <f>+R40+T40+V40+X40+Z40+AB40+AD40+AF40</f>
        <v>0</v>
      </c>
      <c r="AI40" s="104">
        <f t="shared" ref="AI40:AI45" si="110">AC40+AE40+AG40+S40+U40+W40+Y40+AA40</f>
        <v>0</v>
      </c>
      <c r="AJ40" s="51"/>
      <c r="AK40" s="52"/>
      <c r="AL40" s="52"/>
      <c r="AM40" s="52"/>
      <c r="AN40" s="52"/>
      <c r="AO40" s="52"/>
      <c r="AP40" s="53">
        <f t="shared" ref="AP40:AP45" si="111">SUM(AJ40:AO40)</f>
        <v>0</v>
      </c>
      <c r="AQ40" s="54"/>
      <c r="AR40" s="52"/>
      <c r="AS40" s="53">
        <f t="shared" ref="AS40:AS44" si="112">SUM(AQ40:AR40)</f>
        <v>0</v>
      </c>
      <c r="AT40" s="54"/>
      <c r="AU40" s="52"/>
      <c r="AV40" s="52"/>
      <c r="AW40" s="52"/>
      <c r="AX40" s="55"/>
      <c r="AY40" s="56"/>
      <c r="AZ40" s="56"/>
      <c r="BA40" s="57"/>
    </row>
    <row r="41" spans="1:53" ht="22.5" x14ac:dyDescent="0.2">
      <c r="A41" s="860"/>
      <c r="B41" s="862"/>
      <c r="C41" s="865"/>
      <c r="D41" s="868"/>
      <c r="E41" s="872"/>
      <c r="F41" s="874"/>
      <c r="G41" s="877"/>
      <c r="H41" s="880"/>
      <c r="I41" s="885"/>
      <c r="J41" s="886"/>
      <c r="K41" s="905"/>
      <c r="L41" s="909"/>
      <c r="M41" s="851" t="s">
        <v>1947</v>
      </c>
      <c r="N41" s="850" t="s">
        <v>1938</v>
      </c>
      <c r="O41" s="852">
        <v>1</v>
      </c>
      <c r="P41" s="47"/>
      <c r="Q41" s="46"/>
      <c r="R41" s="902"/>
      <c r="S41" s="48"/>
      <c r="T41" s="890"/>
      <c r="U41" s="49"/>
      <c r="V41" s="890"/>
      <c r="W41" s="49"/>
      <c r="X41" s="890"/>
      <c r="Y41" s="49"/>
      <c r="Z41" s="890"/>
      <c r="AA41" s="49"/>
      <c r="AB41" s="890"/>
      <c r="AC41" s="49"/>
      <c r="AD41" s="890"/>
      <c r="AE41" s="49"/>
      <c r="AF41" s="890"/>
      <c r="AG41" s="50"/>
      <c r="AH41" s="893"/>
      <c r="AI41" s="104">
        <f t="shared" si="110"/>
        <v>0</v>
      </c>
      <c r="AJ41" s="51"/>
      <c r="AK41" s="52"/>
      <c r="AL41" s="52"/>
      <c r="AM41" s="52"/>
      <c r="AN41" s="52"/>
      <c r="AO41" s="52"/>
      <c r="AP41" s="53">
        <f t="shared" si="111"/>
        <v>0</v>
      </c>
      <c r="AQ41" s="54"/>
      <c r="AR41" s="52"/>
      <c r="AS41" s="53">
        <f t="shared" si="112"/>
        <v>0</v>
      </c>
      <c r="AT41" s="54"/>
      <c r="AU41" s="52"/>
      <c r="AV41" s="52"/>
      <c r="AW41" s="52"/>
      <c r="AX41" s="55"/>
      <c r="AY41" s="56"/>
      <c r="AZ41" s="56"/>
      <c r="BA41" s="57"/>
    </row>
    <row r="42" spans="1:53" ht="17.25" customHeight="1" x14ac:dyDescent="0.2">
      <c r="A42" s="860"/>
      <c r="B42" s="862"/>
      <c r="C42" s="865"/>
      <c r="D42" s="868"/>
      <c r="E42" s="872"/>
      <c r="F42" s="874"/>
      <c r="G42" s="877"/>
      <c r="H42" s="880"/>
      <c r="I42" s="885"/>
      <c r="J42" s="886"/>
      <c r="K42" s="905"/>
      <c r="L42" s="909"/>
      <c r="M42" s="856" t="s">
        <v>1948</v>
      </c>
      <c r="N42" s="850" t="s">
        <v>1938</v>
      </c>
      <c r="O42" s="852">
        <v>1</v>
      </c>
      <c r="P42" s="47"/>
      <c r="Q42" s="46"/>
      <c r="R42" s="902"/>
      <c r="S42" s="48"/>
      <c r="T42" s="890"/>
      <c r="U42" s="49"/>
      <c r="V42" s="890"/>
      <c r="W42" s="49"/>
      <c r="X42" s="890"/>
      <c r="Y42" s="49"/>
      <c r="Z42" s="890"/>
      <c r="AA42" s="49"/>
      <c r="AB42" s="890"/>
      <c r="AC42" s="49"/>
      <c r="AD42" s="890"/>
      <c r="AE42" s="49"/>
      <c r="AF42" s="890"/>
      <c r="AG42" s="50"/>
      <c r="AH42" s="893"/>
      <c r="AI42" s="104">
        <f t="shared" si="110"/>
        <v>0</v>
      </c>
      <c r="AJ42" s="51"/>
      <c r="AK42" s="52"/>
      <c r="AL42" s="52"/>
      <c r="AM42" s="52"/>
      <c r="AN42" s="52"/>
      <c r="AO42" s="52"/>
      <c r="AP42" s="53">
        <f t="shared" si="111"/>
        <v>0</v>
      </c>
      <c r="AQ42" s="54"/>
      <c r="AR42" s="52"/>
      <c r="AS42" s="53">
        <f t="shared" si="112"/>
        <v>0</v>
      </c>
      <c r="AT42" s="54"/>
      <c r="AU42" s="52"/>
      <c r="AV42" s="52"/>
      <c r="AW42" s="52"/>
      <c r="AX42" s="55"/>
      <c r="AY42" s="56"/>
      <c r="AZ42" s="56"/>
      <c r="BA42" s="57"/>
    </row>
    <row r="43" spans="1:53" ht="17.25" customHeight="1" x14ac:dyDescent="0.2">
      <c r="A43" s="860"/>
      <c r="B43" s="862"/>
      <c r="C43" s="865"/>
      <c r="D43" s="868"/>
      <c r="E43" s="872"/>
      <c r="F43" s="874"/>
      <c r="G43" s="877"/>
      <c r="H43" s="880"/>
      <c r="I43" s="885"/>
      <c r="J43" s="886"/>
      <c r="K43" s="905"/>
      <c r="L43" s="909"/>
      <c r="M43" s="175"/>
      <c r="N43" s="176"/>
      <c r="O43" s="177"/>
      <c r="P43" s="47"/>
      <c r="Q43" s="46"/>
      <c r="R43" s="902"/>
      <c r="S43" s="48"/>
      <c r="T43" s="890"/>
      <c r="U43" s="49"/>
      <c r="V43" s="890"/>
      <c r="W43" s="49"/>
      <c r="X43" s="890"/>
      <c r="Y43" s="49"/>
      <c r="Z43" s="890"/>
      <c r="AA43" s="49"/>
      <c r="AB43" s="890"/>
      <c r="AC43" s="49"/>
      <c r="AD43" s="890"/>
      <c r="AE43" s="49"/>
      <c r="AF43" s="890"/>
      <c r="AG43" s="50"/>
      <c r="AH43" s="893"/>
      <c r="AI43" s="104">
        <f t="shared" si="110"/>
        <v>0</v>
      </c>
      <c r="AJ43" s="51"/>
      <c r="AK43" s="52"/>
      <c r="AL43" s="52"/>
      <c r="AM43" s="52"/>
      <c r="AN43" s="52"/>
      <c r="AO43" s="52"/>
      <c r="AP43" s="53">
        <f t="shared" si="111"/>
        <v>0</v>
      </c>
      <c r="AQ43" s="54"/>
      <c r="AR43" s="52"/>
      <c r="AS43" s="53">
        <f t="shared" si="112"/>
        <v>0</v>
      </c>
      <c r="AT43" s="54"/>
      <c r="AU43" s="52"/>
      <c r="AV43" s="52"/>
      <c r="AW43" s="52"/>
      <c r="AX43" s="55"/>
      <c r="AY43" s="56"/>
      <c r="AZ43" s="56"/>
      <c r="BA43" s="57"/>
    </row>
    <row r="44" spans="1:53" ht="17.25" customHeight="1" x14ac:dyDescent="0.2">
      <c r="A44" s="860"/>
      <c r="B44" s="862"/>
      <c r="C44" s="865"/>
      <c r="D44" s="868"/>
      <c r="E44" s="872"/>
      <c r="F44" s="874"/>
      <c r="G44" s="877"/>
      <c r="H44" s="880"/>
      <c r="I44" s="885"/>
      <c r="J44" s="886"/>
      <c r="K44" s="905"/>
      <c r="L44" s="909"/>
      <c r="M44" s="175"/>
      <c r="N44" s="176"/>
      <c r="O44" s="177"/>
      <c r="P44" s="47"/>
      <c r="Q44" s="46"/>
      <c r="R44" s="902"/>
      <c r="S44" s="48"/>
      <c r="T44" s="890"/>
      <c r="U44" s="49"/>
      <c r="V44" s="890"/>
      <c r="W44" s="49"/>
      <c r="X44" s="890"/>
      <c r="Y44" s="49"/>
      <c r="Z44" s="890"/>
      <c r="AA44" s="49"/>
      <c r="AB44" s="890"/>
      <c r="AC44" s="49"/>
      <c r="AD44" s="890"/>
      <c r="AE44" s="49"/>
      <c r="AF44" s="890"/>
      <c r="AG44" s="50"/>
      <c r="AH44" s="893"/>
      <c r="AI44" s="104">
        <f t="shared" si="110"/>
        <v>0</v>
      </c>
      <c r="AJ44" s="51"/>
      <c r="AK44" s="52"/>
      <c r="AL44" s="52"/>
      <c r="AM44" s="52"/>
      <c r="AN44" s="52"/>
      <c r="AO44" s="52"/>
      <c r="AP44" s="53">
        <f t="shared" si="111"/>
        <v>0</v>
      </c>
      <c r="AQ44" s="54"/>
      <c r="AR44" s="52"/>
      <c r="AS44" s="53">
        <f t="shared" si="112"/>
        <v>0</v>
      </c>
      <c r="AT44" s="54"/>
      <c r="AU44" s="52"/>
      <c r="AV44" s="52"/>
      <c r="AW44" s="52"/>
      <c r="AX44" s="55"/>
      <c r="AY44" s="56"/>
      <c r="AZ44" s="56"/>
      <c r="BA44" s="57"/>
    </row>
    <row r="45" spans="1:53" ht="17.25" customHeight="1" x14ac:dyDescent="0.2">
      <c r="A45" s="860"/>
      <c r="B45" s="863"/>
      <c r="C45" s="866"/>
      <c r="D45" s="869"/>
      <c r="E45" s="872"/>
      <c r="F45" s="875"/>
      <c r="G45" s="878"/>
      <c r="H45" s="881"/>
      <c r="I45" s="885"/>
      <c r="J45" s="886"/>
      <c r="K45" s="906"/>
      <c r="L45" s="909"/>
      <c r="M45" s="178"/>
      <c r="N45" s="179"/>
      <c r="O45" s="180"/>
      <c r="P45" s="108"/>
      <c r="Q45" s="107"/>
      <c r="R45" s="902"/>
      <c r="S45" s="109"/>
      <c r="T45" s="890"/>
      <c r="U45" s="110"/>
      <c r="V45" s="890"/>
      <c r="W45" s="110"/>
      <c r="X45" s="890"/>
      <c r="Y45" s="110"/>
      <c r="Z45" s="890"/>
      <c r="AA45" s="110"/>
      <c r="AB45" s="890"/>
      <c r="AC45" s="110"/>
      <c r="AD45" s="890"/>
      <c r="AE45" s="110"/>
      <c r="AF45" s="890"/>
      <c r="AG45" s="111"/>
      <c r="AH45" s="894"/>
      <c r="AI45" s="104">
        <f t="shared" si="110"/>
        <v>0</v>
      </c>
      <c r="AJ45" s="112"/>
      <c r="AK45" s="113"/>
      <c r="AL45" s="113"/>
      <c r="AM45" s="113"/>
      <c r="AN45" s="113"/>
      <c r="AO45" s="113"/>
      <c r="AP45" s="53">
        <f t="shared" si="111"/>
        <v>0</v>
      </c>
      <c r="AQ45" s="114"/>
      <c r="AR45" s="113"/>
      <c r="AS45" s="53">
        <f>SUM(AQ45:AR45)</f>
        <v>0</v>
      </c>
      <c r="AT45" s="114"/>
      <c r="AU45" s="113"/>
      <c r="AV45" s="113"/>
      <c r="AW45" s="113"/>
      <c r="AX45" s="115"/>
      <c r="AY45" s="116"/>
      <c r="AZ45" s="116"/>
      <c r="BA45" s="117"/>
    </row>
    <row r="46" spans="1:53" ht="9.9499999999999993" customHeight="1" thickBot="1" x14ac:dyDescent="0.25">
      <c r="A46" s="861"/>
      <c r="B46" s="864"/>
      <c r="C46" s="867"/>
      <c r="D46" s="870"/>
      <c r="E46" s="873"/>
      <c r="F46" s="876"/>
      <c r="G46" s="879"/>
      <c r="H46" s="882"/>
      <c r="I46" s="887"/>
      <c r="J46" s="888"/>
      <c r="K46" s="907"/>
      <c r="L46" s="910"/>
      <c r="M46" s="181"/>
      <c r="N46" s="182"/>
      <c r="O46" s="183"/>
      <c r="P46" s="118"/>
      <c r="Q46" s="118"/>
      <c r="R46" s="903"/>
      <c r="S46" s="184"/>
      <c r="T46" s="891"/>
      <c r="U46" s="185"/>
      <c r="V46" s="891"/>
      <c r="W46" s="185"/>
      <c r="X46" s="891"/>
      <c r="Y46" s="185"/>
      <c r="Z46" s="891"/>
      <c r="AA46" s="185"/>
      <c r="AB46" s="891"/>
      <c r="AC46" s="185"/>
      <c r="AD46" s="891"/>
      <c r="AE46" s="185"/>
      <c r="AF46" s="891"/>
      <c r="AG46" s="186"/>
      <c r="AH46" s="119"/>
      <c r="AI46" s="120"/>
      <c r="AJ46" s="187"/>
      <c r="AK46" s="188"/>
      <c r="AL46" s="188"/>
      <c r="AM46" s="188"/>
      <c r="AN46" s="188"/>
      <c r="AO46" s="188"/>
      <c r="AP46" s="121"/>
      <c r="AQ46" s="189"/>
      <c r="AR46" s="188"/>
      <c r="AS46" s="121"/>
      <c r="AT46" s="189"/>
      <c r="AU46" s="188"/>
      <c r="AV46" s="188"/>
      <c r="AW46" s="188"/>
      <c r="AX46" s="190"/>
      <c r="AY46" s="191"/>
      <c r="AZ46" s="191"/>
      <c r="BA46" s="192"/>
    </row>
    <row r="47" spans="1:53" ht="6" customHeight="1" x14ac:dyDescent="0.2">
      <c r="A47" s="157"/>
      <c r="B47" s="193"/>
      <c r="C47" s="193"/>
      <c r="D47" s="193"/>
      <c r="E47" s="193"/>
      <c r="F47" s="193"/>
      <c r="G47" s="193"/>
      <c r="H47" s="193"/>
      <c r="I47" s="904"/>
      <c r="J47" s="904"/>
      <c r="K47" s="193"/>
      <c r="L47" s="193"/>
      <c r="M47" s="193"/>
      <c r="N47" s="193"/>
      <c r="O47" s="193"/>
      <c r="P47" s="193"/>
      <c r="Q47" s="193"/>
      <c r="R47" s="193"/>
      <c r="S47" s="193"/>
      <c r="T47" s="193"/>
      <c r="U47" s="193"/>
      <c r="V47" s="193"/>
      <c r="W47" s="193"/>
      <c r="X47" s="193"/>
      <c r="Y47" s="193"/>
      <c r="Z47" s="193"/>
      <c r="AA47" s="193"/>
      <c r="AB47" s="193"/>
      <c r="AC47" s="193"/>
      <c r="AD47" s="193"/>
      <c r="AE47" s="193"/>
      <c r="AF47" s="193"/>
      <c r="AG47" s="193"/>
      <c r="AH47" s="193"/>
      <c r="AI47" s="194"/>
      <c r="AJ47" s="194"/>
      <c r="AK47" s="194"/>
      <c r="AL47" s="194"/>
      <c r="AM47" s="194"/>
      <c r="AN47" s="194"/>
      <c r="AO47" s="195"/>
      <c r="AP47" s="194"/>
      <c r="AQ47" s="194"/>
      <c r="AR47" s="194"/>
      <c r="AS47" s="194"/>
      <c r="AT47" s="194"/>
      <c r="AU47" s="194"/>
      <c r="AV47" s="194"/>
      <c r="AW47" s="194"/>
      <c r="AX47" s="194"/>
      <c r="AY47" s="194"/>
      <c r="AZ47" s="194"/>
      <c r="BA47" s="157"/>
    </row>
    <row r="48" spans="1:53" ht="72" customHeight="1" x14ac:dyDescent="0.2">
      <c r="A48" s="859">
        <v>5</v>
      </c>
      <c r="B48" s="162" t="s">
        <v>1710</v>
      </c>
      <c r="C48" s="163" t="s">
        <v>1711</v>
      </c>
      <c r="D48" s="164" t="s">
        <v>21</v>
      </c>
      <c r="E48" s="164" t="s">
        <v>1899</v>
      </c>
      <c r="F48" s="163" t="s">
        <v>1712</v>
      </c>
      <c r="G48" s="165" t="s">
        <v>1680</v>
      </c>
      <c r="H48" s="165" t="s">
        <v>1681</v>
      </c>
      <c r="I48" s="166" t="s">
        <v>1915</v>
      </c>
      <c r="J48" s="167">
        <f>+$N$3</f>
        <v>2017</v>
      </c>
      <c r="K48" s="165" t="s">
        <v>1932</v>
      </c>
      <c r="L48" s="166" t="s">
        <v>1933</v>
      </c>
      <c r="M48" s="163" t="s">
        <v>1713</v>
      </c>
      <c r="N48" s="163" t="s">
        <v>1714</v>
      </c>
      <c r="O48" s="163" t="s">
        <v>1715</v>
      </c>
      <c r="P48" s="163" t="s">
        <v>1716</v>
      </c>
      <c r="Q48" s="163" t="s">
        <v>1717</v>
      </c>
      <c r="R48" s="168">
        <f t="shared" ref="R48" si="113">SUM(R49:R55)</f>
        <v>0</v>
      </c>
      <c r="S48" s="169">
        <f t="shared" ref="S48" si="114">SUM(S49:S55)</f>
        <v>0</v>
      </c>
      <c r="T48" s="170">
        <f t="shared" ref="T48" si="115">SUM(T49:T55)</f>
        <v>0</v>
      </c>
      <c r="U48" s="171">
        <f t="shared" ref="U48" si="116">SUM(U49:U55)</f>
        <v>0</v>
      </c>
      <c r="V48" s="170">
        <f t="shared" ref="V48" si="117">SUM(V49:V55)</f>
        <v>0</v>
      </c>
      <c r="W48" s="171">
        <f t="shared" ref="W48" si="118">SUM(W49:W55)</f>
        <v>0</v>
      </c>
      <c r="X48" s="170">
        <f t="shared" ref="X48" si="119">SUM(X49:X55)</f>
        <v>0</v>
      </c>
      <c r="Y48" s="171">
        <f t="shared" ref="Y48" si="120">SUM(Y49:Y55)</f>
        <v>0</v>
      </c>
      <c r="Z48" s="170">
        <f t="shared" ref="Z48" si="121">SUM(Z49:Z55)</f>
        <v>0</v>
      </c>
      <c r="AA48" s="171">
        <f t="shared" ref="AA48" si="122">SUM(AA49:AA55)</f>
        <v>0</v>
      </c>
      <c r="AB48" s="170">
        <f t="shared" ref="AB48" si="123">SUM(AB49:AB55)</f>
        <v>0</v>
      </c>
      <c r="AC48" s="171">
        <f t="shared" ref="AC48" si="124">SUM(AC49:AC55)</f>
        <v>0</v>
      </c>
      <c r="AD48" s="170">
        <f t="shared" ref="AD48" si="125">SUM(AD49:AD55)</f>
        <v>0</v>
      </c>
      <c r="AE48" s="171">
        <f t="shared" ref="AE48" si="126">SUM(AE49:AE55)</f>
        <v>0</v>
      </c>
      <c r="AF48" s="170">
        <f t="shared" ref="AF48" si="127">SUM(AF49:AF55)</f>
        <v>0</v>
      </c>
      <c r="AG48" s="172">
        <f t="shared" ref="AG48" si="128">SUM(AG49:AG55)</f>
        <v>0</v>
      </c>
      <c r="AH48" s="173">
        <f t="shared" ref="AH48" si="129">SUM(AH49:AH55)</f>
        <v>0</v>
      </c>
      <c r="AI48" s="174">
        <f t="shared" ref="AI48" si="130">SUM(AI49:AI55)</f>
        <v>0</v>
      </c>
      <c r="AJ48" s="41">
        <f t="shared" ref="AJ48" si="131">SUM(AJ49:AJ55)</f>
        <v>0</v>
      </c>
      <c r="AK48" s="42">
        <f t="shared" ref="AK48" si="132">SUM(AK49:AK55)</f>
        <v>0</v>
      </c>
      <c r="AL48" s="42">
        <f t="shared" ref="AL48" si="133">SUM(AL49:AL55)</f>
        <v>0</v>
      </c>
      <c r="AM48" s="42">
        <f t="shared" ref="AM48" si="134">SUM(AM49:AM55)</f>
        <v>0</v>
      </c>
      <c r="AN48" s="42">
        <f t="shared" ref="AN48" si="135">SUM(AN49:AN55)</f>
        <v>0</v>
      </c>
      <c r="AO48" s="42">
        <f t="shared" ref="AO48" si="136">SUM(AO49:AO55)</f>
        <v>0</v>
      </c>
      <c r="AP48" s="43">
        <f t="shared" ref="AP48" si="137">SUM(AP49:AP55)</f>
        <v>0</v>
      </c>
      <c r="AQ48" s="105">
        <f t="shared" ref="AQ48" si="138">SUM(AQ49:AQ55)</f>
        <v>0</v>
      </c>
      <c r="AR48" s="42">
        <f t="shared" ref="AR48" si="139">SUM(AR49:AR55)</f>
        <v>0</v>
      </c>
      <c r="AS48" s="43">
        <f t="shared" ref="AS48" si="140">SUM(AS49:AS55)</f>
        <v>0</v>
      </c>
      <c r="AT48" s="105">
        <f t="shared" ref="AT48" si="141">SUM(AT49:AT55)</f>
        <v>0</v>
      </c>
      <c r="AU48" s="42">
        <f t="shared" ref="AU48" si="142">SUM(AU49:AU55)</f>
        <v>0</v>
      </c>
      <c r="AV48" s="42">
        <f t="shared" ref="AV48" si="143">SUM(AV49:AV55)</f>
        <v>0</v>
      </c>
      <c r="AW48" s="42">
        <f t="shared" ref="AW48" si="144">SUM(AW49:AW55)</f>
        <v>0</v>
      </c>
      <c r="AX48" s="106">
        <f t="shared" ref="AX48" si="145">SUM(AX49:AX55)</f>
        <v>0</v>
      </c>
      <c r="AY48" s="44" t="s">
        <v>1687</v>
      </c>
      <c r="AZ48" s="44" t="s">
        <v>1688</v>
      </c>
      <c r="BA48" s="45" t="s">
        <v>1689</v>
      </c>
    </row>
    <row r="49" spans="1:53" ht="22.5" x14ac:dyDescent="0.2">
      <c r="A49" s="860"/>
      <c r="B49" s="862" t="str">
        <f>VLOOKUP($D$9,'PROYECTOS REGISTRADOS'!$A$2:$D$82,4,0)</f>
        <v>Mejoramiento de la atención integral de la Gestión del Riesgo de Desastres Tocancipá, Cundinamarca, Centro Oriente</v>
      </c>
      <c r="C49" s="865" t="str">
        <f>VLOOKUP($D$9,'PROYECTOS REGISTRADOS'!$A$2:$D$82,3,0)</f>
        <v>2016-25817-0055</v>
      </c>
      <c r="D49" s="868" t="s">
        <v>1557</v>
      </c>
      <c r="E49" s="871" t="str">
        <f>IF(D49=0,"0-0",(VLOOKUP(D49,'CONSOLIDADO PLAN DESARROLLO'!$EL$9:$ET$304,2,0)))</f>
        <v>Reubicar familias ubicadas en zonas de alto riesgo no mitigable</v>
      </c>
      <c r="F49" s="874" t="str">
        <f>IF(D49=0,"0-0",(VLOOKUP(D49,'CONSOLIDADO PLAN DESARROLLO'!$EL$9:$ET$304,3,0)))</f>
        <v>% de avance en el proceso de reubicación de las familias</v>
      </c>
      <c r="G49" s="877">
        <f>IF(D49=0,"0-0",(VLOOKUP(D49,'CONSOLIDADO PLAN DESARROLLO'!$EL$9:$ET$304,4,0)))</f>
        <v>0</v>
      </c>
      <c r="H49" s="880">
        <f>IF(D49=0,"0-0",(VLOOKUP(D49,'CONSOLIDADO PLAN DESARROLLO'!$EL$9:$ET$304,5,0)))</f>
        <v>50</v>
      </c>
      <c r="I49" s="883">
        <f>IF(D49=0,"0-0",(VLOOKUP(D49,'CONSOLIDADO PLAN DESARROLLO'!$EL$9:$ET$304,$R$3,0)))</f>
        <v>33</v>
      </c>
      <c r="J49" s="884"/>
      <c r="K49" s="905"/>
      <c r="L49" s="908"/>
      <c r="M49" s="851" t="s">
        <v>1949</v>
      </c>
      <c r="N49" s="850" t="s">
        <v>1938</v>
      </c>
      <c r="O49" s="852">
        <v>16</v>
      </c>
      <c r="P49" s="47"/>
      <c r="Q49" s="46"/>
      <c r="R49" s="901"/>
      <c r="S49" s="48"/>
      <c r="T49" s="889"/>
      <c r="U49" s="49"/>
      <c r="V49" s="889"/>
      <c r="W49" s="49"/>
      <c r="X49" s="889"/>
      <c r="Y49" s="49"/>
      <c r="Z49" s="889"/>
      <c r="AA49" s="49"/>
      <c r="AB49" s="889"/>
      <c r="AC49" s="49"/>
      <c r="AD49" s="889"/>
      <c r="AE49" s="49"/>
      <c r="AF49" s="889"/>
      <c r="AG49" s="50"/>
      <c r="AH49" s="892">
        <f>+R49+T49+V49+X49+Z49+AB49+AD49+AF49</f>
        <v>0</v>
      </c>
      <c r="AI49" s="104">
        <f t="shared" ref="AI49:AI54" si="146">AC49+AE49+AG49+S49+U49+W49+Y49+AA49</f>
        <v>0</v>
      </c>
      <c r="AJ49" s="51"/>
      <c r="AK49" s="52"/>
      <c r="AL49" s="52"/>
      <c r="AM49" s="52"/>
      <c r="AN49" s="52"/>
      <c r="AO49" s="52"/>
      <c r="AP49" s="53">
        <f t="shared" ref="AP49:AP54" si="147">SUM(AJ49:AO49)</f>
        <v>0</v>
      </c>
      <c r="AQ49" s="54"/>
      <c r="AR49" s="52"/>
      <c r="AS49" s="53">
        <f t="shared" ref="AS49:AS53" si="148">SUM(AQ49:AR49)</f>
        <v>0</v>
      </c>
      <c r="AT49" s="54"/>
      <c r="AU49" s="52"/>
      <c r="AV49" s="52"/>
      <c r="AW49" s="52"/>
      <c r="AX49" s="55"/>
      <c r="AY49" s="56"/>
      <c r="AZ49" s="56"/>
      <c r="BA49" s="57"/>
    </row>
    <row r="50" spans="1:53" ht="17.25" customHeight="1" x14ac:dyDescent="0.2">
      <c r="A50" s="860"/>
      <c r="B50" s="862"/>
      <c r="C50" s="865"/>
      <c r="D50" s="868"/>
      <c r="E50" s="872"/>
      <c r="F50" s="874"/>
      <c r="G50" s="877"/>
      <c r="H50" s="880"/>
      <c r="I50" s="885"/>
      <c r="J50" s="886"/>
      <c r="K50" s="905"/>
      <c r="L50" s="909"/>
      <c r="M50" s="175"/>
      <c r="N50" s="176"/>
      <c r="O50" s="177"/>
      <c r="P50" s="47"/>
      <c r="Q50" s="46"/>
      <c r="R50" s="902"/>
      <c r="S50" s="48"/>
      <c r="T50" s="890"/>
      <c r="U50" s="49"/>
      <c r="V50" s="890"/>
      <c r="W50" s="49"/>
      <c r="X50" s="890"/>
      <c r="Y50" s="49"/>
      <c r="Z50" s="890"/>
      <c r="AA50" s="49"/>
      <c r="AB50" s="890"/>
      <c r="AC50" s="49"/>
      <c r="AD50" s="890"/>
      <c r="AE50" s="49"/>
      <c r="AF50" s="890"/>
      <c r="AG50" s="50"/>
      <c r="AH50" s="893"/>
      <c r="AI50" s="104">
        <f t="shared" si="146"/>
        <v>0</v>
      </c>
      <c r="AJ50" s="51"/>
      <c r="AK50" s="52"/>
      <c r="AL50" s="52"/>
      <c r="AM50" s="52"/>
      <c r="AN50" s="52"/>
      <c r="AO50" s="52"/>
      <c r="AP50" s="53">
        <f t="shared" si="147"/>
        <v>0</v>
      </c>
      <c r="AQ50" s="54"/>
      <c r="AR50" s="52"/>
      <c r="AS50" s="53">
        <f t="shared" si="148"/>
        <v>0</v>
      </c>
      <c r="AT50" s="54"/>
      <c r="AU50" s="52"/>
      <c r="AV50" s="52"/>
      <c r="AW50" s="52"/>
      <c r="AX50" s="55"/>
      <c r="AY50" s="56"/>
      <c r="AZ50" s="56"/>
      <c r="BA50" s="57"/>
    </row>
    <row r="51" spans="1:53" ht="17.25" customHeight="1" x14ac:dyDescent="0.2">
      <c r="A51" s="860"/>
      <c r="B51" s="862"/>
      <c r="C51" s="865"/>
      <c r="D51" s="868"/>
      <c r="E51" s="872"/>
      <c r="F51" s="874"/>
      <c r="G51" s="877"/>
      <c r="H51" s="880"/>
      <c r="I51" s="885"/>
      <c r="J51" s="886"/>
      <c r="K51" s="905"/>
      <c r="L51" s="909"/>
      <c r="M51" s="175"/>
      <c r="N51" s="176"/>
      <c r="O51" s="177"/>
      <c r="P51" s="47"/>
      <c r="Q51" s="46"/>
      <c r="R51" s="902"/>
      <c r="S51" s="48"/>
      <c r="T51" s="890"/>
      <c r="U51" s="49"/>
      <c r="V51" s="890"/>
      <c r="W51" s="49"/>
      <c r="X51" s="890"/>
      <c r="Y51" s="49"/>
      <c r="Z51" s="890"/>
      <c r="AA51" s="49"/>
      <c r="AB51" s="890"/>
      <c r="AC51" s="49"/>
      <c r="AD51" s="890"/>
      <c r="AE51" s="49"/>
      <c r="AF51" s="890"/>
      <c r="AG51" s="50"/>
      <c r="AH51" s="893"/>
      <c r="AI51" s="104">
        <f t="shared" si="146"/>
        <v>0</v>
      </c>
      <c r="AJ51" s="51"/>
      <c r="AK51" s="52"/>
      <c r="AL51" s="52"/>
      <c r="AM51" s="52"/>
      <c r="AN51" s="52"/>
      <c r="AO51" s="52"/>
      <c r="AP51" s="53">
        <f t="shared" si="147"/>
        <v>0</v>
      </c>
      <c r="AQ51" s="54"/>
      <c r="AR51" s="52"/>
      <c r="AS51" s="53">
        <f t="shared" si="148"/>
        <v>0</v>
      </c>
      <c r="AT51" s="54"/>
      <c r="AU51" s="52"/>
      <c r="AV51" s="52"/>
      <c r="AW51" s="52"/>
      <c r="AX51" s="55"/>
      <c r="AY51" s="56"/>
      <c r="AZ51" s="56"/>
      <c r="BA51" s="57"/>
    </row>
    <row r="52" spans="1:53" ht="17.25" customHeight="1" x14ac:dyDescent="0.2">
      <c r="A52" s="860"/>
      <c r="B52" s="862"/>
      <c r="C52" s="865"/>
      <c r="D52" s="868"/>
      <c r="E52" s="872"/>
      <c r="F52" s="874"/>
      <c r="G52" s="877"/>
      <c r="H52" s="880"/>
      <c r="I52" s="885"/>
      <c r="J52" s="886"/>
      <c r="K52" s="905"/>
      <c r="L52" s="909"/>
      <c r="M52" s="175"/>
      <c r="N52" s="176"/>
      <c r="O52" s="177"/>
      <c r="P52" s="47"/>
      <c r="Q52" s="46"/>
      <c r="R52" s="902"/>
      <c r="S52" s="48"/>
      <c r="T52" s="890"/>
      <c r="U52" s="49"/>
      <c r="V52" s="890"/>
      <c r="W52" s="49"/>
      <c r="X52" s="890"/>
      <c r="Y52" s="49"/>
      <c r="Z52" s="890"/>
      <c r="AA52" s="49"/>
      <c r="AB52" s="890"/>
      <c r="AC52" s="49"/>
      <c r="AD52" s="890"/>
      <c r="AE52" s="49"/>
      <c r="AF52" s="890"/>
      <c r="AG52" s="50"/>
      <c r="AH52" s="893"/>
      <c r="AI52" s="104">
        <f t="shared" si="146"/>
        <v>0</v>
      </c>
      <c r="AJ52" s="51"/>
      <c r="AK52" s="52"/>
      <c r="AL52" s="52"/>
      <c r="AM52" s="52"/>
      <c r="AN52" s="52"/>
      <c r="AO52" s="52"/>
      <c r="AP52" s="53">
        <f t="shared" si="147"/>
        <v>0</v>
      </c>
      <c r="AQ52" s="54"/>
      <c r="AR52" s="52"/>
      <c r="AS52" s="53">
        <f t="shared" si="148"/>
        <v>0</v>
      </c>
      <c r="AT52" s="54"/>
      <c r="AU52" s="52"/>
      <c r="AV52" s="52"/>
      <c r="AW52" s="52"/>
      <c r="AX52" s="55"/>
      <c r="AY52" s="56"/>
      <c r="AZ52" s="56"/>
      <c r="BA52" s="57"/>
    </row>
    <row r="53" spans="1:53" ht="17.25" customHeight="1" x14ac:dyDescent="0.2">
      <c r="A53" s="860"/>
      <c r="B53" s="862"/>
      <c r="C53" s="865"/>
      <c r="D53" s="868"/>
      <c r="E53" s="872"/>
      <c r="F53" s="874"/>
      <c r="G53" s="877"/>
      <c r="H53" s="880"/>
      <c r="I53" s="885"/>
      <c r="J53" s="886"/>
      <c r="K53" s="905"/>
      <c r="L53" s="909"/>
      <c r="M53" s="175"/>
      <c r="N53" s="176"/>
      <c r="O53" s="177"/>
      <c r="P53" s="47"/>
      <c r="Q53" s="46"/>
      <c r="R53" s="902"/>
      <c r="S53" s="48"/>
      <c r="T53" s="890"/>
      <c r="U53" s="49"/>
      <c r="V53" s="890"/>
      <c r="W53" s="49"/>
      <c r="X53" s="890"/>
      <c r="Y53" s="49"/>
      <c r="Z53" s="890"/>
      <c r="AA53" s="49"/>
      <c r="AB53" s="890"/>
      <c r="AC53" s="49"/>
      <c r="AD53" s="890"/>
      <c r="AE53" s="49"/>
      <c r="AF53" s="890"/>
      <c r="AG53" s="50"/>
      <c r="AH53" s="893"/>
      <c r="AI53" s="104">
        <f t="shared" si="146"/>
        <v>0</v>
      </c>
      <c r="AJ53" s="51"/>
      <c r="AK53" s="52"/>
      <c r="AL53" s="52"/>
      <c r="AM53" s="52"/>
      <c r="AN53" s="52"/>
      <c r="AO53" s="52"/>
      <c r="AP53" s="53">
        <f t="shared" si="147"/>
        <v>0</v>
      </c>
      <c r="AQ53" s="54"/>
      <c r="AR53" s="52"/>
      <c r="AS53" s="53">
        <f t="shared" si="148"/>
        <v>0</v>
      </c>
      <c r="AT53" s="54"/>
      <c r="AU53" s="52"/>
      <c r="AV53" s="52"/>
      <c r="AW53" s="52"/>
      <c r="AX53" s="55"/>
      <c r="AY53" s="56"/>
      <c r="AZ53" s="56"/>
      <c r="BA53" s="57"/>
    </row>
    <row r="54" spans="1:53" ht="17.25" customHeight="1" x14ac:dyDescent="0.2">
      <c r="A54" s="860"/>
      <c r="B54" s="863"/>
      <c r="C54" s="866"/>
      <c r="D54" s="869"/>
      <c r="E54" s="872"/>
      <c r="F54" s="875"/>
      <c r="G54" s="878"/>
      <c r="H54" s="881"/>
      <c r="I54" s="885"/>
      <c r="J54" s="886"/>
      <c r="K54" s="906"/>
      <c r="L54" s="909"/>
      <c r="M54" s="178"/>
      <c r="N54" s="179"/>
      <c r="O54" s="180"/>
      <c r="P54" s="108"/>
      <c r="Q54" s="107"/>
      <c r="R54" s="902"/>
      <c r="S54" s="109"/>
      <c r="T54" s="890"/>
      <c r="U54" s="110"/>
      <c r="V54" s="890"/>
      <c r="W54" s="110"/>
      <c r="X54" s="890"/>
      <c r="Y54" s="110"/>
      <c r="Z54" s="890"/>
      <c r="AA54" s="110"/>
      <c r="AB54" s="890"/>
      <c r="AC54" s="110"/>
      <c r="AD54" s="890"/>
      <c r="AE54" s="110"/>
      <c r="AF54" s="890"/>
      <c r="AG54" s="111"/>
      <c r="AH54" s="894"/>
      <c r="AI54" s="104">
        <f t="shared" si="146"/>
        <v>0</v>
      </c>
      <c r="AJ54" s="112"/>
      <c r="AK54" s="113"/>
      <c r="AL54" s="113"/>
      <c r="AM54" s="113"/>
      <c r="AN54" s="113"/>
      <c r="AO54" s="113"/>
      <c r="AP54" s="53">
        <f t="shared" si="147"/>
        <v>0</v>
      </c>
      <c r="AQ54" s="114"/>
      <c r="AR54" s="113"/>
      <c r="AS54" s="53">
        <f>SUM(AQ54:AR54)</f>
        <v>0</v>
      </c>
      <c r="AT54" s="114"/>
      <c r="AU54" s="113"/>
      <c r="AV54" s="113"/>
      <c r="AW54" s="113"/>
      <c r="AX54" s="115"/>
      <c r="AY54" s="116"/>
      <c r="AZ54" s="116"/>
      <c r="BA54" s="117"/>
    </row>
    <row r="55" spans="1:53" ht="9.9499999999999993" customHeight="1" thickBot="1" x14ac:dyDescent="0.25">
      <c r="A55" s="861"/>
      <c r="B55" s="864"/>
      <c r="C55" s="867"/>
      <c r="D55" s="870"/>
      <c r="E55" s="873"/>
      <c r="F55" s="876"/>
      <c r="G55" s="879"/>
      <c r="H55" s="882"/>
      <c r="I55" s="887"/>
      <c r="J55" s="888"/>
      <c r="K55" s="907"/>
      <c r="L55" s="910"/>
      <c r="M55" s="181"/>
      <c r="N55" s="182"/>
      <c r="O55" s="183"/>
      <c r="P55" s="118"/>
      <c r="Q55" s="118"/>
      <c r="R55" s="903"/>
      <c r="S55" s="184"/>
      <c r="T55" s="891"/>
      <c r="U55" s="185"/>
      <c r="V55" s="891"/>
      <c r="W55" s="185"/>
      <c r="X55" s="891"/>
      <c r="Y55" s="185"/>
      <c r="Z55" s="891"/>
      <c r="AA55" s="185"/>
      <c r="AB55" s="891"/>
      <c r="AC55" s="185"/>
      <c r="AD55" s="891"/>
      <c r="AE55" s="185"/>
      <c r="AF55" s="891"/>
      <c r="AG55" s="186"/>
      <c r="AH55" s="119"/>
      <c r="AI55" s="120"/>
      <c r="AJ55" s="187"/>
      <c r="AK55" s="188"/>
      <c r="AL55" s="188"/>
      <c r="AM55" s="188"/>
      <c r="AN55" s="188"/>
      <c r="AO55" s="188"/>
      <c r="AP55" s="121"/>
      <c r="AQ55" s="189"/>
      <c r="AR55" s="188"/>
      <c r="AS55" s="121"/>
      <c r="AT55" s="189"/>
      <c r="AU55" s="188"/>
      <c r="AV55" s="188"/>
      <c r="AW55" s="188"/>
      <c r="AX55" s="190"/>
      <c r="AY55" s="191"/>
      <c r="AZ55" s="191"/>
      <c r="BA55" s="192"/>
    </row>
    <row r="56" spans="1:53" ht="6" customHeight="1" x14ac:dyDescent="0.2">
      <c r="A56" s="157"/>
      <c r="B56" s="193"/>
      <c r="C56" s="193"/>
      <c r="D56" s="193"/>
      <c r="E56" s="193"/>
      <c r="F56" s="193"/>
      <c r="G56" s="193"/>
      <c r="H56" s="193"/>
      <c r="I56" s="904"/>
      <c r="J56" s="904"/>
      <c r="K56" s="193"/>
      <c r="L56" s="193"/>
      <c r="M56" s="193"/>
      <c r="N56" s="193"/>
      <c r="O56" s="193"/>
      <c r="P56" s="193"/>
      <c r="Q56" s="193"/>
      <c r="R56" s="193"/>
      <c r="S56" s="193"/>
      <c r="T56" s="193"/>
      <c r="U56" s="193"/>
      <c r="V56" s="193"/>
      <c r="W56" s="193"/>
      <c r="X56" s="193"/>
      <c r="Y56" s="193"/>
      <c r="Z56" s="193"/>
      <c r="AA56" s="193"/>
      <c r="AB56" s="193"/>
      <c r="AC56" s="193"/>
      <c r="AD56" s="193"/>
      <c r="AE56" s="193"/>
      <c r="AF56" s="193"/>
      <c r="AG56" s="193"/>
      <c r="AH56" s="193"/>
      <c r="AI56" s="194"/>
      <c r="AJ56" s="194"/>
      <c r="AK56" s="194"/>
      <c r="AL56" s="194"/>
      <c r="AM56" s="194"/>
      <c r="AN56" s="194"/>
      <c r="AO56" s="195"/>
      <c r="AP56" s="194"/>
      <c r="AQ56" s="194"/>
      <c r="AR56" s="194"/>
      <c r="AS56" s="194"/>
      <c r="AT56" s="194"/>
      <c r="AU56" s="194"/>
      <c r="AV56" s="194"/>
      <c r="AW56" s="194"/>
      <c r="AX56" s="194"/>
      <c r="AY56" s="194"/>
      <c r="AZ56" s="194"/>
      <c r="BA56" s="157"/>
    </row>
    <row r="57" spans="1:53" ht="72" customHeight="1" x14ac:dyDescent="0.2">
      <c r="A57" s="859">
        <v>6</v>
      </c>
      <c r="B57" s="162" t="s">
        <v>1710</v>
      </c>
      <c r="C57" s="163" t="s">
        <v>1711</v>
      </c>
      <c r="D57" s="164" t="s">
        <v>21</v>
      </c>
      <c r="E57" s="164" t="s">
        <v>1899</v>
      </c>
      <c r="F57" s="163" t="s">
        <v>1712</v>
      </c>
      <c r="G57" s="165" t="s">
        <v>1680</v>
      </c>
      <c r="H57" s="165" t="s">
        <v>1681</v>
      </c>
      <c r="I57" s="166" t="s">
        <v>1915</v>
      </c>
      <c r="J57" s="167">
        <f>+$N$3</f>
        <v>2017</v>
      </c>
      <c r="K57" s="165" t="s">
        <v>1932</v>
      </c>
      <c r="L57" s="166" t="s">
        <v>1933</v>
      </c>
      <c r="M57" s="163" t="s">
        <v>1713</v>
      </c>
      <c r="N57" s="163" t="s">
        <v>1714</v>
      </c>
      <c r="O57" s="163" t="s">
        <v>1715</v>
      </c>
      <c r="P57" s="163" t="s">
        <v>1716</v>
      </c>
      <c r="Q57" s="163" t="s">
        <v>1717</v>
      </c>
      <c r="R57" s="168">
        <f t="shared" ref="R57" si="149">SUM(R58:R64)</f>
        <v>0</v>
      </c>
      <c r="S57" s="169">
        <f t="shared" ref="S57" si="150">SUM(S58:S64)</f>
        <v>0</v>
      </c>
      <c r="T57" s="170">
        <f t="shared" ref="T57" si="151">SUM(T58:T64)</f>
        <v>0</v>
      </c>
      <c r="U57" s="171">
        <f t="shared" ref="U57" si="152">SUM(U58:U64)</f>
        <v>0</v>
      </c>
      <c r="V57" s="170">
        <f t="shared" ref="V57" si="153">SUM(V58:V64)</f>
        <v>0</v>
      </c>
      <c r="W57" s="171">
        <f t="shared" ref="W57" si="154">SUM(W58:W64)</f>
        <v>0</v>
      </c>
      <c r="X57" s="170">
        <f t="shared" ref="X57" si="155">SUM(X58:X64)</f>
        <v>0</v>
      </c>
      <c r="Y57" s="171">
        <f t="shared" ref="Y57" si="156">SUM(Y58:Y64)</f>
        <v>0</v>
      </c>
      <c r="Z57" s="170">
        <f t="shared" ref="Z57" si="157">SUM(Z58:Z64)</f>
        <v>0</v>
      </c>
      <c r="AA57" s="171">
        <f t="shared" ref="AA57" si="158">SUM(AA58:AA64)</f>
        <v>0</v>
      </c>
      <c r="AB57" s="170">
        <f t="shared" ref="AB57" si="159">SUM(AB58:AB64)</f>
        <v>0</v>
      </c>
      <c r="AC57" s="171">
        <f t="shared" ref="AC57" si="160">SUM(AC58:AC64)</f>
        <v>0</v>
      </c>
      <c r="AD57" s="170">
        <f t="shared" ref="AD57" si="161">SUM(AD58:AD64)</f>
        <v>0</v>
      </c>
      <c r="AE57" s="171">
        <f t="shared" ref="AE57" si="162">SUM(AE58:AE64)</f>
        <v>0</v>
      </c>
      <c r="AF57" s="170">
        <f t="shared" ref="AF57" si="163">SUM(AF58:AF64)</f>
        <v>0</v>
      </c>
      <c r="AG57" s="172">
        <f t="shared" ref="AG57" si="164">SUM(AG58:AG64)</f>
        <v>0</v>
      </c>
      <c r="AH57" s="173">
        <f t="shared" ref="AH57" si="165">SUM(AH58:AH64)</f>
        <v>0</v>
      </c>
      <c r="AI57" s="174">
        <f t="shared" ref="AI57" si="166">SUM(AI58:AI64)</f>
        <v>0</v>
      </c>
      <c r="AJ57" s="41">
        <f t="shared" ref="AJ57" si="167">SUM(AJ58:AJ64)</f>
        <v>0</v>
      </c>
      <c r="AK57" s="42">
        <f t="shared" ref="AK57" si="168">SUM(AK58:AK64)</f>
        <v>0</v>
      </c>
      <c r="AL57" s="42">
        <f t="shared" ref="AL57" si="169">SUM(AL58:AL64)</f>
        <v>0</v>
      </c>
      <c r="AM57" s="42">
        <f t="shared" ref="AM57" si="170">SUM(AM58:AM64)</f>
        <v>0</v>
      </c>
      <c r="AN57" s="42">
        <f t="shared" ref="AN57" si="171">SUM(AN58:AN64)</f>
        <v>0</v>
      </c>
      <c r="AO57" s="42">
        <f t="shared" ref="AO57" si="172">SUM(AO58:AO64)</f>
        <v>0</v>
      </c>
      <c r="AP57" s="43">
        <f t="shared" ref="AP57" si="173">SUM(AP58:AP64)</f>
        <v>0</v>
      </c>
      <c r="AQ57" s="105">
        <f t="shared" ref="AQ57" si="174">SUM(AQ58:AQ64)</f>
        <v>0</v>
      </c>
      <c r="AR57" s="42">
        <f t="shared" ref="AR57" si="175">SUM(AR58:AR64)</f>
        <v>0</v>
      </c>
      <c r="AS57" s="43">
        <f t="shared" ref="AS57" si="176">SUM(AS58:AS64)</f>
        <v>0</v>
      </c>
      <c r="AT57" s="105">
        <f t="shared" ref="AT57" si="177">SUM(AT58:AT64)</f>
        <v>0</v>
      </c>
      <c r="AU57" s="42">
        <f t="shared" ref="AU57" si="178">SUM(AU58:AU64)</f>
        <v>0</v>
      </c>
      <c r="AV57" s="42">
        <f t="shared" ref="AV57" si="179">SUM(AV58:AV64)</f>
        <v>0</v>
      </c>
      <c r="AW57" s="42">
        <f t="shared" ref="AW57" si="180">SUM(AW58:AW64)</f>
        <v>0</v>
      </c>
      <c r="AX57" s="106">
        <f t="shared" ref="AX57" si="181">SUM(AX58:AX64)</f>
        <v>0</v>
      </c>
      <c r="AY57" s="44" t="s">
        <v>1687</v>
      </c>
      <c r="AZ57" s="44" t="s">
        <v>1688</v>
      </c>
      <c r="BA57" s="45" t="s">
        <v>1689</v>
      </c>
    </row>
    <row r="58" spans="1:53" ht="22.5" x14ac:dyDescent="0.2">
      <c r="A58" s="860"/>
      <c r="B58" s="862" t="str">
        <f>VLOOKUP($D$9,'PROYECTOS REGISTRADOS'!$A$2:$D$82,4,0)</f>
        <v>Mejoramiento de la atención integral de la Gestión del Riesgo de Desastres Tocancipá, Cundinamarca, Centro Oriente</v>
      </c>
      <c r="C58" s="865" t="str">
        <f>VLOOKUP($D$9,'PROYECTOS REGISTRADOS'!$A$2:$D$82,3,0)</f>
        <v>2016-25817-0055</v>
      </c>
      <c r="D58" s="868" t="s">
        <v>1561</v>
      </c>
      <c r="E58" s="871" t="str">
        <f>IF(D58=0,"0-0",(VLOOKUP(D58,'CONSOLIDADO PLAN DESARROLLO'!$EL$9:$ET$304,2,0)))</f>
        <v>Garantizar la atención integral a las situaciones de emergencia y/o desastres</v>
      </c>
      <c r="F58" s="874" t="str">
        <f>IF(D58=0,"0-0",(VLOOKUP(D58,'CONSOLIDADO PLAN DESARROLLO'!$EL$9:$ET$304,3,0)))</f>
        <v>% de situaciones atendidas</v>
      </c>
      <c r="G58" s="877">
        <f>IF(D58=0,"0-0",(VLOOKUP(D58,'CONSOLIDADO PLAN DESARROLLO'!$EL$9:$ET$304,4,0)))</f>
        <v>0</v>
      </c>
      <c r="H58" s="880">
        <f>IF(D58=0,"0-0",(VLOOKUP(D58,'CONSOLIDADO PLAN DESARROLLO'!$EL$9:$ET$304,5,0)))</f>
        <v>100</v>
      </c>
      <c r="I58" s="883">
        <f>IF(D58=0,"0-0",(VLOOKUP(D58,'CONSOLIDADO PLAN DESARROLLO'!$EL$9:$ET$304,$R$3,0)))</f>
        <v>50</v>
      </c>
      <c r="J58" s="884"/>
      <c r="K58" s="905"/>
      <c r="L58" s="908"/>
      <c r="M58" s="851" t="s">
        <v>1950</v>
      </c>
      <c r="N58" s="850" t="s">
        <v>1938</v>
      </c>
      <c r="O58" s="852">
        <v>1</v>
      </c>
      <c r="P58" s="47"/>
      <c r="Q58" s="46"/>
      <c r="R58" s="901"/>
      <c r="S58" s="48"/>
      <c r="T58" s="889"/>
      <c r="U58" s="49"/>
      <c r="V58" s="889"/>
      <c r="W58" s="49"/>
      <c r="X58" s="889"/>
      <c r="Y58" s="49"/>
      <c r="Z58" s="889"/>
      <c r="AA58" s="49"/>
      <c r="AB58" s="889"/>
      <c r="AC58" s="49"/>
      <c r="AD58" s="889"/>
      <c r="AE58" s="49"/>
      <c r="AF58" s="889"/>
      <c r="AG58" s="50"/>
      <c r="AH58" s="892">
        <f>+R58+T58+V58+X58+Z58+AB58+AD58+AF58</f>
        <v>0</v>
      </c>
      <c r="AI58" s="104">
        <f t="shared" ref="AI58:AI63" si="182">AC58+AE58+AG58+S58+U58+W58+Y58+AA58</f>
        <v>0</v>
      </c>
      <c r="AJ58" s="51"/>
      <c r="AK58" s="52"/>
      <c r="AL58" s="52"/>
      <c r="AM58" s="52"/>
      <c r="AN58" s="52"/>
      <c r="AO58" s="52"/>
      <c r="AP58" s="53">
        <f t="shared" ref="AP58:AP63" si="183">SUM(AJ58:AO58)</f>
        <v>0</v>
      </c>
      <c r="AQ58" s="54"/>
      <c r="AR58" s="52"/>
      <c r="AS58" s="53">
        <f t="shared" ref="AS58:AS62" si="184">SUM(AQ58:AR58)</f>
        <v>0</v>
      </c>
      <c r="AT58" s="54"/>
      <c r="AU58" s="52"/>
      <c r="AV58" s="52"/>
      <c r="AW58" s="52"/>
      <c r="AX58" s="55"/>
      <c r="AY58" s="56"/>
      <c r="AZ58" s="56"/>
      <c r="BA58" s="57"/>
    </row>
    <row r="59" spans="1:53" ht="22.5" x14ac:dyDescent="0.2">
      <c r="A59" s="860"/>
      <c r="B59" s="862"/>
      <c r="C59" s="865"/>
      <c r="D59" s="868"/>
      <c r="E59" s="872"/>
      <c r="F59" s="874"/>
      <c r="G59" s="877"/>
      <c r="H59" s="880"/>
      <c r="I59" s="885"/>
      <c r="J59" s="886"/>
      <c r="K59" s="905"/>
      <c r="L59" s="909"/>
      <c r="M59" s="851" t="s">
        <v>1951</v>
      </c>
      <c r="N59" s="850" t="s">
        <v>1952</v>
      </c>
      <c r="O59" s="852">
        <v>100</v>
      </c>
      <c r="P59" s="47"/>
      <c r="Q59" s="46"/>
      <c r="R59" s="902"/>
      <c r="S59" s="48"/>
      <c r="T59" s="890"/>
      <c r="U59" s="49"/>
      <c r="V59" s="890"/>
      <c r="W59" s="49"/>
      <c r="X59" s="890"/>
      <c r="Y59" s="49"/>
      <c r="Z59" s="890"/>
      <c r="AA59" s="49"/>
      <c r="AB59" s="890"/>
      <c r="AC59" s="49"/>
      <c r="AD59" s="890"/>
      <c r="AE59" s="49"/>
      <c r="AF59" s="890"/>
      <c r="AG59" s="50"/>
      <c r="AH59" s="893"/>
      <c r="AI59" s="104">
        <f t="shared" si="182"/>
        <v>0</v>
      </c>
      <c r="AJ59" s="51"/>
      <c r="AK59" s="52"/>
      <c r="AL59" s="52"/>
      <c r="AM59" s="52"/>
      <c r="AN59" s="52"/>
      <c r="AO59" s="52"/>
      <c r="AP59" s="53">
        <f t="shared" si="183"/>
        <v>0</v>
      </c>
      <c r="AQ59" s="54"/>
      <c r="AR59" s="52"/>
      <c r="AS59" s="53">
        <f t="shared" si="184"/>
        <v>0</v>
      </c>
      <c r="AT59" s="54"/>
      <c r="AU59" s="52"/>
      <c r="AV59" s="52"/>
      <c r="AW59" s="52"/>
      <c r="AX59" s="55"/>
      <c r="AY59" s="56"/>
      <c r="AZ59" s="56"/>
      <c r="BA59" s="57"/>
    </row>
    <row r="60" spans="1:53" ht="22.5" x14ac:dyDescent="0.2">
      <c r="A60" s="860"/>
      <c r="B60" s="862"/>
      <c r="C60" s="865"/>
      <c r="D60" s="868"/>
      <c r="E60" s="872"/>
      <c r="F60" s="874"/>
      <c r="G60" s="877"/>
      <c r="H60" s="880"/>
      <c r="I60" s="885"/>
      <c r="J60" s="886"/>
      <c r="K60" s="905"/>
      <c r="L60" s="909"/>
      <c r="M60" s="851" t="s">
        <v>1953</v>
      </c>
      <c r="N60" s="850" t="s">
        <v>1938</v>
      </c>
      <c r="O60" s="852">
        <v>4</v>
      </c>
      <c r="P60" s="47"/>
      <c r="Q60" s="46"/>
      <c r="R60" s="902"/>
      <c r="S60" s="48"/>
      <c r="T60" s="890"/>
      <c r="U60" s="49"/>
      <c r="V60" s="890"/>
      <c r="W60" s="49"/>
      <c r="X60" s="890"/>
      <c r="Y60" s="49"/>
      <c r="Z60" s="890"/>
      <c r="AA60" s="49"/>
      <c r="AB60" s="890"/>
      <c r="AC60" s="49"/>
      <c r="AD60" s="890"/>
      <c r="AE60" s="49"/>
      <c r="AF60" s="890"/>
      <c r="AG60" s="50"/>
      <c r="AH60" s="893"/>
      <c r="AI60" s="104">
        <f t="shared" si="182"/>
        <v>0</v>
      </c>
      <c r="AJ60" s="51"/>
      <c r="AK60" s="52"/>
      <c r="AL60" s="52"/>
      <c r="AM60" s="52"/>
      <c r="AN60" s="52"/>
      <c r="AO60" s="52"/>
      <c r="AP60" s="53">
        <f t="shared" si="183"/>
        <v>0</v>
      </c>
      <c r="AQ60" s="54"/>
      <c r="AR60" s="52"/>
      <c r="AS60" s="53">
        <f t="shared" si="184"/>
        <v>0</v>
      </c>
      <c r="AT60" s="54"/>
      <c r="AU60" s="52"/>
      <c r="AV60" s="52"/>
      <c r="AW60" s="52"/>
      <c r="AX60" s="55"/>
      <c r="AY60" s="56"/>
      <c r="AZ60" s="56"/>
      <c r="BA60" s="57"/>
    </row>
    <row r="61" spans="1:53" ht="17.25" customHeight="1" x14ac:dyDescent="0.2">
      <c r="A61" s="860"/>
      <c r="B61" s="862"/>
      <c r="C61" s="865"/>
      <c r="D61" s="868"/>
      <c r="E61" s="872"/>
      <c r="F61" s="874"/>
      <c r="G61" s="877"/>
      <c r="H61" s="880"/>
      <c r="I61" s="885"/>
      <c r="J61" s="886"/>
      <c r="K61" s="905"/>
      <c r="L61" s="909"/>
      <c r="M61" s="175"/>
      <c r="N61" s="176"/>
      <c r="O61" s="177"/>
      <c r="P61" s="47"/>
      <c r="Q61" s="46"/>
      <c r="R61" s="902"/>
      <c r="S61" s="48"/>
      <c r="T61" s="890"/>
      <c r="U61" s="49"/>
      <c r="V61" s="890"/>
      <c r="W61" s="49"/>
      <c r="X61" s="890"/>
      <c r="Y61" s="49"/>
      <c r="Z61" s="890"/>
      <c r="AA61" s="49"/>
      <c r="AB61" s="890"/>
      <c r="AC61" s="49"/>
      <c r="AD61" s="890"/>
      <c r="AE61" s="49"/>
      <c r="AF61" s="890"/>
      <c r="AG61" s="50"/>
      <c r="AH61" s="893"/>
      <c r="AI61" s="104">
        <f t="shared" si="182"/>
        <v>0</v>
      </c>
      <c r="AJ61" s="51"/>
      <c r="AK61" s="52"/>
      <c r="AL61" s="52"/>
      <c r="AM61" s="52"/>
      <c r="AN61" s="52"/>
      <c r="AO61" s="52"/>
      <c r="AP61" s="53">
        <f t="shared" si="183"/>
        <v>0</v>
      </c>
      <c r="AQ61" s="54"/>
      <c r="AR61" s="52"/>
      <c r="AS61" s="53">
        <f t="shared" si="184"/>
        <v>0</v>
      </c>
      <c r="AT61" s="54"/>
      <c r="AU61" s="52"/>
      <c r="AV61" s="52"/>
      <c r="AW61" s="52"/>
      <c r="AX61" s="55"/>
      <c r="AY61" s="56"/>
      <c r="AZ61" s="56"/>
      <c r="BA61" s="57"/>
    </row>
    <row r="62" spans="1:53" ht="17.25" customHeight="1" x14ac:dyDescent="0.2">
      <c r="A62" s="860"/>
      <c r="B62" s="862"/>
      <c r="C62" s="865"/>
      <c r="D62" s="868"/>
      <c r="E62" s="872"/>
      <c r="F62" s="874"/>
      <c r="G62" s="877"/>
      <c r="H62" s="880"/>
      <c r="I62" s="885"/>
      <c r="J62" s="886"/>
      <c r="K62" s="905"/>
      <c r="L62" s="909"/>
      <c r="M62" s="175"/>
      <c r="N62" s="176"/>
      <c r="O62" s="177"/>
      <c r="P62" s="47"/>
      <c r="Q62" s="46"/>
      <c r="R62" s="902"/>
      <c r="S62" s="48"/>
      <c r="T62" s="890"/>
      <c r="U62" s="49"/>
      <c r="V62" s="890"/>
      <c r="W62" s="49"/>
      <c r="X62" s="890"/>
      <c r="Y62" s="49"/>
      <c r="Z62" s="890"/>
      <c r="AA62" s="49"/>
      <c r="AB62" s="890"/>
      <c r="AC62" s="49"/>
      <c r="AD62" s="890"/>
      <c r="AE62" s="49"/>
      <c r="AF62" s="890"/>
      <c r="AG62" s="50"/>
      <c r="AH62" s="893"/>
      <c r="AI62" s="104">
        <f t="shared" si="182"/>
        <v>0</v>
      </c>
      <c r="AJ62" s="51"/>
      <c r="AK62" s="52"/>
      <c r="AL62" s="52"/>
      <c r="AM62" s="52"/>
      <c r="AN62" s="52"/>
      <c r="AO62" s="52"/>
      <c r="AP62" s="53">
        <f t="shared" si="183"/>
        <v>0</v>
      </c>
      <c r="AQ62" s="54"/>
      <c r="AR62" s="52"/>
      <c r="AS62" s="53">
        <f t="shared" si="184"/>
        <v>0</v>
      </c>
      <c r="AT62" s="54"/>
      <c r="AU62" s="52"/>
      <c r="AV62" s="52"/>
      <c r="AW62" s="52"/>
      <c r="AX62" s="55"/>
      <c r="AY62" s="56"/>
      <c r="AZ62" s="56"/>
      <c r="BA62" s="57"/>
    </row>
    <row r="63" spans="1:53" ht="17.25" customHeight="1" x14ac:dyDescent="0.2">
      <c r="A63" s="860"/>
      <c r="B63" s="863"/>
      <c r="C63" s="866"/>
      <c r="D63" s="869"/>
      <c r="E63" s="872"/>
      <c r="F63" s="875"/>
      <c r="G63" s="878"/>
      <c r="H63" s="881"/>
      <c r="I63" s="885"/>
      <c r="J63" s="886"/>
      <c r="K63" s="906"/>
      <c r="L63" s="909"/>
      <c r="M63" s="178"/>
      <c r="N63" s="179"/>
      <c r="O63" s="180"/>
      <c r="P63" s="108"/>
      <c r="Q63" s="107"/>
      <c r="R63" s="902"/>
      <c r="S63" s="109"/>
      <c r="T63" s="890"/>
      <c r="U63" s="110"/>
      <c r="V63" s="890"/>
      <c r="W63" s="110"/>
      <c r="X63" s="890"/>
      <c r="Y63" s="110"/>
      <c r="Z63" s="890"/>
      <c r="AA63" s="110"/>
      <c r="AB63" s="890"/>
      <c r="AC63" s="110"/>
      <c r="AD63" s="890"/>
      <c r="AE63" s="110"/>
      <c r="AF63" s="890"/>
      <c r="AG63" s="111"/>
      <c r="AH63" s="894"/>
      <c r="AI63" s="104">
        <f t="shared" si="182"/>
        <v>0</v>
      </c>
      <c r="AJ63" s="112"/>
      <c r="AK63" s="113"/>
      <c r="AL63" s="113"/>
      <c r="AM63" s="113"/>
      <c r="AN63" s="113"/>
      <c r="AO63" s="113"/>
      <c r="AP63" s="53">
        <f t="shared" si="183"/>
        <v>0</v>
      </c>
      <c r="AQ63" s="114"/>
      <c r="AR63" s="113"/>
      <c r="AS63" s="53">
        <f>SUM(AQ63:AR63)</f>
        <v>0</v>
      </c>
      <c r="AT63" s="114"/>
      <c r="AU63" s="113"/>
      <c r="AV63" s="113"/>
      <c r="AW63" s="113"/>
      <c r="AX63" s="115"/>
      <c r="AY63" s="116"/>
      <c r="AZ63" s="116"/>
      <c r="BA63" s="117"/>
    </row>
    <row r="64" spans="1:53" ht="9.9499999999999993" customHeight="1" thickBot="1" x14ac:dyDescent="0.25">
      <c r="A64" s="861"/>
      <c r="B64" s="864"/>
      <c r="C64" s="867"/>
      <c r="D64" s="870"/>
      <c r="E64" s="873"/>
      <c r="F64" s="876"/>
      <c r="G64" s="879"/>
      <c r="H64" s="882"/>
      <c r="I64" s="887"/>
      <c r="J64" s="888"/>
      <c r="K64" s="907"/>
      <c r="L64" s="910"/>
      <c r="M64" s="181"/>
      <c r="N64" s="182"/>
      <c r="O64" s="183"/>
      <c r="P64" s="118"/>
      <c r="Q64" s="118"/>
      <c r="R64" s="903"/>
      <c r="S64" s="184"/>
      <c r="T64" s="891"/>
      <c r="U64" s="185"/>
      <c r="V64" s="891"/>
      <c r="W64" s="185"/>
      <c r="X64" s="891"/>
      <c r="Y64" s="185"/>
      <c r="Z64" s="891"/>
      <c r="AA64" s="185"/>
      <c r="AB64" s="891"/>
      <c r="AC64" s="185"/>
      <c r="AD64" s="891"/>
      <c r="AE64" s="185"/>
      <c r="AF64" s="891"/>
      <c r="AG64" s="186"/>
      <c r="AH64" s="119"/>
      <c r="AI64" s="120"/>
      <c r="AJ64" s="187"/>
      <c r="AK64" s="188"/>
      <c r="AL64" s="188"/>
      <c r="AM64" s="188"/>
      <c r="AN64" s="188"/>
      <c r="AO64" s="188"/>
      <c r="AP64" s="121"/>
      <c r="AQ64" s="189"/>
      <c r="AR64" s="188"/>
      <c r="AS64" s="121"/>
      <c r="AT64" s="189"/>
      <c r="AU64" s="188"/>
      <c r="AV64" s="188"/>
      <c r="AW64" s="188"/>
      <c r="AX64" s="190"/>
      <c r="AY64" s="191"/>
      <c r="AZ64" s="191"/>
      <c r="BA64" s="192"/>
    </row>
    <row r="65" spans="1:53" ht="6" customHeight="1" x14ac:dyDescent="0.2">
      <c r="A65" s="157"/>
      <c r="B65" s="193"/>
      <c r="C65" s="193"/>
      <c r="D65" s="193"/>
      <c r="E65" s="193"/>
      <c r="F65" s="193"/>
      <c r="G65" s="193"/>
      <c r="H65" s="193"/>
      <c r="I65" s="904"/>
      <c r="J65" s="904"/>
      <c r="K65" s="193"/>
      <c r="L65" s="193"/>
      <c r="M65" s="193"/>
      <c r="N65" s="193"/>
      <c r="O65" s="193"/>
      <c r="P65" s="193"/>
      <c r="Q65" s="193"/>
      <c r="R65" s="193"/>
      <c r="S65" s="193"/>
      <c r="T65" s="193"/>
      <c r="U65" s="193"/>
      <c r="V65" s="193"/>
      <c r="W65" s="193"/>
      <c r="X65" s="193"/>
      <c r="Y65" s="193"/>
      <c r="Z65" s="193"/>
      <c r="AA65" s="193"/>
      <c r="AB65" s="193"/>
      <c r="AC65" s="193"/>
      <c r="AD65" s="193"/>
      <c r="AE65" s="193"/>
      <c r="AF65" s="193"/>
      <c r="AG65" s="193"/>
      <c r="AH65" s="193"/>
      <c r="AI65" s="194"/>
      <c r="AJ65" s="194"/>
      <c r="AK65" s="194"/>
      <c r="AL65" s="194"/>
      <c r="AM65" s="194"/>
      <c r="AN65" s="194"/>
      <c r="AO65" s="195"/>
      <c r="AP65" s="194"/>
      <c r="AQ65" s="194"/>
      <c r="AR65" s="194"/>
      <c r="AS65" s="194"/>
      <c r="AT65" s="194"/>
      <c r="AU65" s="194"/>
      <c r="AV65" s="194"/>
      <c r="AW65" s="194"/>
      <c r="AX65" s="194"/>
      <c r="AY65" s="194"/>
      <c r="AZ65" s="194"/>
      <c r="BA65" s="157"/>
    </row>
    <row r="66" spans="1:53" ht="72" hidden="1" customHeight="1" x14ac:dyDescent="0.2">
      <c r="A66" s="859">
        <v>7</v>
      </c>
      <c r="B66" s="162" t="s">
        <v>1710</v>
      </c>
      <c r="C66" s="163" t="s">
        <v>1711</v>
      </c>
      <c r="D66" s="164" t="s">
        <v>21</v>
      </c>
      <c r="E66" s="164" t="s">
        <v>1899</v>
      </c>
      <c r="F66" s="163" t="s">
        <v>1712</v>
      </c>
      <c r="G66" s="165" t="s">
        <v>1680</v>
      </c>
      <c r="H66" s="165" t="s">
        <v>1681</v>
      </c>
      <c r="I66" s="166" t="s">
        <v>1915</v>
      </c>
      <c r="J66" s="167">
        <f>+$N$3</f>
        <v>2017</v>
      </c>
      <c r="K66" s="165" t="s">
        <v>1932</v>
      </c>
      <c r="L66" s="166" t="s">
        <v>1933</v>
      </c>
      <c r="M66" s="163" t="s">
        <v>1713</v>
      </c>
      <c r="N66" s="163" t="s">
        <v>1714</v>
      </c>
      <c r="O66" s="163" t="s">
        <v>1715</v>
      </c>
      <c r="P66" s="163" t="s">
        <v>1716</v>
      </c>
      <c r="Q66" s="163" t="s">
        <v>1717</v>
      </c>
      <c r="R66" s="168">
        <f t="shared" ref="R66" si="185">SUM(R67:R73)</f>
        <v>0</v>
      </c>
      <c r="S66" s="169">
        <f t="shared" ref="S66" si="186">SUM(S67:S73)</f>
        <v>0</v>
      </c>
      <c r="T66" s="170">
        <f t="shared" ref="T66" si="187">SUM(T67:T73)</f>
        <v>0</v>
      </c>
      <c r="U66" s="171">
        <f t="shared" ref="U66" si="188">SUM(U67:U73)</f>
        <v>0</v>
      </c>
      <c r="V66" s="170">
        <f t="shared" ref="V66" si="189">SUM(V67:V73)</f>
        <v>0</v>
      </c>
      <c r="W66" s="171">
        <f t="shared" ref="W66" si="190">SUM(W67:W73)</f>
        <v>0</v>
      </c>
      <c r="X66" s="170">
        <f t="shared" ref="X66" si="191">SUM(X67:X73)</f>
        <v>0</v>
      </c>
      <c r="Y66" s="171">
        <f t="shared" ref="Y66" si="192">SUM(Y67:Y73)</f>
        <v>0</v>
      </c>
      <c r="Z66" s="170">
        <f t="shared" ref="Z66" si="193">SUM(Z67:Z73)</f>
        <v>0</v>
      </c>
      <c r="AA66" s="171">
        <f t="shared" ref="AA66" si="194">SUM(AA67:AA73)</f>
        <v>0</v>
      </c>
      <c r="AB66" s="170">
        <f t="shared" ref="AB66" si="195">SUM(AB67:AB73)</f>
        <v>0</v>
      </c>
      <c r="AC66" s="171">
        <f t="shared" ref="AC66" si="196">SUM(AC67:AC73)</f>
        <v>0</v>
      </c>
      <c r="AD66" s="170">
        <f t="shared" ref="AD66" si="197">SUM(AD67:AD73)</f>
        <v>0</v>
      </c>
      <c r="AE66" s="171">
        <f t="shared" ref="AE66" si="198">SUM(AE67:AE73)</f>
        <v>0</v>
      </c>
      <c r="AF66" s="170">
        <f t="shared" ref="AF66" si="199">SUM(AF67:AF73)</f>
        <v>0</v>
      </c>
      <c r="AG66" s="172">
        <f t="shared" ref="AG66" si="200">SUM(AG67:AG73)</f>
        <v>0</v>
      </c>
      <c r="AH66" s="173">
        <f t="shared" ref="AH66" si="201">SUM(AH67:AH73)</f>
        <v>0</v>
      </c>
      <c r="AI66" s="174">
        <f t="shared" ref="AI66" si="202">SUM(AI67:AI73)</f>
        <v>0</v>
      </c>
      <c r="AJ66" s="41">
        <f t="shared" ref="AJ66" si="203">SUM(AJ67:AJ73)</f>
        <v>0</v>
      </c>
      <c r="AK66" s="42">
        <f t="shared" ref="AK66" si="204">SUM(AK67:AK73)</f>
        <v>0</v>
      </c>
      <c r="AL66" s="42">
        <f t="shared" ref="AL66" si="205">SUM(AL67:AL73)</f>
        <v>0</v>
      </c>
      <c r="AM66" s="42">
        <f t="shared" ref="AM66" si="206">SUM(AM67:AM73)</f>
        <v>0</v>
      </c>
      <c r="AN66" s="42">
        <f t="shared" ref="AN66" si="207">SUM(AN67:AN73)</f>
        <v>0</v>
      </c>
      <c r="AO66" s="42">
        <f t="shared" ref="AO66" si="208">SUM(AO67:AO73)</f>
        <v>0</v>
      </c>
      <c r="AP66" s="43">
        <f t="shared" ref="AP66" si="209">SUM(AP67:AP73)</f>
        <v>0</v>
      </c>
      <c r="AQ66" s="105">
        <f t="shared" ref="AQ66" si="210">SUM(AQ67:AQ73)</f>
        <v>0</v>
      </c>
      <c r="AR66" s="42">
        <f t="shared" ref="AR66" si="211">SUM(AR67:AR73)</f>
        <v>0</v>
      </c>
      <c r="AS66" s="43">
        <f t="shared" ref="AS66" si="212">SUM(AS67:AS73)</f>
        <v>0</v>
      </c>
      <c r="AT66" s="105">
        <f t="shared" ref="AT66" si="213">SUM(AT67:AT73)</f>
        <v>0</v>
      </c>
      <c r="AU66" s="42">
        <f t="shared" ref="AU66" si="214">SUM(AU67:AU73)</f>
        <v>0</v>
      </c>
      <c r="AV66" s="42">
        <f t="shared" ref="AV66" si="215">SUM(AV67:AV73)</f>
        <v>0</v>
      </c>
      <c r="AW66" s="42">
        <f t="shared" ref="AW66" si="216">SUM(AW67:AW73)</f>
        <v>0</v>
      </c>
      <c r="AX66" s="106">
        <f t="shared" ref="AX66" si="217">SUM(AX67:AX73)</f>
        <v>0</v>
      </c>
      <c r="AY66" s="44" t="s">
        <v>1687</v>
      </c>
      <c r="AZ66" s="44" t="s">
        <v>1688</v>
      </c>
      <c r="BA66" s="45" t="s">
        <v>1689</v>
      </c>
    </row>
    <row r="67" spans="1:53" ht="17.25" hidden="1" customHeight="1" x14ac:dyDescent="0.2">
      <c r="A67" s="860"/>
      <c r="B67" s="862" t="str">
        <f>VLOOKUP($D$9,'PROYECTOS REGISTRADOS'!$A$2:$D$82,4,0)</f>
        <v>Mejoramiento de la atención integral de la Gestión del Riesgo de Desastres Tocancipá, Cundinamarca, Centro Oriente</v>
      </c>
      <c r="C67" s="865" t="str">
        <f>VLOOKUP($D$9,'PROYECTOS REGISTRADOS'!$A$2:$D$82,3,0)</f>
        <v>2016-25817-0055</v>
      </c>
      <c r="D67" s="868"/>
      <c r="E67" s="871" t="str">
        <f>IF(D67=0,"0-0",(VLOOKUP(D67,'CONSOLIDADO PLAN DESARROLLO'!$EL$9:$ET$304,2,0)))</f>
        <v>0-0</v>
      </c>
      <c r="F67" s="874" t="str">
        <f>IF(D67=0,"0-0",(VLOOKUP(D67,'CONSOLIDADO PLAN DESARROLLO'!$EL$9:$ET$304,3,0)))</f>
        <v>0-0</v>
      </c>
      <c r="G67" s="877" t="str">
        <f>IF(D67=0,"0-0",(VLOOKUP(D67,'CONSOLIDADO PLAN DESARROLLO'!$EL$9:$ET$304,4,0)))</f>
        <v>0-0</v>
      </c>
      <c r="H67" s="880" t="str">
        <f>IF(D67=0,"0-0",(VLOOKUP(D67,'CONSOLIDADO PLAN DESARROLLO'!$EL$9:$ET$304,5,0)))</f>
        <v>0-0</v>
      </c>
      <c r="I67" s="883" t="str">
        <f>IF(D67=0,"0-0",(VLOOKUP(D67,'CONSOLIDADO PLAN DESARROLLO'!$EL$9:$ET$304,$R$3,0)))</f>
        <v>0-0</v>
      </c>
      <c r="J67" s="884"/>
      <c r="K67" s="895"/>
      <c r="L67" s="898"/>
      <c r="M67" s="175"/>
      <c r="N67" s="176"/>
      <c r="O67" s="177"/>
      <c r="P67" s="46"/>
      <c r="Q67" s="47"/>
      <c r="R67" s="901"/>
      <c r="S67" s="48"/>
      <c r="T67" s="889"/>
      <c r="U67" s="49"/>
      <c r="V67" s="889"/>
      <c r="W67" s="49"/>
      <c r="X67" s="889"/>
      <c r="Y67" s="49"/>
      <c r="Z67" s="889"/>
      <c r="AA67" s="49"/>
      <c r="AB67" s="889"/>
      <c r="AC67" s="49"/>
      <c r="AD67" s="889"/>
      <c r="AE67" s="49"/>
      <c r="AF67" s="889"/>
      <c r="AG67" s="50"/>
      <c r="AH67" s="892">
        <f>+R67+T67+V67+X67+Z67+AB67+AD67+AF67</f>
        <v>0</v>
      </c>
      <c r="AI67" s="104">
        <f t="shared" ref="AI67:AI72" si="218">AC67+AE67+AG67+S67+U67+W67+Y67+AA67</f>
        <v>0</v>
      </c>
      <c r="AJ67" s="51"/>
      <c r="AK67" s="52"/>
      <c r="AL67" s="52"/>
      <c r="AM67" s="52"/>
      <c r="AN67" s="52"/>
      <c r="AO67" s="52"/>
      <c r="AP67" s="53">
        <f t="shared" ref="AP67:AP72" si="219">SUM(AJ67:AO67)</f>
        <v>0</v>
      </c>
      <c r="AQ67" s="54"/>
      <c r="AR67" s="52"/>
      <c r="AS67" s="53">
        <f t="shared" ref="AS67:AS71" si="220">SUM(AQ67:AR67)</f>
        <v>0</v>
      </c>
      <c r="AT67" s="54"/>
      <c r="AU67" s="52"/>
      <c r="AV67" s="52"/>
      <c r="AW67" s="52"/>
      <c r="AX67" s="55"/>
      <c r="AY67" s="56"/>
      <c r="AZ67" s="56"/>
      <c r="BA67" s="57"/>
    </row>
    <row r="68" spans="1:53" ht="17.25" hidden="1" customHeight="1" x14ac:dyDescent="0.2">
      <c r="A68" s="860"/>
      <c r="B68" s="862"/>
      <c r="C68" s="865"/>
      <c r="D68" s="868"/>
      <c r="E68" s="872"/>
      <c r="F68" s="874"/>
      <c r="G68" s="877"/>
      <c r="H68" s="880"/>
      <c r="I68" s="885"/>
      <c r="J68" s="886"/>
      <c r="K68" s="895"/>
      <c r="L68" s="899"/>
      <c r="M68" s="175"/>
      <c r="N68" s="176"/>
      <c r="O68" s="177"/>
      <c r="P68" s="46"/>
      <c r="Q68" s="47"/>
      <c r="R68" s="902"/>
      <c r="S68" s="48"/>
      <c r="T68" s="890"/>
      <c r="U68" s="49"/>
      <c r="V68" s="890"/>
      <c r="W68" s="49"/>
      <c r="X68" s="890"/>
      <c r="Y68" s="49"/>
      <c r="Z68" s="890"/>
      <c r="AA68" s="49"/>
      <c r="AB68" s="890"/>
      <c r="AC68" s="49"/>
      <c r="AD68" s="890"/>
      <c r="AE68" s="49"/>
      <c r="AF68" s="890"/>
      <c r="AG68" s="50"/>
      <c r="AH68" s="893"/>
      <c r="AI68" s="104">
        <f t="shared" si="218"/>
        <v>0</v>
      </c>
      <c r="AJ68" s="51"/>
      <c r="AK68" s="52"/>
      <c r="AL68" s="52"/>
      <c r="AM68" s="52"/>
      <c r="AN68" s="52"/>
      <c r="AO68" s="52"/>
      <c r="AP68" s="53">
        <f t="shared" si="219"/>
        <v>0</v>
      </c>
      <c r="AQ68" s="54"/>
      <c r="AR68" s="52"/>
      <c r="AS68" s="53">
        <f t="shared" si="220"/>
        <v>0</v>
      </c>
      <c r="AT68" s="54"/>
      <c r="AU68" s="52"/>
      <c r="AV68" s="52"/>
      <c r="AW68" s="52"/>
      <c r="AX68" s="55"/>
      <c r="AY68" s="56"/>
      <c r="AZ68" s="56"/>
      <c r="BA68" s="57"/>
    </row>
    <row r="69" spans="1:53" ht="17.25" hidden="1" customHeight="1" x14ac:dyDescent="0.2">
      <c r="A69" s="860"/>
      <c r="B69" s="862"/>
      <c r="C69" s="865"/>
      <c r="D69" s="868"/>
      <c r="E69" s="872"/>
      <c r="F69" s="874"/>
      <c r="G69" s="877"/>
      <c r="H69" s="880"/>
      <c r="I69" s="885"/>
      <c r="J69" s="886"/>
      <c r="K69" s="895"/>
      <c r="L69" s="899"/>
      <c r="M69" s="175"/>
      <c r="N69" s="176"/>
      <c r="O69" s="177"/>
      <c r="P69" s="46"/>
      <c r="Q69" s="47"/>
      <c r="R69" s="902"/>
      <c r="S69" s="48"/>
      <c r="T69" s="890"/>
      <c r="U69" s="49"/>
      <c r="V69" s="890"/>
      <c r="W69" s="49"/>
      <c r="X69" s="890"/>
      <c r="Y69" s="49"/>
      <c r="Z69" s="890"/>
      <c r="AA69" s="49"/>
      <c r="AB69" s="890"/>
      <c r="AC69" s="49"/>
      <c r="AD69" s="890"/>
      <c r="AE69" s="49"/>
      <c r="AF69" s="890"/>
      <c r="AG69" s="50"/>
      <c r="AH69" s="893"/>
      <c r="AI69" s="104">
        <f t="shared" si="218"/>
        <v>0</v>
      </c>
      <c r="AJ69" s="51"/>
      <c r="AK69" s="52"/>
      <c r="AL69" s="52"/>
      <c r="AM69" s="52"/>
      <c r="AN69" s="52"/>
      <c r="AO69" s="52"/>
      <c r="AP69" s="53">
        <f t="shared" si="219"/>
        <v>0</v>
      </c>
      <c r="AQ69" s="54"/>
      <c r="AR69" s="52"/>
      <c r="AS69" s="53">
        <f t="shared" si="220"/>
        <v>0</v>
      </c>
      <c r="AT69" s="54"/>
      <c r="AU69" s="52"/>
      <c r="AV69" s="52"/>
      <c r="AW69" s="52"/>
      <c r="AX69" s="55"/>
      <c r="AY69" s="56"/>
      <c r="AZ69" s="56"/>
      <c r="BA69" s="57"/>
    </row>
    <row r="70" spans="1:53" ht="17.25" hidden="1" customHeight="1" x14ac:dyDescent="0.2">
      <c r="A70" s="860"/>
      <c r="B70" s="862"/>
      <c r="C70" s="865"/>
      <c r="D70" s="868"/>
      <c r="E70" s="872"/>
      <c r="F70" s="874"/>
      <c r="G70" s="877"/>
      <c r="H70" s="880"/>
      <c r="I70" s="885"/>
      <c r="J70" s="886"/>
      <c r="K70" s="895"/>
      <c r="L70" s="899"/>
      <c r="M70" s="175"/>
      <c r="N70" s="176"/>
      <c r="O70" s="177"/>
      <c r="P70" s="46"/>
      <c r="Q70" s="47"/>
      <c r="R70" s="902"/>
      <c r="S70" s="48"/>
      <c r="T70" s="890"/>
      <c r="U70" s="49"/>
      <c r="V70" s="890"/>
      <c r="W70" s="49"/>
      <c r="X70" s="890"/>
      <c r="Y70" s="49"/>
      <c r="Z70" s="890"/>
      <c r="AA70" s="49"/>
      <c r="AB70" s="890"/>
      <c r="AC70" s="49"/>
      <c r="AD70" s="890"/>
      <c r="AE70" s="49"/>
      <c r="AF70" s="890"/>
      <c r="AG70" s="50"/>
      <c r="AH70" s="893"/>
      <c r="AI70" s="104">
        <f t="shared" si="218"/>
        <v>0</v>
      </c>
      <c r="AJ70" s="51"/>
      <c r="AK70" s="52"/>
      <c r="AL70" s="52"/>
      <c r="AM70" s="52"/>
      <c r="AN70" s="52"/>
      <c r="AO70" s="52"/>
      <c r="AP70" s="53">
        <f t="shared" si="219"/>
        <v>0</v>
      </c>
      <c r="AQ70" s="54"/>
      <c r="AR70" s="52"/>
      <c r="AS70" s="53">
        <f t="shared" si="220"/>
        <v>0</v>
      </c>
      <c r="AT70" s="54"/>
      <c r="AU70" s="52"/>
      <c r="AV70" s="52"/>
      <c r="AW70" s="52"/>
      <c r="AX70" s="55"/>
      <c r="AY70" s="56"/>
      <c r="AZ70" s="56"/>
      <c r="BA70" s="57"/>
    </row>
    <row r="71" spans="1:53" ht="17.25" hidden="1" customHeight="1" x14ac:dyDescent="0.2">
      <c r="A71" s="860"/>
      <c r="B71" s="862"/>
      <c r="C71" s="865"/>
      <c r="D71" s="868"/>
      <c r="E71" s="872"/>
      <c r="F71" s="874"/>
      <c r="G71" s="877"/>
      <c r="H71" s="880"/>
      <c r="I71" s="885"/>
      <c r="J71" s="886"/>
      <c r="K71" s="895"/>
      <c r="L71" s="899"/>
      <c r="M71" s="175"/>
      <c r="N71" s="176"/>
      <c r="O71" s="177"/>
      <c r="P71" s="46"/>
      <c r="Q71" s="47"/>
      <c r="R71" s="902"/>
      <c r="S71" s="48"/>
      <c r="T71" s="890"/>
      <c r="U71" s="49"/>
      <c r="V71" s="890"/>
      <c r="W71" s="49"/>
      <c r="X71" s="890"/>
      <c r="Y71" s="49"/>
      <c r="Z71" s="890"/>
      <c r="AA71" s="49"/>
      <c r="AB71" s="890"/>
      <c r="AC71" s="49"/>
      <c r="AD71" s="890"/>
      <c r="AE71" s="49"/>
      <c r="AF71" s="890"/>
      <c r="AG71" s="50"/>
      <c r="AH71" s="893"/>
      <c r="AI71" s="104">
        <f t="shared" si="218"/>
        <v>0</v>
      </c>
      <c r="AJ71" s="51"/>
      <c r="AK71" s="52"/>
      <c r="AL71" s="52"/>
      <c r="AM71" s="52"/>
      <c r="AN71" s="52"/>
      <c r="AO71" s="52"/>
      <c r="AP71" s="53">
        <f t="shared" si="219"/>
        <v>0</v>
      </c>
      <c r="AQ71" s="54"/>
      <c r="AR71" s="52"/>
      <c r="AS71" s="53">
        <f t="shared" si="220"/>
        <v>0</v>
      </c>
      <c r="AT71" s="54"/>
      <c r="AU71" s="52"/>
      <c r="AV71" s="52"/>
      <c r="AW71" s="52"/>
      <c r="AX71" s="55"/>
      <c r="AY71" s="56"/>
      <c r="AZ71" s="56"/>
      <c r="BA71" s="57"/>
    </row>
    <row r="72" spans="1:53" ht="17.25" hidden="1" customHeight="1" x14ac:dyDescent="0.2">
      <c r="A72" s="860"/>
      <c r="B72" s="863"/>
      <c r="C72" s="866"/>
      <c r="D72" s="869"/>
      <c r="E72" s="872"/>
      <c r="F72" s="875"/>
      <c r="G72" s="878"/>
      <c r="H72" s="881"/>
      <c r="I72" s="885"/>
      <c r="J72" s="886"/>
      <c r="K72" s="896"/>
      <c r="L72" s="899"/>
      <c r="M72" s="178"/>
      <c r="N72" s="179"/>
      <c r="O72" s="180"/>
      <c r="P72" s="107"/>
      <c r="Q72" s="108"/>
      <c r="R72" s="902"/>
      <c r="S72" s="109"/>
      <c r="T72" s="890"/>
      <c r="U72" s="110"/>
      <c r="V72" s="890"/>
      <c r="W72" s="110"/>
      <c r="X72" s="890"/>
      <c r="Y72" s="110"/>
      <c r="Z72" s="890"/>
      <c r="AA72" s="110"/>
      <c r="AB72" s="890"/>
      <c r="AC72" s="110"/>
      <c r="AD72" s="890"/>
      <c r="AE72" s="110"/>
      <c r="AF72" s="890"/>
      <c r="AG72" s="111"/>
      <c r="AH72" s="894"/>
      <c r="AI72" s="104">
        <f t="shared" si="218"/>
        <v>0</v>
      </c>
      <c r="AJ72" s="112"/>
      <c r="AK72" s="113"/>
      <c r="AL72" s="113"/>
      <c r="AM72" s="113"/>
      <c r="AN72" s="113"/>
      <c r="AO72" s="113"/>
      <c r="AP72" s="53">
        <f t="shared" si="219"/>
        <v>0</v>
      </c>
      <c r="AQ72" s="114"/>
      <c r="AR72" s="113"/>
      <c r="AS72" s="53">
        <f>SUM(AQ72:AR72)</f>
        <v>0</v>
      </c>
      <c r="AT72" s="114"/>
      <c r="AU72" s="113"/>
      <c r="AV72" s="113"/>
      <c r="AW72" s="113"/>
      <c r="AX72" s="115"/>
      <c r="AY72" s="116"/>
      <c r="AZ72" s="116"/>
      <c r="BA72" s="117"/>
    </row>
    <row r="73" spans="1:53" ht="9.9499999999999993" hidden="1" customHeight="1" thickBot="1" x14ac:dyDescent="0.25">
      <c r="A73" s="861"/>
      <c r="B73" s="864"/>
      <c r="C73" s="867"/>
      <c r="D73" s="870"/>
      <c r="E73" s="873"/>
      <c r="F73" s="876"/>
      <c r="G73" s="879"/>
      <c r="H73" s="882"/>
      <c r="I73" s="887"/>
      <c r="J73" s="888"/>
      <c r="K73" s="897"/>
      <c r="L73" s="900"/>
      <c r="M73" s="181"/>
      <c r="N73" s="182"/>
      <c r="O73" s="183"/>
      <c r="P73" s="118"/>
      <c r="Q73" s="118"/>
      <c r="R73" s="903"/>
      <c r="S73" s="184"/>
      <c r="T73" s="891"/>
      <c r="U73" s="185"/>
      <c r="V73" s="891"/>
      <c r="W73" s="185"/>
      <c r="X73" s="891"/>
      <c r="Y73" s="185"/>
      <c r="Z73" s="891"/>
      <c r="AA73" s="185"/>
      <c r="AB73" s="891"/>
      <c r="AC73" s="185"/>
      <c r="AD73" s="891"/>
      <c r="AE73" s="185"/>
      <c r="AF73" s="891"/>
      <c r="AG73" s="186"/>
      <c r="AH73" s="119"/>
      <c r="AI73" s="120"/>
      <c r="AJ73" s="187"/>
      <c r="AK73" s="188"/>
      <c r="AL73" s="188"/>
      <c r="AM73" s="188"/>
      <c r="AN73" s="188"/>
      <c r="AO73" s="188"/>
      <c r="AP73" s="121"/>
      <c r="AQ73" s="189"/>
      <c r="AR73" s="188"/>
      <c r="AS73" s="121"/>
      <c r="AT73" s="189"/>
      <c r="AU73" s="188"/>
      <c r="AV73" s="188"/>
      <c r="AW73" s="188"/>
      <c r="AX73" s="190"/>
      <c r="AY73" s="191"/>
      <c r="AZ73" s="191"/>
      <c r="BA73" s="192"/>
    </row>
    <row r="74" spans="1:53" ht="6" hidden="1" customHeight="1" x14ac:dyDescent="0.2">
      <c r="A74" s="157"/>
      <c r="B74" s="193"/>
      <c r="C74" s="193"/>
      <c r="D74" s="193"/>
      <c r="E74" s="193"/>
      <c r="F74" s="193"/>
      <c r="G74" s="193"/>
      <c r="H74" s="193"/>
      <c r="I74" s="904"/>
      <c r="J74" s="904"/>
      <c r="K74" s="193"/>
      <c r="L74" s="193"/>
      <c r="M74" s="193"/>
      <c r="N74" s="193"/>
      <c r="O74" s="193"/>
      <c r="P74" s="193"/>
      <c r="Q74" s="193"/>
      <c r="R74" s="193"/>
      <c r="S74" s="193"/>
      <c r="T74" s="193"/>
      <c r="U74" s="193"/>
      <c r="V74" s="193"/>
      <c r="W74" s="193"/>
      <c r="X74" s="193"/>
      <c r="Y74" s="193"/>
      <c r="Z74" s="193"/>
      <c r="AA74" s="193"/>
      <c r="AB74" s="193"/>
      <c r="AC74" s="193"/>
      <c r="AD74" s="193"/>
      <c r="AE74" s="193"/>
      <c r="AF74" s="193"/>
      <c r="AG74" s="193"/>
      <c r="AH74" s="193"/>
      <c r="AI74" s="194"/>
      <c r="AJ74" s="194"/>
      <c r="AK74" s="194"/>
      <c r="AL74" s="194"/>
      <c r="AM74" s="194"/>
      <c r="AN74" s="194"/>
      <c r="AO74" s="195"/>
      <c r="AP74" s="194"/>
      <c r="AQ74" s="194"/>
      <c r="AR74" s="194"/>
      <c r="AS74" s="194"/>
      <c r="AT74" s="194"/>
      <c r="AU74" s="194"/>
      <c r="AV74" s="194"/>
      <c r="AW74" s="194"/>
      <c r="AX74" s="194"/>
      <c r="AY74" s="194"/>
      <c r="AZ74" s="194"/>
      <c r="BA74" s="157"/>
    </row>
    <row r="75" spans="1:53" ht="72" hidden="1" customHeight="1" x14ac:dyDescent="0.2">
      <c r="A75" s="859">
        <v>8</v>
      </c>
      <c r="B75" s="162" t="s">
        <v>1710</v>
      </c>
      <c r="C75" s="163" t="s">
        <v>1711</v>
      </c>
      <c r="D75" s="164" t="s">
        <v>21</v>
      </c>
      <c r="E75" s="164" t="s">
        <v>1899</v>
      </c>
      <c r="F75" s="163" t="s">
        <v>1712</v>
      </c>
      <c r="G75" s="165" t="s">
        <v>1680</v>
      </c>
      <c r="H75" s="165" t="s">
        <v>1681</v>
      </c>
      <c r="I75" s="166" t="s">
        <v>1915</v>
      </c>
      <c r="J75" s="167">
        <f>+$N$3</f>
        <v>2017</v>
      </c>
      <c r="K75" s="165" t="s">
        <v>1932</v>
      </c>
      <c r="L75" s="166" t="s">
        <v>1933</v>
      </c>
      <c r="M75" s="163" t="s">
        <v>1713</v>
      </c>
      <c r="N75" s="163" t="s">
        <v>1714</v>
      </c>
      <c r="O75" s="163" t="s">
        <v>1715</v>
      </c>
      <c r="P75" s="163" t="s">
        <v>1716</v>
      </c>
      <c r="Q75" s="163" t="s">
        <v>1717</v>
      </c>
      <c r="R75" s="168">
        <f t="shared" ref="R75" si="221">SUM(R76:R82)</f>
        <v>0</v>
      </c>
      <c r="S75" s="169">
        <f t="shared" ref="S75" si="222">SUM(S76:S82)</f>
        <v>0</v>
      </c>
      <c r="T75" s="170">
        <f t="shared" ref="T75" si="223">SUM(T76:T82)</f>
        <v>0</v>
      </c>
      <c r="U75" s="171">
        <f t="shared" ref="U75" si="224">SUM(U76:U82)</f>
        <v>0</v>
      </c>
      <c r="V75" s="170">
        <f t="shared" ref="V75" si="225">SUM(V76:V82)</f>
        <v>0</v>
      </c>
      <c r="W75" s="171">
        <f t="shared" ref="W75" si="226">SUM(W76:W82)</f>
        <v>0</v>
      </c>
      <c r="X75" s="170">
        <f t="shared" ref="X75" si="227">SUM(X76:X82)</f>
        <v>0</v>
      </c>
      <c r="Y75" s="171">
        <f t="shared" ref="Y75" si="228">SUM(Y76:Y82)</f>
        <v>0</v>
      </c>
      <c r="Z75" s="170">
        <f t="shared" ref="Z75" si="229">SUM(Z76:Z82)</f>
        <v>0</v>
      </c>
      <c r="AA75" s="171">
        <f t="shared" ref="AA75" si="230">SUM(AA76:AA82)</f>
        <v>0</v>
      </c>
      <c r="AB75" s="170">
        <f t="shared" ref="AB75" si="231">SUM(AB76:AB82)</f>
        <v>0</v>
      </c>
      <c r="AC75" s="171">
        <f t="shared" ref="AC75" si="232">SUM(AC76:AC82)</f>
        <v>0</v>
      </c>
      <c r="AD75" s="170">
        <f t="shared" ref="AD75" si="233">SUM(AD76:AD82)</f>
        <v>0</v>
      </c>
      <c r="AE75" s="171">
        <f t="shared" ref="AE75" si="234">SUM(AE76:AE82)</f>
        <v>0</v>
      </c>
      <c r="AF75" s="170">
        <f t="shared" ref="AF75" si="235">SUM(AF76:AF82)</f>
        <v>0</v>
      </c>
      <c r="AG75" s="172">
        <f t="shared" ref="AG75" si="236">SUM(AG76:AG82)</f>
        <v>0</v>
      </c>
      <c r="AH75" s="173">
        <f t="shared" ref="AH75" si="237">SUM(AH76:AH82)</f>
        <v>0</v>
      </c>
      <c r="AI75" s="174">
        <f t="shared" ref="AI75" si="238">SUM(AI76:AI82)</f>
        <v>0</v>
      </c>
      <c r="AJ75" s="41">
        <f t="shared" ref="AJ75" si="239">SUM(AJ76:AJ82)</f>
        <v>0</v>
      </c>
      <c r="AK75" s="42">
        <f t="shared" ref="AK75" si="240">SUM(AK76:AK82)</f>
        <v>0</v>
      </c>
      <c r="AL75" s="42">
        <f t="shared" ref="AL75" si="241">SUM(AL76:AL82)</f>
        <v>0</v>
      </c>
      <c r="AM75" s="42">
        <f t="shared" ref="AM75" si="242">SUM(AM76:AM82)</f>
        <v>0</v>
      </c>
      <c r="AN75" s="42">
        <f t="shared" ref="AN75" si="243">SUM(AN76:AN82)</f>
        <v>0</v>
      </c>
      <c r="AO75" s="42">
        <f t="shared" ref="AO75" si="244">SUM(AO76:AO82)</f>
        <v>0</v>
      </c>
      <c r="AP75" s="43">
        <f t="shared" ref="AP75" si="245">SUM(AP76:AP82)</f>
        <v>0</v>
      </c>
      <c r="AQ75" s="105">
        <f t="shared" ref="AQ75" si="246">SUM(AQ76:AQ82)</f>
        <v>0</v>
      </c>
      <c r="AR75" s="42">
        <f t="shared" ref="AR75" si="247">SUM(AR76:AR82)</f>
        <v>0</v>
      </c>
      <c r="AS75" s="43">
        <f t="shared" ref="AS75" si="248">SUM(AS76:AS82)</f>
        <v>0</v>
      </c>
      <c r="AT75" s="105">
        <f t="shared" ref="AT75" si="249">SUM(AT76:AT82)</f>
        <v>0</v>
      </c>
      <c r="AU75" s="42">
        <f t="shared" ref="AU75" si="250">SUM(AU76:AU82)</f>
        <v>0</v>
      </c>
      <c r="AV75" s="42">
        <f t="shared" ref="AV75" si="251">SUM(AV76:AV82)</f>
        <v>0</v>
      </c>
      <c r="AW75" s="42">
        <f t="shared" ref="AW75" si="252">SUM(AW76:AW82)</f>
        <v>0</v>
      </c>
      <c r="AX75" s="106">
        <f t="shared" ref="AX75" si="253">SUM(AX76:AX82)</f>
        <v>0</v>
      </c>
      <c r="AY75" s="44" t="s">
        <v>1687</v>
      </c>
      <c r="AZ75" s="44" t="s">
        <v>1688</v>
      </c>
      <c r="BA75" s="45" t="s">
        <v>1689</v>
      </c>
    </row>
    <row r="76" spans="1:53" ht="17.25" hidden="1" customHeight="1" x14ac:dyDescent="0.2">
      <c r="A76" s="860"/>
      <c r="B76" s="862" t="str">
        <f>VLOOKUP($D$9,'PROYECTOS REGISTRADOS'!$A$2:$D$82,4,0)</f>
        <v>Mejoramiento de la atención integral de la Gestión del Riesgo de Desastres Tocancipá, Cundinamarca, Centro Oriente</v>
      </c>
      <c r="C76" s="865" t="str">
        <f>VLOOKUP($D$9,'PROYECTOS REGISTRADOS'!$A$2:$D$82,3,0)</f>
        <v>2016-25817-0055</v>
      </c>
      <c r="D76" s="868"/>
      <c r="E76" s="871" t="str">
        <f>IF(D76=0,"0-0",(VLOOKUP(D76,'CONSOLIDADO PLAN DESARROLLO'!$EL$9:$ET$304,2,0)))</f>
        <v>0-0</v>
      </c>
      <c r="F76" s="874" t="str">
        <f>IF(D76=0,"0-0",(VLOOKUP(D76,'CONSOLIDADO PLAN DESARROLLO'!$EL$9:$ET$304,3,0)))</f>
        <v>0-0</v>
      </c>
      <c r="G76" s="877" t="str">
        <f>IF(D76=0,"0-0",(VLOOKUP(D76,'CONSOLIDADO PLAN DESARROLLO'!$EL$9:$ET$304,4,0)))</f>
        <v>0-0</v>
      </c>
      <c r="H76" s="880" t="str">
        <f>IF(D76=0,"0-0",(VLOOKUP(D76,'CONSOLIDADO PLAN DESARROLLO'!$EL$9:$ET$304,5,0)))</f>
        <v>0-0</v>
      </c>
      <c r="I76" s="883" t="str">
        <f>IF(D76=0,"0-0",(VLOOKUP(D76,'CONSOLIDADO PLAN DESARROLLO'!$EL$9:$ET$304,$R$3,0)))</f>
        <v>0-0</v>
      </c>
      <c r="J76" s="884"/>
      <c r="K76" s="895"/>
      <c r="L76" s="898"/>
      <c r="M76" s="175"/>
      <c r="N76" s="176"/>
      <c r="O76" s="177"/>
      <c r="P76" s="46"/>
      <c r="Q76" s="47"/>
      <c r="R76" s="901"/>
      <c r="S76" s="48"/>
      <c r="T76" s="889"/>
      <c r="U76" s="49"/>
      <c r="V76" s="889"/>
      <c r="W76" s="49"/>
      <c r="X76" s="889"/>
      <c r="Y76" s="49"/>
      <c r="Z76" s="889"/>
      <c r="AA76" s="49"/>
      <c r="AB76" s="889"/>
      <c r="AC76" s="49"/>
      <c r="AD76" s="889"/>
      <c r="AE76" s="49"/>
      <c r="AF76" s="889"/>
      <c r="AG76" s="50"/>
      <c r="AH76" s="892">
        <f>+R76+T76+V76+X76+Z76+AB76+AD76+AF76</f>
        <v>0</v>
      </c>
      <c r="AI76" s="104">
        <f t="shared" ref="AI76:AI81" si="254">AC76+AE76+AG76+S76+U76+W76+Y76+AA76</f>
        <v>0</v>
      </c>
      <c r="AJ76" s="51"/>
      <c r="AK76" s="52"/>
      <c r="AL76" s="52"/>
      <c r="AM76" s="52"/>
      <c r="AN76" s="52"/>
      <c r="AO76" s="52"/>
      <c r="AP76" s="53">
        <f t="shared" ref="AP76:AP81" si="255">SUM(AJ76:AO76)</f>
        <v>0</v>
      </c>
      <c r="AQ76" s="54"/>
      <c r="AR76" s="52"/>
      <c r="AS76" s="53">
        <f t="shared" ref="AS76:AS80" si="256">SUM(AQ76:AR76)</f>
        <v>0</v>
      </c>
      <c r="AT76" s="54"/>
      <c r="AU76" s="52"/>
      <c r="AV76" s="52"/>
      <c r="AW76" s="52"/>
      <c r="AX76" s="55"/>
      <c r="AY76" s="56"/>
      <c r="AZ76" s="56"/>
      <c r="BA76" s="57"/>
    </row>
    <row r="77" spans="1:53" ht="17.25" hidden="1" customHeight="1" x14ac:dyDescent="0.2">
      <c r="A77" s="860"/>
      <c r="B77" s="862"/>
      <c r="C77" s="865"/>
      <c r="D77" s="868"/>
      <c r="E77" s="872"/>
      <c r="F77" s="874"/>
      <c r="G77" s="877"/>
      <c r="H77" s="880"/>
      <c r="I77" s="885"/>
      <c r="J77" s="886"/>
      <c r="K77" s="895"/>
      <c r="L77" s="899"/>
      <c r="M77" s="175"/>
      <c r="N77" s="176"/>
      <c r="O77" s="177"/>
      <c r="P77" s="46"/>
      <c r="Q77" s="47"/>
      <c r="R77" s="902"/>
      <c r="S77" s="48"/>
      <c r="T77" s="890"/>
      <c r="U77" s="49"/>
      <c r="V77" s="890"/>
      <c r="W77" s="49"/>
      <c r="X77" s="890"/>
      <c r="Y77" s="49"/>
      <c r="Z77" s="890"/>
      <c r="AA77" s="49"/>
      <c r="AB77" s="890"/>
      <c r="AC77" s="49"/>
      <c r="AD77" s="890"/>
      <c r="AE77" s="49"/>
      <c r="AF77" s="890"/>
      <c r="AG77" s="50"/>
      <c r="AH77" s="893"/>
      <c r="AI77" s="104">
        <f t="shared" si="254"/>
        <v>0</v>
      </c>
      <c r="AJ77" s="51"/>
      <c r="AK77" s="52"/>
      <c r="AL77" s="52"/>
      <c r="AM77" s="52"/>
      <c r="AN77" s="52"/>
      <c r="AO77" s="52"/>
      <c r="AP77" s="53">
        <f t="shared" si="255"/>
        <v>0</v>
      </c>
      <c r="AQ77" s="54"/>
      <c r="AR77" s="52"/>
      <c r="AS77" s="53">
        <f t="shared" si="256"/>
        <v>0</v>
      </c>
      <c r="AT77" s="54"/>
      <c r="AU77" s="52"/>
      <c r="AV77" s="52"/>
      <c r="AW77" s="52"/>
      <c r="AX77" s="55"/>
      <c r="AY77" s="56"/>
      <c r="AZ77" s="56"/>
      <c r="BA77" s="57"/>
    </row>
    <row r="78" spans="1:53" ht="17.25" hidden="1" customHeight="1" x14ac:dyDescent="0.2">
      <c r="A78" s="860"/>
      <c r="B78" s="862"/>
      <c r="C78" s="865"/>
      <c r="D78" s="868"/>
      <c r="E78" s="872"/>
      <c r="F78" s="874"/>
      <c r="G78" s="877"/>
      <c r="H78" s="880"/>
      <c r="I78" s="885"/>
      <c r="J78" s="886"/>
      <c r="K78" s="895"/>
      <c r="L78" s="899"/>
      <c r="M78" s="175"/>
      <c r="N78" s="176"/>
      <c r="O78" s="177"/>
      <c r="P78" s="46"/>
      <c r="Q78" s="47"/>
      <c r="R78" s="902"/>
      <c r="S78" s="48"/>
      <c r="T78" s="890"/>
      <c r="U78" s="49"/>
      <c r="V78" s="890"/>
      <c r="W78" s="49"/>
      <c r="X78" s="890"/>
      <c r="Y78" s="49"/>
      <c r="Z78" s="890"/>
      <c r="AA78" s="49"/>
      <c r="AB78" s="890"/>
      <c r="AC78" s="49"/>
      <c r="AD78" s="890"/>
      <c r="AE78" s="49"/>
      <c r="AF78" s="890"/>
      <c r="AG78" s="50"/>
      <c r="AH78" s="893"/>
      <c r="AI78" s="104">
        <f t="shared" si="254"/>
        <v>0</v>
      </c>
      <c r="AJ78" s="51"/>
      <c r="AK78" s="52"/>
      <c r="AL78" s="52"/>
      <c r="AM78" s="52"/>
      <c r="AN78" s="52"/>
      <c r="AO78" s="52"/>
      <c r="AP78" s="53">
        <f t="shared" si="255"/>
        <v>0</v>
      </c>
      <c r="AQ78" s="54"/>
      <c r="AR78" s="52"/>
      <c r="AS78" s="53">
        <f t="shared" si="256"/>
        <v>0</v>
      </c>
      <c r="AT78" s="54"/>
      <c r="AU78" s="52"/>
      <c r="AV78" s="52"/>
      <c r="AW78" s="52"/>
      <c r="AX78" s="55"/>
      <c r="AY78" s="56"/>
      <c r="AZ78" s="56"/>
      <c r="BA78" s="57"/>
    </row>
    <row r="79" spans="1:53" ht="17.25" hidden="1" customHeight="1" x14ac:dyDescent="0.2">
      <c r="A79" s="860"/>
      <c r="B79" s="862"/>
      <c r="C79" s="865"/>
      <c r="D79" s="868"/>
      <c r="E79" s="872"/>
      <c r="F79" s="874"/>
      <c r="G79" s="877"/>
      <c r="H79" s="880"/>
      <c r="I79" s="885"/>
      <c r="J79" s="886"/>
      <c r="K79" s="895"/>
      <c r="L79" s="899"/>
      <c r="M79" s="175"/>
      <c r="N79" s="176"/>
      <c r="O79" s="177"/>
      <c r="P79" s="46"/>
      <c r="Q79" s="47"/>
      <c r="R79" s="902"/>
      <c r="S79" s="48"/>
      <c r="T79" s="890"/>
      <c r="U79" s="49"/>
      <c r="V79" s="890"/>
      <c r="W79" s="49"/>
      <c r="X79" s="890"/>
      <c r="Y79" s="49"/>
      <c r="Z79" s="890"/>
      <c r="AA79" s="49"/>
      <c r="AB79" s="890"/>
      <c r="AC79" s="49"/>
      <c r="AD79" s="890"/>
      <c r="AE79" s="49"/>
      <c r="AF79" s="890"/>
      <c r="AG79" s="50"/>
      <c r="AH79" s="893"/>
      <c r="AI79" s="104">
        <f t="shared" si="254"/>
        <v>0</v>
      </c>
      <c r="AJ79" s="51"/>
      <c r="AK79" s="52"/>
      <c r="AL79" s="52"/>
      <c r="AM79" s="52"/>
      <c r="AN79" s="52"/>
      <c r="AO79" s="52"/>
      <c r="AP79" s="53">
        <f t="shared" si="255"/>
        <v>0</v>
      </c>
      <c r="AQ79" s="54"/>
      <c r="AR79" s="52"/>
      <c r="AS79" s="53">
        <f t="shared" si="256"/>
        <v>0</v>
      </c>
      <c r="AT79" s="54"/>
      <c r="AU79" s="52"/>
      <c r="AV79" s="52"/>
      <c r="AW79" s="52"/>
      <c r="AX79" s="55"/>
      <c r="AY79" s="56"/>
      <c r="AZ79" s="56"/>
      <c r="BA79" s="57"/>
    </row>
    <row r="80" spans="1:53" ht="17.25" hidden="1" customHeight="1" x14ac:dyDescent="0.2">
      <c r="A80" s="860"/>
      <c r="B80" s="862"/>
      <c r="C80" s="865"/>
      <c r="D80" s="868"/>
      <c r="E80" s="872"/>
      <c r="F80" s="874"/>
      <c r="G80" s="877"/>
      <c r="H80" s="880"/>
      <c r="I80" s="885"/>
      <c r="J80" s="886"/>
      <c r="K80" s="895"/>
      <c r="L80" s="899"/>
      <c r="M80" s="175"/>
      <c r="N80" s="176"/>
      <c r="O80" s="177"/>
      <c r="P80" s="46"/>
      <c r="Q80" s="47"/>
      <c r="R80" s="902"/>
      <c r="S80" s="48"/>
      <c r="T80" s="890"/>
      <c r="U80" s="49"/>
      <c r="V80" s="890"/>
      <c r="W80" s="49"/>
      <c r="X80" s="890"/>
      <c r="Y80" s="49"/>
      <c r="Z80" s="890"/>
      <c r="AA80" s="49"/>
      <c r="AB80" s="890"/>
      <c r="AC80" s="49"/>
      <c r="AD80" s="890"/>
      <c r="AE80" s="49"/>
      <c r="AF80" s="890"/>
      <c r="AG80" s="50"/>
      <c r="AH80" s="893"/>
      <c r="AI80" s="104">
        <f t="shared" si="254"/>
        <v>0</v>
      </c>
      <c r="AJ80" s="51"/>
      <c r="AK80" s="52"/>
      <c r="AL80" s="52"/>
      <c r="AM80" s="52"/>
      <c r="AN80" s="52"/>
      <c r="AO80" s="52"/>
      <c r="AP80" s="53">
        <f t="shared" si="255"/>
        <v>0</v>
      </c>
      <c r="AQ80" s="54"/>
      <c r="AR80" s="52"/>
      <c r="AS80" s="53">
        <f t="shared" si="256"/>
        <v>0</v>
      </c>
      <c r="AT80" s="54"/>
      <c r="AU80" s="52"/>
      <c r="AV80" s="52"/>
      <c r="AW80" s="52"/>
      <c r="AX80" s="55"/>
      <c r="AY80" s="56"/>
      <c r="AZ80" s="56"/>
      <c r="BA80" s="57"/>
    </row>
    <row r="81" spans="1:53" ht="17.25" hidden="1" customHeight="1" x14ac:dyDescent="0.2">
      <c r="A81" s="860"/>
      <c r="B81" s="863"/>
      <c r="C81" s="866"/>
      <c r="D81" s="869"/>
      <c r="E81" s="872"/>
      <c r="F81" s="875"/>
      <c r="G81" s="878"/>
      <c r="H81" s="881"/>
      <c r="I81" s="885"/>
      <c r="J81" s="886"/>
      <c r="K81" s="896"/>
      <c r="L81" s="899"/>
      <c r="M81" s="178"/>
      <c r="N81" s="179"/>
      <c r="O81" s="180"/>
      <c r="P81" s="107"/>
      <c r="Q81" s="108"/>
      <c r="R81" s="902"/>
      <c r="S81" s="109"/>
      <c r="T81" s="890"/>
      <c r="U81" s="110"/>
      <c r="V81" s="890"/>
      <c r="W81" s="110"/>
      <c r="X81" s="890"/>
      <c r="Y81" s="110"/>
      <c r="Z81" s="890"/>
      <c r="AA81" s="110"/>
      <c r="AB81" s="890"/>
      <c r="AC81" s="110"/>
      <c r="AD81" s="890"/>
      <c r="AE81" s="110"/>
      <c r="AF81" s="890"/>
      <c r="AG81" s="111"/>
      <c r="AH81" s="894"/>
      <c r="AI81" s="104">
        <f t="shared" si="254"/>
        <v>0</v>
      </c>
      <c r="AJ81" s="112"/>
      <c r="AK81" s="113"/>
      <c r="AL81" s="113"/>
      <c r="AM81" s="113"/>
      <c r="AN81" s="113"/>
      <c r="AO81" s="113"/>
      <c r="AP81" s="53">
        <f t="shared" si="255"/>
        <v>0</v>
      </c>
      <c r="AQ81" s="114"/>
      <c r="AR81" s="113"/>
      <c r="AS81" s="53">
        <f>SUM(AQ81:AR81)</f>
        <v>0</v>
      </c>
      <c r="AT81" s="114"/>
      <c r="AU81" s="113"/>
      <c r="AV81" s="113"/>
      <c r="AW81" s="113"/>
      <c r="AX81" s="115"/>
      <c r="AY81" s="116"/>
      <c r="AZ81" s="116"/>
      <c r="BA81" s="117"/>
    </row>
    <row r="82" spans="1:53" ht="9.9499999999999993" hidden="1" customHeight="1" thickBot="1" x14ac:dyDescent="0.25">
      <c r="A82" s="861"/>
      <c r="B82" s="864"/>
      <c r="C82" s="867"/>
      <c r="D82" s="870"/>
      <c r="E82" s="873"/>
      <c r="F82" s="876"/>
      <c r="G82" s="879"/>
      <c r="H82" s="882"/>
      <c r="I82" s="887"/>
      <c r="J82" s="888"/>
      <c r="K82" s="897"/>
      <c r="L82" s="900"/>
      <c r="M82" s="181"/>
      <c r="N82" s="182"/>
      <c r="O82" s="183"/>
      <c r="P82" s="118"/>
      <c r="Q82" s="118"/>
      <c r="R82" s="903"/>
      <c r="S82" s="184"/>
      <c r="T82" s="891"/>
      <c r="U82" s="185"/>
      <c r="V82" s="891"/>
      <c r="W82" s="185"/>
      <c r="X82" s="891"/>
      <c r="Y82" s="185"/>
      <c r="Z82" s="891"/>
      <c r="AA82" s="185"/>
      <c r="AB82" s="891"/>
      <c r="AC82" s="185"/>
      <c r="AD82" s="891"/>
      <c r="AE82" s="185"/>
      <c r="AF82" s="891"/>
      <c r="AG82" s="186"/>
      <c r="AH82" s="119"/>
      <c r="AI82" s="120"/>
      <c r="AJ82" s="187"/>
      <c r="AK82" s="188"/>
      <c r="AL82" s="188"/>
      <c r="AM82" s="188"/>
      <c r="AN82" s="188"/>
      <c r="AO82" s="188"/>
      <c r="AP82" s="121"/>
      <c r="AQ82" s="189"/>
      <c r="AR82" s="188"/>
      <c r="AS82" s="121"/>
      <c r="AT82" s="189"/>
      <c r="AU82" s="188"/>
      <c r="AV82" s="188"/>
      <c r="AW82" s="188"/>
      <c r="AX82" s="190"/>
      <c r="AY82" s="191"/>
      <c r="AZ82" s="191"/>
      <c r="BA82" s="192"/>
    </row>
    <row r="83" spans="1:53" ht="6" hidden="1" customHeight="1" x14ac:dyDescent="0.2">
      <c r="A83" s="157"/>
      <c r="B83" s="193"/>
      <c r="C83" s="193"/>
      <c r="D83" s="193"/>
      <c r="E83" s="193"/>
      <c r="F83" s="193"/>
      <c r="G83" s="193"/>
      <c r="H83" s="193"/>
      <c r="I83" s="904"/>
      <c r="J83" s="904"/>
      <c r="K83" s="193"/>
      <c r="L83" s="193"/>
      <c r="M83" s="193"/>
      <c r="N83" s="193"/>
      <c r="O83" s="193"/>
      <c r="P83" s="193"/>
      <c r="Q83" s="193"/>
      <c r="R83" s="193"/>
      <c r="S83" s="193"/>
      <c r="T83" s="193"/>
      <c r="U83" s="193"/>
      <c r="V83" s="193"/>
      <c r="W83" s="193"/>
      <c r="X83" s="193"/>
      <c r="Y83" s="193"/>
      <c r="Z83" s="193"/>
      <c r="AA83" s="193"/>
      <c r="AB83" s="193"/>
      <c r="AC83" s="193"/>
      <c r="AD83" s="193"/>
      <c r="AE83" s="193"/>
      <c r="AF83" s="193"/>
      <c r="AG83" s="193"/>
      <c r="AH83" s="193"/>
      <c r="AI83" s="194"/>
      <c r="AJ83" s="194"/>
      <c r="AK83" s="194"/>
      <c r="AL83" s="194"/>
      <c r="AM83" s="194"/>
      <c r="AN83" s="194"/>
      <c r="AO83" s="195"/>
      <c r="AP83" s="194"/>
      <c r="AQ83" s="194"/>
      <c r="AR83" s="194"/>
      <c r="AS83" s="194"/>
      <c r="AT83" s="194"/>
      <c r="AU83" s="194"/>
      <c r="AV83" s="194"/>
      <c r="AW83" s="194"/>
      <c r="AX83" s="194"/>
      <c r="AY83" s="194"/>
      <c r="AZ83" s="194"/>
      <c r="BA83" s="157"/>
    </row>
    <row r="84" spans="1:53" ht="72" hidden="1" customHeight="1" x14ac:dyDescent="0.2">
      <c r="A84" s="859">
        <v>9</v>
      </c>
      <c r="B84" s="162" t="s">
        <v>1710</v>
      </c>
      <c r="C84" s="163" t="s">
        <v>1711</v>
      </c>
      <c r="D84" s="164" t="s">
        <v>21</v>
      </c>
      <c r="E84" s="164" t="s">
        <v>1899</v>
      </c>
      <c r="F84" s="163" t="s">
        <v>1712</v>
      </c>
      <c r="G84" s="165" t="s">
        <v>1680</v>
      </c>
      <c r="H84" s="165" t="s">
        <v>1681</v>
      </c>
      <c r="I84" s="166" t="s">
        <v>1915</v>
      </c>
      <c r="J84" s="167">
        <f>+$N$3</f>
        <v>2017</v>
      </c>
      <c r="K84" s="165" t="s">
        <v>1932</v>
      </c>
      <c r="L84" s="166" t="s">
        <v>1933</v>
      </c>
      <c r="M84" s="163" t="s">
        <v>1713</v>
      </c>
      <c r="N84" s="163" t="s">
        <v>1714</v>
      </c>
      <c r="O84" s="163" t="s">
        <v>1715</v>
      </c>
      <c r="P84" s="163" t="s">
        <v>1716</v>
      </c>
      <c r="Q84" s="163" t="s">
        <v>1717</v>
      </c>
      <c r="R84" s="168">
        <f t="shared" ref="R84" si="257">SUM(R85:R91)</f>
        <v>0</v>
      </c>
      <c r="S84" s="169">
        <f t="shared" ref="S84" si="258">SUM(S85:S91)</f>
        <v>0</v>
      </c>
      <c r="T84" s="170">
        <f t="shared" ref="T84" si="259">SUM(T85:T91)</f>
        <v>0</v>
      </c>
      <c r="U84" s="171">
        <f t="shared" ref="U84" si="260">SUM(U85:U91)</f>
        <v>0</v>
      </c>
      <c r="V84" s="170">
        <f t="shared" ref="V84" si="261">SUM(V85:V91)</f>
        <v>0</v>
      </c>
      <c r="W84" s="171">
        <f t="shared" ref="W84" si="262">SUM(W85:W91)</f>
        <v>0</v>
      </c>
      <c r="X84" s="170">
        <f t="shared" ref="X84" si="263">SUM(X85:X91)</f>
        <v>0</v>
      </c>
      <c r="Y84" s="171">
        <f t="shared" ref="Y84" si="264">SUM(Y85:Y91)</f>
        <v>0</v>
      </c>
      <c r="Z84" s="170">
        <f t="shared" ref="Z84" si="265">SUM(Z85:Z91)</f>
        <v>0</v>
      </c>
      <c r="AA84" s="171">
        <f t="shared" ref="AA84" si="266">SUM(AA85:AA91)</f>
        <v>0</v>
      </c>
      <c r="AB84" s="170">
        <f t="shared" ref="AB84" si="267">SUM(AB85:AB91)</f>
        <v>0</v>
      </c>
      <c r="AC84" s="171">
        <f t="shared" ref="AC84" si="268">SUM(AC85:AC91)</f>
        <v>0</v>
      </c>
      <c r="AD84" s="170">
        <f t="shared" ref="AD84" si="269">SUM(AD85:AD91)</f>
        <v>0</v>
      </c>
      <c r="AE84" s="171">
        <f t="shared" ref="AE84" si="270">SUM(AE85:AE91)</f>
        <v>0</v>
      </c>
      <c r="AF84" s="170">
        <f t="shared" ref="AF84" si="271">SUM(AF85:AF91)</f>
        <v>0</v>
      </c>
      <c r="AG84" s="172">
        <f t="shared" ref="AG84" si="272">SUM(AG85:AG91)</f>
        <v>0</v>
      </c>
      <c r="AH84" s="173">
        <f t="shared" ref="AH84" si="273">SUM(AH85:AH91)</f>
        <v>0</v>
      </c>
      <c r="AI84" s="174">
        <f t="shared" ref="AI84" si="274">SUM(AI85:AI91)</f>
        <v>0</v>
      </c>
      <c r="AJ84" s="41">
        <f t="shared" ref="AJ84" si="275">SUM(AJ85:AJ91)</f>
        <v>0</v>
      </c>
      <c r="AK84" s="42">
        <f t="shared" ref="AK84" si="276">SUM(AK85:AK91)</f>
        <v>0</v>
      </c>
      <c r="AL84" s="42">
        <f t="shared" ref="AL84" si="277">SUM(AL85:AL91)</f>
        <v>0</v>
      </c>
      <c r="AM84" s="42">
        <f t="shared" ref="AM84" si="278">SUM(AM85:AM91)</f>
        <v>0</v>
      </c>
      <c r="AN84" s="42">
        <f t="shared" ref="AN84" si="279">SUM(AN85:AN91)</f>
        <v>0</v>
      </c>
      <c r="AO84" s="42">
        <f t="shared" ref="AO84" si="280">SUM(AO85:AO91)</f>
        <v>0</v>
      </c>
      <c r="AP84" s="43">
        <f t="shared" ref="AP84" si="281">SUM(AP85:AP91)</f>
        <v>0</v>
      </c>
      <c r="AQ84" s="105">
        <f t="shared" ref="AQ84" si="282">SUM(AQ85:AQ91)</f>
        <v>0</v>
      </c>
      <c r="AR84" s="42">
        <f t="shared" ref="AR84" si="283">SUM(AR85:AR91)</f>
        <v>0</v>
      </c>
      <c r="AS84" s="43">
        <f t="shared" ref="AS84" si="284">SUM(AS85:AS91)</f>
        <v>0</v>
      </c>
      <c r="AT84" s="105">
        <f t="shared" ref="AT84" si="285">SUM(AT85:AT91)</f>
        <v>0</v>
      </c>
      <c r="AU84" s="42">
        <f t="shared" ref="AU84" si="286">SUM(AU85:AU91)</f>
        <v>0</v>
      </c>
      <c r="AV84" s="42">
        <f t="shared" ref="AV84" si="287">SUM(AV85:AV91)</f>
        <v>0</v>
      </c>
      <c r="AW84" s="42">
        <f t="shared" ref="AW84" si="288">SUM(AW85:AW91)</f>
        <v>0</v>
      </c>
      <c r="AX84" s="106">
        <f t="shared" ref="AX84" si="289">SUM(AX85:AX91)</f>
        <v>0</v>
      </c>
      <c r="AY84" s="44" t="s">
        <v>1687</v>
      </c>
      <c r="AZ84" s="44" t="s">
        <v>1688</v>
      </c>
      <c r="BA84" s="45" t="s">
        <v>1689</v>
      </c>
    </row>
    <row r="85" spans="1:53" ht="17.25" hidden="1" customHeight="1" x14ac:dyDescent="0.2">
      <c r="A85" s="860"/>
      <c r="B85" s="862" t="str">
        <f>VLOOKUP($D$9,'PROYECTOS REGISTRADOS'!$A$2:$D$82,4,0)</f>
        <v>Mejoramiento de la atención integral de la Gestión del Riesgo de Desastres Tocancipá, Cundinamarca, Centro Oriente</v>
      </c>
      <c r="C85" s="865" t="str">
        <f>VLOOKUP($D$9,'PROYECTOS REGISTRADOS'!$A$2:$D$82,3,0)</f>
        <v>2016-25817-0055</v>
      </c>
      <c r="D85" s="868"/>
      <c r="E85" s="871" t="str">
        <f>IF(D85=0,"0-0",(VLOOKUP(D85,'CONSOLIDADO PLAN DESARROLLO'!$EL$9:$ET$304,2,0)))</f>
        <v>0-0</v>
      </c>
      <c r="F85" s="874" t="str">
        <f>IF(D85=0,"0-0",(VLOOKUP(D85,'CONSOLIDADO PLAN DESARROLLO'!$EL$9:$ET$304,3,0)))</f>
        <v>0-0</v>
      </c>
      <c r="G85" s="877" t="str">
        <f>IF(D85=0,"0-0",(VLOOKUP(D85,'CONSOLIDADO PLAN DESARROLLO'!$EL$9:$ET$304,4,0)))</f>
        <v>0-0</v>
      </c>
      <c r="H85" s="880" t="str">
        <f>IF(D85=0,"0-0",(VLOOKUP(D85,'CONSOLIDADO PLAN DESARROLLO'!$EL$9:$ET$304,5,0)))</f>
        <v>0-0</v>
      </c>
      <c r="I85" s="883" t="str">
        <f>IF(D85=0,"0-0",(VLOOKUP(D85,'CONSOLIDADO PLAN DESARROLLO'!$EL$9:$ET$304,$R$3,0)))</f>
        <v>0-0</v>
      </c>
      <c r="J85" s="884"/>
      <c r="K85" s="895"/>
      <c r="L85" s="898"/>
      <c r="M85" s="175"/>
      <c r="N85" s="176"/>
      <c r="O85" s="177"/>
      <c r="P85" s="46"/>
      <c r="Q85" s="47"/>
      <c r="R85" s="901"/>
      <c r="S85" s="48"/>
      <c r="T85" s="889"/>
      <c r="U85" s="49"/>
      <c r="V85" s="889"/>
      <c r="W85" s="49"/>
      <c r="X85" s="889"/>
      <c r="Y85" s="49"/>
      <c r="Z85" s="889"/>
      <c r="AA85" s="49"/>
      <c r="AB85" s="889"/>
      <c r="AC85" s="49"/>
      <c r="AD85" s="889"/>
      <c r="AE85" s="49"/>
      <c r="AF85" s="889"/>
      <c r="AG85" s="50"/>
      <c r="AH85" s="892">
        <f>+R85+T85+V85+X85+Z85+AB85+AD85+AF85</f>
        <v>0</v>
      </c>
      <c r="AI85" s="104">
        <f t="shared" ref="AI85:AI90" si="290">AC85+AE85+AG85+S85+U85+W85+Y85+AA85</f>
        <v>0</v>
      </c>
      <c r="AJ85" s="51"/>
      <c r="AK85" s="52"/>
      <c r="AL85" s="52"/>
      <c r="AM85" s="52"/>
      <c r="AN85" s="52"/>
      <c r="AO85" s="52"/>
      <c r="AP85" s="53">
        <f t="shared" ref="AP85:AP90" si="291">SUM(AJ85:AO85)</f>
        <v>0</v>
      </c>
      <c r="AQ85" s="54"/>
      <c r="AR85" s="52"/>
      <c r="AS85" s="53">
        <f t="shared" ref="AS85:AS89" si="292">SUM(AQ85:AR85)</f>
        <v>0</v>
      </c>
      <c r="AT85" s="54"/>
      <c r="AU85" s="52"/>
      <c r="AV85" s="52"/>
      <c r="AW85" s="52"/>
      <c r="AX85" s="55"/>
      <c r="AY85" s="56"/>
      <c r="AZ85" s="56"/>
      <c r="BA85" s="57"/>
    </row>
    <row r="86" spans="1:53" ht="17.25" hidden="1" customHeight="1" x14ac:dyDescent="0.2">
      <c r="A86" s="860"/>
      <c r="B86" s="862"/>
      <c r="C86" s="865"/>
      <c r="D86" s="868"/>
      <c r="E86" s="872"/>
      <c r="F86" s="874"/>
      <c r="G86" s="877"/>
      <c r="H86" s="880"/>
      <c r="I86" s="885"/>
      <c r="J86" s="886"/>
      <c r="K86" s="895"/>
      <c r="L86" s="899"/>
      <c r="M86" s="175"/>
      <c r="N86" s="176"/>
      <c r="O86" s="177"/>
      <c r="P86" s="46"/>
      <c r="Q86" s="47"/>
      <c r="R86" s="902"/>
      <c r="S86" s="48"/>
      <c r="T86" s="890"/>
      <c r="U86" s="49"/>
      <c r="V86" s="890"/>
      <c r="W86" s="49"/>
      <c r="X86" s="890"/>
      <c r="Y86" s="49"/>
      <c r="Z86" s="890"/>
      <c r="AA86" s="49"/>
      <c r="AB86" s="890"/>
      <c r="AC86" s="49"/>
      <c r="AD86" s="890"/>
      <c r="AE86" s="49"/>
      <c r="AF86" s="890"/>
      <c r="AG86" s="50"/>
      <c r="AH86" s="893"/>
      <c r="AI86" s="104">
        <f t="shared" si="290"/>
        <v>0</v>
      </c>
      <c r="AJ86" s="51"/>
      <c r="AK86" s="52"/>
      <c r="AL86" s="52"/>
      <c r="AM86" s="52"/>
      <c r="AN86" s="52"/>
      <c r="AO86" s="52"/>
      <c r="AP86" s="53">
        <f t="shared" si="291"/>
        <v>0</v>
      </c>
      <c r="AQ86" s="54"/>
      <c r="AR86" s="52"/>
      <c r="AS86" s="53">
        <f t="shared" si="292"/>
        <v>0</v>
      </c>
      <c r="AT86" s="54"/>
      <c r="AU86" s="52"/>
      <c r="AV86" s="52"/>
      <c r="AW86" s="52"/>
      <c r="AX86" s="55"/>
      <c r="AY86" s="56"/>
      <c r="AZ86" s="56"/>
      <c r="BA86" s="57"/>
    </row>
    <row r="87" spans="1:53" ht="17.25" hidden="1" customHeight="1" x14ac:dyDescent="0.2">
      <c r="A87" s="860"/>
      <c r="B87" s="862"/>
      <c r="C87" s="865"/>
      <c r="D87" s="868"/>
      <c r="E87" s="872"/>
      <c r="F87" s="874"/>
      <c r="G87" s="877"/>
      <c r="H87" s="880"/>
      <c r="I87" s="885"/>
      <c r="J87" s="886"/>
      <c r="K87" s="895"/>
      <c r="L87" s="899"/>
      <c r="M87" s="175"/>
      <c r="N87" s="176"/>
      <c r="O87" s="177"/>
      <c r="P87" s="46"/>
      <c r="Q87" s="47"/>
      <c r="R87" s="902"/>
      <c r="S87" s="48"/>
      <c r="T87" s="890"/>
      <c r="U87" s="49"/>
      <c r="V87" s="890"/>
      <c r="W87" s="49"/>
      <c r="X87" s="890"/>
      <c r="Y87" s="49"/>
      <c r="Z87" s="890"/>
      <c r="AA87" s="49"/>
      <c r="AB87" s="890"/>
      <c r="AC87" s="49"/>
      <c r="AD87" s="890"/>
      <c r="AE87" s="49"/>
      <c r="AF87" s="890"/>
      <c r="AG87" s="50"/>
      <c r="AH87" s="893"/>
      <c r="AI87" s="104">
        <f t="shared" si="290"/>
        <v>0</v>
      </c>
      <c r="AJ87" s="51"/>
      <c r="AK87" s="52"/>
      <c r="AL87" s="52"/>
      <c r="AM87" s="52"/>
      <c r="AN87" s="52"/>
      <c r="AO87" s="52"/>
      <c r="AP87" s="53">
        <f t="shared" si="291"/>
        <v>0</v>
      </c>
      <c r="AQ87" s="54"/>
      <c r="AR87" s="52"/>
      <c r="AS87" s="53">
        <f t="shared" si="292"/>
        <v>0</v>
      </c>
      <c r="AT87" s="54"/>
      <c r="AU87" s="52"/>
      <c r="AV87" s="52"/>
      <c r="AW87" s="52"/>
      <c r="AX87" s="55"/>
      <c r="AY87" s="56"/>
      <c r="AZ87" s="56"/>
      <c r="BA87" s="57"/>
    </row>
    <row r="88" spans="1:53" ht="17.25" hidden="1" customHeight="1" x14ac:dyDescent="0.2">
      <c r="A88" s="860"/>
      <c r="B88" s="862"/>
      <c r="C88" s="865"/>
      <c r="D88" s="868"/>
      <c r="E88" s="872"/>
      <c r="F88" s="874"/>
      <c r="G88" s="877"/>
      <c r="H88" s="880"/>
      <c r="I88" s="885"/>
      <c r="J88" s="886"/>
      <c r="K88" s="895"/>
      <c r="L88" s="899"/>
      <c r="M88" s="175"/>
      <c r="N88" s="176"/>
      <c r="O88" s="177"/>
      <c r="P88" s="46"/>
      <c r="Q88" s="47"/>
      <c r="R88" s="902"/>
      <c r="S88" s="48"/>
      <c r="T88" s="890"/>
      <c r="U88" s="49"/>
      <c r="V88" s="890"/>
      <c r="W88" s="49"/>
      <c r="X88" s="890"/>
      <c r="Y88" s="49"/>
      <c r="Z88" s="890"/>
      <c r="AA88" s="49"/>
      <c r="AB88" s="890"/>
      <c r="AC88" s="49"/>
      <c r="AD88" s="890"/>
      <c r="AE88" s="49"/>
      <c r="AF88" s="890"/>
      <c r="AG88" s="50"/>
      <c r="AH88" s="893"/>
      <c r="AI88" s="104">
        <f t="shared" si="290"/>
        <v>0</v>
      </c>
      <c r="AJ88" s="51"/>
      <c r="AK88" s="52"/>
      <c r="AL88" s="52"/>
      <c r="AM88" s="52"/>
      <c r="AN88" s="52"/>
      <c r="AO88" s="52"/>
      <c r="AP88" s="53">
        <f t="shared" si="291"/>
        <v>0</v>
      </c>
      <c r="AQ88" s="54"/>
      <c r="AR88" s="52"/>
      <c r="AS88" s="53">
        <f t="shared" si="292"/>
        <v>0</v>
      </c>
      <c r="AT88" s="54"/>
      <c r="AU88" s="52"/>
      <c r="AV88" s="52"/>
      <c r="AW88" s="52"/>
      <c r="AX88" s="55"/>
      <c r="AY88" s="56"/>
      <c r="AZ88" s="56"/>
      <c r="BA88" s="57"/>
    </row>
    <row r="89" spans="1:53" ht="17.25" hidden="1" customHeight="1" x14ac:dyDescent="0.2">
      <c r="A89" s="860"/>
      <c r="B89" s="862"/>
      <c r="C89" s="865"/>
      <c r="D89" s="868"/>
      <c r="E89" s="872"/>
      <c r="F89" s="874"/>
      <c r="G89" s="877"/>
      <c r="H89" s="880"/>
      <c r="I89" s="885"/>
      <c r="J89" s="886"/>
      <c r="K89" s="895"/>
      <c r="L89" s="899"/>
      <c r="M89" s="175"/>
      <c r="N89" s="176"/>
      <c r="O89" s="177"/>
      <c r="P89" s="46"/>
      <c r="Q89" s="47"/>
      <c r="R89" s="902"/>
      <c r="S89" s="48"/>
      <c r="T89" s="890"/>
      <c r="U89" s="49"/>
      <c r="V89" s="890"/>
      <c r="W89" s="49"/>
      <c r="X89" s="890"/>
      <c r="Y89" s="49"/>
      <c r="Z89" s="890"/>
      <c r="AA89" s="49"/>
      <c r="AB89" s="890"/>
      <c r="AC89" s="49"/>
      <c r="AD89" s="890"/>
      <c r="AE89" s="49"/>
      <c r="AF89" s="890"/>
      <c r="AG89" s="50"/>
      <c r="AH89" s="893"/>
      <c r="AI89" s="104">
        <f t="shared" si="290"/>
        <v>0</v>
      </c>
      <c r="AJ89" s="51"/>
      <c r="AK89" s="52"/>
      <c r="AL89" s="52"/>
      <c r="AM89" s="52"/>
      <c r="AN89" s="52"/>
      <c r="AO89" s="52"/>
      <c r="AP89" s="53">
        <f t="shared" si="291"/>
        <v>0</v>
      </c>
      <c r="AQ89" s="54"/>
      <c r="AR89" s="52"/>
      <c r="AS89" s="53">
        <f t="shared" si="292"/>
        <v>0</v>
      </c>
      <c r="AT89" s="54"/>
      <c r="AU89" s="52"/>
      <c r="AV89" s="52"/>
      <c r="AW89" s="52"/>
      <c r="AX89" s="55"/>
      <c r="AY89" s="56"/>
      <c r="AZ89" s="56"/>
      <c r="BA89" s="57"/>
    </row>
    <row r="90" spans="1:53" ht="17.25" hidden="1" customHeight="1" x14ac:dyDescent="0.2">
      <c r="A90" s="860"/>
      <c r="B90" s="863"/>
      <c r="C90" s="866"/>
      <c r="D90" s="869"/>
      <c r="E90" s="872"/>
      <c r="F90" s="875"/>
      <c r="G90" s="878"/>
      <c r="H90" s="881"/>
      <c r="I90" s="885"/>
      <c r="J90" s="886"/>
      <c r="K90" s="896"/>
      <c r="L90" s="899"/>
      <c r="M90" s="178"/>
      <c r="N90" s="179"/>
      <c r="O90" s="180"/>
      <c r="P90" s="107"/>
      <c r="Q90" s="108"/>
      <c r="R90" s="902"/>
      <c r="S90" s="109"/>
      <c r="T90" s="890"/>
      <c r="U90" s="110"/>
      <c r="V90" s="890"/>
      <c r="W90" s="110"/>
      <c r="X90" s="890"/>
      <c r="Y90" s="110"/>
      <c r="Z90" s="890"/>
      <c r="AA90" s="110"/>
      <c r="AB90" s="890"/>
      <c r="AC90" s="110"/>
      <c r="AD90" s="890"/>
      <c r="AE90" s="110"/>
      <c r="AF90" s="890"/>
      <c r="AG90" s="111"/>
      <c r="AH90" s="894"/>
      <c r="AI90" s="104">
        <f t="shared" si="290"/>
        <v>0</v>
      </c>
      <c r="AJ90" s="112"/>
      <c r="AK90" s="113"/>
      <c r="AL90" s="113"/>
      <c r="AM90" s="113"/>
      <c r="AN90" s="113"/>
      <c r="AO90" s="113"/>
      <c r="AP90" s="53">
        <f t="shared" si="291"/>
        <v>0</v>
      </c>
      <c r="AQ90" s="114"/>
      <c r="AR90" s="113"/>
      <c r="AS90" s="53">
        <f>SUM(AQ90:AR90)</f>
        <v>0</v>
      </c>
      <c r="AT90" s="114"/>
      <c r="AU90" s="113"/>
      <c r="AV90" s="113"/>
      <c r="AW90" s="113"/>
      <c r="AX90" s="115"/>
      <c r="AY90" s="116"/>
      <c r="AZ90" s="116"/>
      <c r="BA90" s="117"/>
    </row>
    <row r="91" spans="1:53" ht="9.9499999999999993" hidden="1" customHeight="1" thickBot="1" x14ac:dyDescent="0.25">
      <c r="A91" s="861"/>
      <c r="B91" s="864"/>
      <c r="C91" s="867"/>
      <c r="D91" s="870"/>
      <c r="E91" s="873"/>
      <c r="F91" s="876"/>
      <c r="G91" s="879"/>
      <c r="H91" s="882"/>
      <c r="I91" s="887"/>
      <c r="J91" s="888"/>
      <c r="K91" s="897"/>
      <c r="L91" s="900"/>
      <c r="M91" s="181"/>
      <c r="N91" s="182"/>
      <c r="O91" s="183"/>
      <c r="P91" s="118"/>
      <c r="Q91" s="118"/>
      <c r="R91" s="903"/>
      <c r="S91" s="184"/>
      <c r="T91" s="891"/>
      <c r="U91" s="185"/>
      <c r="V91" s="891"/>
      <c r="W91" s="185"/>
      <c r="X91" s="891"/>
      <c r="Y91" s="185"/>
      <c r="Z91" s="891"/>
      <c r="AA91" s="185"/>
      <c r="AB91" s="891"/>
      <c r="AC91" s="185"/>
      <c r="AD91" s="891"/>
      <c r="AE91" s="185"/>
      <c r="AF91" s="891"/>
      <c r="AG91" s="186"/>
      <c r="AH91" s="119"/>
      <c r="AI91" s="120"/>
      <c r="AJ91" s="187"/>
      <c r="AK91" s="188"/>
      <c r="AL91" s="188"/>
      <c r="AM91" s="188"/>
      <c r="AN91" s="188"/>
      <c r="AO91" s="188"/>
      <c r="AP91" s="121"/>
      <c r="AQ91" s="189"/>
      <c r="AR91" s="188"/>
      <c r="AS91" s="121"/>
      <c r="AT91" s="189"/>
      <c r="AU91" s="188"/>
      <c r="AV91" s="188"/>
      <c r="AW91" s="188"/>
      <c r="AX91" s="190"/>
      <c r="AY91" s="191"/>
      <c r="AZ91" s="191"/>
      <c r="BA91" s="192"/>
    </row>
    <row r="92" spans="1:53" ht="6" hidden="1" customHeight="1" x14ac:dyDescent="0.2">
      <c r="A92" s="157"/>
      <c r="B92" s="193"/>
      <c r="C92" s="193"/>
      <c r="D92" s="193"/>
      <c r="E92" s="193"/>
      <c r="F92" s="193"/>
      <c r="G92" s="193"/>
      <c r="H92" s="193"/>
      <c r="I92" s="904"/>
      <c r="J92" s="904"/>
      <c r="K92" s="193"/>
      <c r="L92" s="193"/>
      <c r="M92" s="193"/>
      <c r="N92" s="193"/>
      <c r="O92" s="193"/>
      <c r="P92" s="193"/>
      <c r="Q92" s="193"/>
      <c r="R92" s="193"/>
      <c r="S92" s="193"/>
      <c r="T92" s="193"/>
      <c r="U92" s="193"/>
      <c r="V92" s="193"/>
      <c r="W92" s="193"/>
      <c r="X92" s="193"/>
      <c r="Y92" s="193"/>
      <c r="Z92" s="193"/>
      <c r="AA92" s="193"/>
      <c r="AB92" s="193"/>
      <c r="AC92" s="193"/>
      <c r="AD92" s="193"/>
      <c r="AE92" s="193"/>
      <c r="AF92" s="193"/>
      <c r="AG92" s="193"/>
      <c r="AH92" s="193"/>
      <c r="AI92" s="194"/>
      <c r="AJ92" s="194"/>
      <c r="AK92" s="194"/>
      <c r="AL92" s="194"/>
      <c r="AM92" s="194"/>
      <c r="AN92" s="194"/>
      <c r="AO92" s="195"/>
      <c r="AP92" s="194"/>
      <c r="AQ92" s="194"/>
      <c r="AR92" s="194"/>
      <c r="AS92" s="194"/>
      <c r="AT92" s="194"/>
      <c r="AU92" s="194"/>
      <c r="AV92" s="194"/>
      <c r="AW92" s="194"/>
      <c r="AX92" s="194"/>
      <c r="AY92" s="194"/>
      <c r="AZ92" s="194"/>
      <c r="BA92" s="157"/>
    </row>
    <row r="93" spans="1:53" ht="72" hidden="1" customHeight="1" x14ac:dyDescent="0.2">
      <c r="A93" s="859">
        <v>10</v>
      </c>
      <c r="B93" s="162" t="s">
        <v>1710</v>
      </c>
      <c r="C93" s="163" t="s">
        <v>1711</v>
      </c>
      <c r="D93" s="164" t="s">
        <v>21</v>
      </c>
      <c r="E93" s="164" t="s">
        <v>1899</v>
      </c>
      <c r="F93" s="163" t="s">
        <v>1712</v>
      </c>
      <c r="G93" s="165" t="s">
        <v>1680</v>
      </c>
      <c r="H93" s="165" t="s">
        <v>1681</v>
      </c>
      <c r="I93" s="166" t="s">
        <v>1915</v>
      </c>
      <c r="J93" s="167">
        <f>+$N$3</f>
        <v>2017</v>
      </c>
      <c r="K93" s="165" t="s">
        <v>1932</v>
      </c>
      <c r="L93" s="166" t="s">
        <v>1933</v>
      </c>
      <c r="M93" s="163" t="s">
        <v>1713</v>
      </c>
      <c r="N93" s="163" t="s">
        <v>1714</v>
      </c>
      <c r="O93" s="163" t="s">
        <v>1715</v>
      </c>
      <c r="P93" s="163" t="s">
        <v>1716</v>
      </c>
      <c r="Q93" s="163" t="s">
        <v>1717</v>
      </c>
      <c r="R93" s="168">
        <f t="shared" ref="R93" si="293">SUM(R94:R100)</f>
        <v>0</v>
      </c>
      <c r="S93" s="169">
        <f t="shared" ref="S93" si="294">SUM(S94:S100)</f>
        <v>0</v>
      </c>
      <c r="T93" s="170">
        <f t="shared" ref="T93" si="295">SUM(T94:T100)</f>
        <v>0</v>
      </c>
      <c r="U93" s="171">
        <f t="shared" ref="U93" si="296">SUM(U94:U100)</f>
        <v>0</v>
      </c>
      <c r="V93" s="170">
        <f t="shared" ref="V93" si="297">SUM(V94:V100)</f>
        <v>0</v>
      </c>
      <c r="W93" s="171">
        <f t="shared" ref="W93" si="298">SUM(W94:W100)</f>
        <v>0</v>
      </c>
      <c r="X93" s="170">
        <f t="shared" ref="X93" si="299">SUM(X94:X100)</f>
        <v>0</v>
      </c>
      <c r="Y93" s="171">
        <f t="shared" ref="Y93" si="300">SUM(Y94:Y100)</f>
        <v>0</v>
      </c>
      <c r="Z93" s="170">
        <f t="shared" ref="Z93" si="301">SUM(Z94:Z100)</f>
        <v>0</v>
      </c>
      <c r="AA93" s="171">
        <f t="shared" ref="AA93" si="302">SUM(AA94:AA100)</f>
        <v>0</v>
      </c>
      <c r="AB93" s="170">
        <f t="shared" ref="AB93" si="303">SUM(AB94:AB100)</f>
        <v>0</v>
      </c>
      <c r="AC93" s="171">
        <f t="shared" ref="AC93" si="304">SUM(AC94:AC100)</f>
        <v>0</v>
      </c>
      <c r="AD93" s="170">
        <f t="shared" ref="AD93" si="305">SUM(AD94:AD100)</f>
        <v>0</v>
      </c>
      <c r="AE93" s="171">
        <f t="shared" ref="AE93" si="306">SUM(AE94:AE100)</f>
        <v>0</v>
      </c>
      <c r="AF93" s="170">
        <f t="shared" ref="AF93" si="307">SUM(AF94:AF100)</f>
        <v>0</v>
      </c>
      <c r="AG93" s="172">
        <f t="shared" ref="AG93" si="308">SUM(AG94:AG100)</f>
        <v>0</v>
      </c>
      <c r="AH93" s="173">
        <f t="shared" ref="AH93" si="309">SUM(AH94:AH100)</f>
        <v>0</v>
      </c>
      <c r="AI93" s="174">
        <f t="shared" ref="AI93" si="310">SUM(AI94:AI100)</f>
        <v>0</v>
      </c>
      <c r="AJ93" s="41">
        <f t="shared" ref="AJ93" si="311">SUM(AJ94:AJ100)</f>
        <v>0</v>
      </c>
      <c r="AK93" s="42">
        <f t="shared" ref="AK93" si="312">SUM(AK94:AK100)</f>
        <v>0</v>
      </c>
      <c r="AL93" s="42">
        <f t="shared" ref="AL93" si="313">SUM(AL94:AL100)</f>
        <v>0</v>
      </c>
      <c r="AM93" s="42">
        <f t="shared" ref="AM93" si="314">SUM(AM94:AM100)</f>
        <v>0</v>
      </c>
      <c r="AN93" s="42">
        <f t="shared" ref="AN93" si="315">SUM(AN94:AN100)</f>
        <v>0</v>
      </c>
      <c r="AO93" s="42">
        <f t="shared" ref="AO93" si="316">SUM(AO94:AO100)</f>
        <v>0</v>
      </c>
      <c r="AP93" s="43">
        <f t="shared" ref="AP93" si="317">SUM(AP94:AP100)</f>
        <v>0</v>
      </c>
      <c r="AQ93" s="105">
        <f t="shared" ref="AQ93" si="318">SUM(AQ94:AQ100)</f>
        <v>0</v>
      </c>
      <c r="AR93" s="42">
        <f t="shared" ref="AR93" si="319">SUM(AR94:AR100)</f>
        <v>0</v>
      </c>
      <c r="AS93" s="43">
        <f t="shared" ref="AS93" si="320">SUM(AS94:AS100)</f>
        <v>0</v>
      </c>
      <c r="AT93" s="105">
        <f t="shared" ref="AT93" si="321">SUM(AT94:AT100)</f>
        <v>0</v>
      </c>
      <c r="AU93" s="42">
        <f t="shared" ref="AU93" si="322">SUM(AU94:AU100)</f>
        <v>0</v>
      </c>
      <c r="AV93" s="42">
        <f t="shared" ref="AV93" si="323">SUM(AV94:AV100)</f>
        <v>0</v>
      </c>
      <c r="AW93" s="42">
        <f t="shared" ref="AW93" si="324">SUM(AW94:AW100)</f>
        <v>0</v>
      </c>
      <c r="AX93" s="106">
        <f t="shared" ref="AX93" si="325">SUM(AX94:AX100)</f>
        <v>0</v>
      </c>
      <c r="AY93" s="44" t="s">
        <v>1687</v>
      </c>
      <c r="AZ93" s="44" t="s">
        <v>1688</v>
      </c>
      <c r="BA93" s="45" t="s">
        <v>1689</v>
      </c>
    </row>
    <row r="94" spans="1:53" ht="17.25" hidden="1" customHeight="1" x14ac:dyDescent="0.2">
      <c r="A94" s="860"/>
      <c r="B94" s="862" t="str">
        <f>VLOOKUP($D$9,'PROYECTOS REGISTRADOS'!$A$2:$D$82,4,0)</f>
        <v>Mejoramiento de la atención integral de la Gestión del Riesgo de Desastres Tocancipá, Cundinamarca, Centro Oriente</v>
      </c>
      <c r="C94" s="865" t="str">
        <f>VLOOKUP($D$9,'PROYECTOS REGISTRADOS'!$A$2:$D$82,3,0)</f>
        <v>2016-25817-0055</v>
      </c>
      <c r="D94" s="868"/>
      <c r="E94" s="871" t="str">
        <f>IF(D94=0,"0-0",(VLOOKUP(D94,'CONSOLIDADO PLAN DESARROLLO'!$EL$9:$ET$304,2,0)))</f>
        <v>0-0</v>
      </c>
      <c r="F94" s="874" t="str">
        <f>IF(D94=0,"0-0",(VLOOKUP(D94,'CONSOLIDADO PLAN DESARROLLO'!$EL$9:$ET$304,3,0)))</f>
        <v>0-0</v>
      </c>
      <c r="G94" s="877" t="str">
        <f>IF(D94=0,"0-0",(VLOOKUP(D94,'CONSOLIDADO PLAN DESARROLLO'!$EL$9:$ET$304,4,0)))</f>
        <v>0-0</v>
      </c>
      <c r="H94" s="880" t="str">
        <f>IF(D94=0,"0-0",(VLOOKUP(D94,'CONSOLIDADO PLAN DESARROLLO'!$EL$9:$ET$304,5,0)))</f>
        <v>0-0</v>
      </c>
      <c r="I94" s="883" t="str">
        <f>IF(D94=0,"0-0",(VLOOKUP(D94,'CONSOLIDADO PLAN DESARROLLO'!$EL$9:$ET$304,$R$3,0)))</f>
        <v>0-0</v>
      </c>
      <c r="J94" s="884"/>
      <c r="K94" s="895"/>
      <c r="L94" s="898"/>
      <c r="M94" s="175"/>
      <c r="N94" s="176"/>
      <c r="O94" s="177"/>
      <c r="P94" s="46"/>
      <c r="Q94" s="47"/>
      <c r="R94" s="901"/>
      <c r="S94" s="48"/>
      <c r="T94" s="889"/>
      <c r="U94" s="49"/>
      <c r="V94" s="889"/>
      <c r="W94" s="49"/>
      <c r="X94" s="889"/>
      <c r="Y94" s="49"/>
      <c r="Z94" s="889"/>
      <c r="AA94" s="49"/>
      <c r="AB94" s="889"/>
      <c r="AC94" s="49"/>
      <c r="AD94" s="889"/>
      <c r="AE94" s="49"/>
      <c r="AF94" s="889"/>
      <c r="AG94" s="50"/>
      <c r="AH94" s="892">
        <f>+R94+T94+V94+X94+Z94+AB94+AD94+AF94</f>
        <v>0</v>
      </c>
      <c r="AI94" s="104">
        <f t="shared" ref="AI94:AI99" si="326">AC94+AE94+AG94+S94+U94+W94+Y94+AA94</f>
        <v>0</v>
      </c>
      <c r="AJ94" s="51"/>
      <c r="AK94" s="52"/>
      <c r="AL94" s="52"/>
      <c r="AM94" s="52"/>
      <c r="AN94" s="52"/>
      <c r="AO94" s="52"/>
      <c r="AP94" s="53">
        <f t="shared" ref="AP94:AP99" si="327">SUM(AJ94:AO94)</f>
        <v>0</v>
      </c>
      <c r="AQ94" s="54"/>
      <c r="AR94" s="52"/>
      <c r="AS94" s="53">
        <f t="shared" ref="AS94:AS98" si="328">SUM(AQ94:AR94)</f>
        <v>0</v>
      </c>
      <c r="AT94" s="54"/>
      <c r="AU94" s="52"/>
      <c r="AV94" s="52"/>
      <c r="AW94" s="52"/>
      <c r="AX94" s="55"/>
      <c r="AY94" s="56"/>
      <c r="AZ94" s="56"/>
      <c r="BA94" s="57"/>
    </row>
    <row r="95" spans="1:53" ht="17.25" hidden="1" customHeight="1" x14ac:dyDescent="0.2">
      <c r="A95" s="860"/>
      <c r="B95" s="862"/>
      <c r="C95" s="865"/>
      <c r="D95" s="868"/>
      <c r="E95" s="872"/>
      <c r="F95" s="874"/>
      <c r="G95" s="877"/>
      <c r="H95" s="880"/>
      <c r="I95" s="885"/>
      <c r="J95" s="886"/>
      <c r="K95" s="895"/>
      <c r="L95" s="899"/>
      <c r="M95" s="175"/>
      <c r="N95" s="176"/>
      <c r="O95" s="177"/>
      <c r="P95" s="46"/>
      <c r="Q95" s="47"/>
      <c r="R95" s="902"/>
      <c r="S95" s="48"/>
      <c r="T95" s="890"/>
      <c r="U95" s="49"/>
      <c r="V95" s="890"/>
      <c r="W95" s="49"/>
      <c r="X95" s="890"/>
      <c r="Y95" s="49"/>
      <c r="Z95" s="890"/>
      <c r="AA95" s="49"/>
      <c r="AB95" s="890"/>
      <c r="AC95" s="49"/>
      <c r="AD95" s="890"/>
      <c r="AE95" s="49"/>
      <c r="AF95" s="890"/>
      <c r="AG95" s="50"/>
      <c r="AH95" s="893"/>
      <c r="AI95" s="104">
        <f t="shared" si="326"/>
        <v>0</v>
      </c>
      <c r="AJ95" s="51"/>
      <c r="AK95" s="52"/>
      <c r="AL95" s="52"/>
      <c r="AM95" s="52"/>
      <c r="AN95" s="52"/>
      <c r="AO95" s="52"/>
      <c r="AP95" s="53">
        <f t="shared" si="327"/>
        <v>0</v>
      </c>
      <c r="AQ95" s="54"/>
      <c r="AR95" s="52"/>
      <c r="AS95" s="53">
        <f t="shared" si="328"/>
        <v>0</v>
      </c>
      <c r="AT95" s="54"/>
      <c r="AU95" s="52"/>
      <c r="AV95" s="52"/>
      <c r="AW95" s="52"/>
      <c r="AX95" s="55"/>
      <c r="AY95" s="56"/>
      <c r="AZ95" s="56"/>
      <c r="BA95" s="57"/>
    </row>
    <row r="96" spans="1:53" ht="17.25" hidden="1" customHeight="1" x14ac:dyDescent="0.2">
      <c r="A96" s="860"/>
      <c r="B96" s="862"/>
      <c r="C96" s="865"/>
      <c r="D96" s="868"/>
      <c r="E96" s="872"/>
      <c r="F96" s="874"/>
      <c r="G96" s="877"/>
      <c r="H96" s="880"/>
      <c r="I96" s="885"/>
      <c r="J96" s="886"/>
      <c r="K96" s="895"/>
      <c r="L96" s="899"/>
      <c r="M96" s="175"/>
      <c r="N96" s="176"/>
      <c r="O96" s="177"/>
      <c r="P96" s="46"/>
      <c r="Q96" s="47"/>
      <c r="R96" s="902"/>
      <c r="S96" s="48"/>
      <c r="T96" s="890"/>
      <c r="U96" s="49"/>
      <c r="V96" s="890"/>
      <c r="W96" s="49"/>
      <c r="X96" s="890"/>
      <c r="Y96" s="49"/>
      <c r="Z96" s="890"/>
      <c r="AA96" s="49"/>
      <c r="AB96" s="890"/>
      <c r="AC96" s="49"/>
      <c r="AD96" s="890"/>
      <c r="AE96" s="49"/>
      <c r="AF96" s="890"/>
      <c r="AG96" s="50"/>
      <c r="AH96" s="893"/>
      <c r="AI96" s="104">
        <f t="shared" si="326"/>
        <v>0</v>
      </c>
      <c r="AJ96" s="51"/>
      <c r="AK96" s="52"/>
      <c r="AL96" s="52"/>
      <c r="AM96" s="52"/>
      <c r="AN96" s="52"/>
      <c r="AO96" s="52"/>
      <c r="AP96" s="53">
        <f t="shared" si="327"/>
        <v>0</v>
      </c>
      <c r="AQ96" s="54"/>
      <c r="AR96" s="52"/>
      <c r="AS96" s="53">
        <f t="shared" si="328"/>
        <v>0</v>
      </c>
      <c r="AT96" s="54"/>
      <c r="AU96" s="52"/>
      <c r="AV96" s="52"/>
      <c r="AW96" s="52"/>
      <c r="AX96" s="55"/>
      <c r="AY96" s="56"/>
      <c r="AZ96" s="56"/>
      <c r="BA96" s="57"/>
    </row>
    <row r="97" spans="1:53" ht="17.25" hidden="1" customHeight="1" x14ac:dyDescent="0.2">
      <c r="A97" s="860"/>
      <c r="B97" s="862"/>
      <c r="C97" s="865"/>
      <c r="D97" s="868"/>
      <c r="E97" s="872"/>
      <c r="F97" s="874"/>
      <c r="G97" s="877"/>
      <c r="H97" s="880"/>
      <c r="I97" s="885"/>
      <c r="J97" s="886"/>
      <c r="K97" s="895"/>
      <c r="L97" s="899"/>
      <c r="M97" s="175"/>
      <c r="N97" s="176"/>
      <c r="O97" s="177"/>
      <c r="P97" s="46"/>
      <c r="Q97" s="47"/>
      <c r="R97" s="902"/>
      <c r="S97" s="48"/>
      <c r="T97" s="890"/>
      <c r="U97" s="49"/>
      <c r="V97" s="890"/>
      <c r="W97" s="49"/>
      <c r="X97" s="890"/>
      <c r="Y97" s="49"/>
      <c r="Z97" s="890"/>
      <c r="AA97" s="49"/>
      <c r="AB97" s="890"/>
      <c r="AC97" s="49"/>
      <c r="AD97" s="890"/>
      <c r="AE97" s="49"/>
      <c r="AF97" s="890"/>
      <c r="AG97" s="50"/>
      <c r="AH97" s="893"/>
      <c r="AI97" s="104">
        <f t="shared" si="326"/>
        <v>0</v>
      </c>
      <c r="AJ97" s="51"/>
      <c r="AK97" s="52"/>
      <c r="AL97" s="52"/>
      <c r="AM97" s="52"/>
      <c r="AN97" s="52"/>
      <c r="AO97" s="52"/>
      <c r="AP97" s="53">
        <f t="shared" si="327"/>
        <v>0</v>
      </c>
      <c r="AQ97" s="54"/>
      <c r="AR97" s="52"/>
      <c r="AS97" s="53">
        <f t="shared" si="328"/>
        <v>0</v>
      </c>
      <c r="AT97" s="54"/>
      <c r="AU97" s="52"/>
      <c r="AV97" s="52"/>
      <c r="AW97" s="52"/>
      <c r="AX97" s="55"/>
      <c r="AY97" s="56"/>
      <c r="AZ97" s="56"/>
      <c r="BA97" s="57"/>
    </row>
    <row r="98" spans="1:53" ht="17.25" hidden="1" customHeight="1" x14ac:dyDescent="0.2">
      <c r="A98" s="860"/>
      <c r="B98" s="862"/>
      <c r="C98" s="865"/>
      <c r="D98" s="868"/>
      <c r="E98" s="872"/>
      <c r="F98" s="874"/>
      <c r="G98" s="877"/>
      <c r="H98" s="880"/>
      <c r="I98" s="885"/>
      <c r="J98" s="886"/>
      <c r="K98" s="895"/>
      <c r="L98" s="899"/>
      <c r="M98" s="175"/>
      <c r="N98" s="176"/>
      <c r="O98" s="177"/>
      <c r="P98" s="46"/>
      <c r="Q98" s="47"/>
      <c r="R98" s="902"/>
      <c r="S98" s="48"/>
      <c r="T98" s="890"/>
      <c r="U98" s="49"/>
      <c r="V98" s="890"/>
      <c r="W98" s="49"/>
      <c r="X98" s="890"/>
      <c r="Y98" s="49"/>
      <c r="Z98" s="890"/>
      <c r="AA98" s="49"/>
      <c r="AB98" s="890"/>
      <c r="AC98" s="49"/>
      <c r="AD98" s="890"/>
      <c r="AE98" s="49"/>
      <c r="AF98" s="890"/>
      <c r="AG98" s="50"/>
      <c r="AH98" s="893"/>
      <c r="AI98" s="104">
        <f t="shared" si="326"/>
        <v>0</v>
      </c>
      <c r="AJ98" s="51"/>
      <c r="AK98" s="52"/>
      <c r="AL98" s="52"/>
      <c r="AM98" s="52"/>
      <c r="AN98" s="52"/>
      <c r="AO98" s="52"/>
      <c r="AP98" s="53">
        <f t="shared" si="327"/>
        <v>0</v>
      </c>
      <c r="AQ98" s="54"/>
      <c r="AR98" s="52"/>
      <c r="AS98" s="53">
        <f t="shared" si="328"/>
        <v>0</v>
      </c>
      <c r="AT98" s="54"/>
      <c r="AU98" s="52"/>
      <c r="AV98" s="52"/>
      <c r="AW98" s="52"/>
      <c r="AX98" s="55"/>
      <c r="AY98" s="56"/>
      <c r="AZ98" s="56"/>
      <c r="BA98" s="57"/>
    </row>
    <row r="99" spans="1:53" ht="17.25" hidden="1" customHeight="1" x14ac:dyDescent="0.2">
      <c r="A99" s="860"/>
      <c r="B99" s="863"/>
      <c r="C99" s="866"/>
      <c r="D99" s="869"/>
      <c r="E99" s="872"/>
      <c r="F99" s="875"/>
      <c r="G99" s="878"/>
      <c r="H99" s="881"/>
      <c r="I99" s="885"/>
      <c r="J99" s="886"/>
      <c r="K99" s="896"/>
      <c r="L99" s="899"/>
      <c r="M99" s="178"/>
      <c r="N99" s="179"/>
      <c r="O99" s="180"/>
      <c r="P99" s="107"/>
      <c r="Q99" s="108"/>
      <c r="R99" s="902"/>
      <c r="S99" s="109"/>
      <c r="T99" s="890"/>
      <c r="U99" s="110"/>
      <c r="V99" s="890"/>
      <c r="W99" s="110"/>
      <c r="X99" s="890"/>
      <c r="Y99" s="110"/>
      <c r="Z99" s="890"/>
      <c r="AA99" s="110"/>
      <c r="AB99" s="890"/>
      <c r="AC99" s="110"/>
      <c r="AD99" s="890"/>
      <c r="AE99" s="110"/>
      <c r="AF99" s="890"/>
      <c r="AG99" s="111"/>
      <c r="AH99" s="894"/>
      <c r="AI99" s="104">
        <f t="shared" si="326"/>
        <v>0</v>
      </c>
      <c r="AJ99" s="112"/>
      <c r="AK99" s="113"/>
      <c r="AL99" s="113"/>
      <c r="AM99" s="113"/>
      <c r="AN99" s="113"/>
      <c r="AO99" s="113"/>
      <c r="AP99" s="53">
        <f t="shared" si="327"/>
        <v>0</v>
      </c>
      <c r="AQ99" s="114"/>
      <c r="AR99" s="113"/>
      <c r="AS99" s="53">
        <f>SUM(AQ99:AR99)</f>
        <v>0</v>
      </c>
      <c r="AT99" s="114"/>
      <c r="AU99" s="113"/>
      <c r="AV99" s="113"/>
      <c r="AW99" s="113"/>
      <c r="AX99" s="115"/>
      <c r="AY99" s="116"/>
      <c r="AZ99" s="116"/>
      <c r="BA99" s="117"/>
    </row>
    <row r="100" spans="1:53" ht="9.9499999999999993" hidden="1" customHeight="1" thickBot="1" x14ac:dyDescent="0.25">
      <c r="A100" s="861"/>
      <c r="B100" s="864"/>
      <c r="C100" s="867"/>
      <c r="D100" s="870"/>
      <c r="E100" s="873"/>
      <c r="F100" s="876"/>
      <c r="G100" s="879"/>
      <c r="H100" s="882"/>
      <c r="I100" s="887"/>
      <c r="J100" s="888"/>
      <c r="K100" s="897"/>
      <c r="L100" s="900"/>
      <c r="M100" s="181"/>
      <c r="N100" s="182"/>
      <c r="O100" s="183"/>
      <c r="P100" s="118"/>
      <c r="Q100" s="118"/>
      <c r="R100" s="903"/>
      <c r="S100" s="184"/>
      <c r="T100" s="891"/>
      <c r="U100" s="185"/>
      <c r="V100" s="891"/>
      <c r="W100" s="185"/>
      <c r="X100" s="891"/>
      <c r="Y100" s="185"/>
      <c r="Z100" s="891"/>
      <c r="AA100" s="185"/>
      <c r="AB100" s="891"/>
      <c r="AC100" s="185"/>
      <c r="AD100" s="891"/>
      <c r="AE100" s="185"/>
      <c r="AF100" s="891"/>
      <c r="AG100" s="186"/>
      <c r="AH100" s="119"/>
      <c r="AI100" s="120"/>
      <c r="AJ100" s="187"/>
      <c r="AK100" s="188"/>
      <c r="AL100" s="188"/>
      <c r="AM100" s="188"/>
      <c r="AN100" s="188"/>
      <c r="AO100" s="188"/>
      <c r="AP100" s="121"/>
      <c r="AQ100" s="189"/>
      <c r="AR100" s="188"/>
      <c r="AS100" s="121"/>
      <c r="AT100" s="189"/>
      <c r="AU100" s="188"/>
      <c r="AV100" s="188"/>
      <c r="AW100" s="188"/>
      <c r="AX100" s="190"/>
      <c r="AY100" s="191"/>
      <c r="AZ100" s="191"/>
      <c r="BA100" s="192"/>
    </row>
    <row r="101" spans="1:53" ht="6" hidden="1" customHeight="1" x14ac:dyDescent="0.2">
      <c r="A101" s="157"/>
      <c r="B101" s="193"/>
      <c r="C101" s="193"/>
      <c r="D101" s="193"/>
      <c r="E101" s="193"/>
      <c r="F101" s="193"/>
      <c r="G101" s="193"/>
      <c r="H101" s="193"/>
      <c r="I101" s="904"/>
      <c r="J101" s="904"/>
      <c r="K101" s="193"/>
      <c r="L101" s="193"/>
      <c r="M101" s="193"/>
      <c r="N101" s="193"/>
      <c r="O101" s="193"/>
      <c r="P101" s="193"/>
      <c r="Q101" s="193"/>
      <c r="R101" s="193"/>
      <c r="S101" s="193"/>
      <c r="T101" s="193"/>
      <c r="U101" s="193"/>
      <c r="V101" s="193"/>
      <c r="W101" s="193"/>
      <c r="X101" s="193"/>
      <c r="Y101" s="193"/>
      <c r="Z101" s="193"/>
      <c r="AA101" s="193"/>
      <c r="AB101" s="193"/>
      <c r="AC101" s="193"/>
      <c r="AD101" s="193"/>
      <c r="AE101" s="193"/>
      <c r="AF101" s="193"/>
      <c r="AG101" s="193"/>
      <c r="AH101" s="193"/>
      <c r="AI101" s="194"/>
      <c r="AJ101" s="194"/>
      <c r="AK101" s="194"/>
      <c r="AL101" s="194"/>
      <c r="AM101" s="194"/>
      <c r="AN101" s="194"/>
      <c r="AO101" s="195"/>
      <c r="AP101" s="194"/>
      <c r="AQ101" s="194"/>
      <c r="AR101" s="194"/>
      <c r="AS101" s="194"/>
      <c r="AT101" s="194"/>
      <c r="AU101" s="194"/>
      <c r="AV101" s="194"/>
      <c r="AW101" s="194"/>
      <c r="AX101" s="194"/>
      <c r="AY101" s="194"/>
      <c r="AZ101" s="194"/>
      <c r="BA101" s="157"/>
    </row>
    <row r="102" spans="1:53" ht="72" hidden="1" customHeight="1" x14ac:dyDescent="0.2">
      <c r="A102" s="859">
        <v>11</v>
      </c>
      <c r="B102" s="162" t="s">
        <v>1710</v>
      </c>
      <c r="C102" s="163" t="s">
        <v>1711</v>
      </c>
      <c r="D102" s="164" t="s">
        <v>21</v>
      </c>
      <c r="E102" s="164" t="s">
        <v>1899</v>
      </c>
      <c r="F102" s="163" t="s">
        <v>1712</v>
      </c>
      <c r="G102" s="165" t="s">
        <v>1680</v>
      </c>
      <c r="H102" s="165" t="s">
        <v>1681</v>
      </c>
      <c r="I102" s="166" t="s">
        <v>1915</v>
      </c>
      <c r="J102" s="167">
        <f>+$N$3</f>
        <v>2017</v>
      </c>
      <c r="K102" s="165" t="s">
        <v>1932</v>
      </c>
      <c r="L102" s="166" t="s">
        <v>1933</v>
      </c>
      <c r="M102" s="163" t="s">
        <v>1713</v>
      </c>
      <c r="N102" s="163" t="s">
        <v>1714</v>
      </c>
      <c r="O102" s="163" t="s">
        <v>1715</v>
      </c>
      <c r="P102" s="163" t="s">
        <v>1716</v>
      </c>
      <c r="Q102" s="163" t="s">
        <v>1717</v>
      </c>
      <c r="R102" s="168">
        <f t="shared" ref="R102" si="329">SUM(R103:R109)</f>
        <v>0</v>
      </c>
      <c r="S102" s="169">
        <f t="shared" ref="S102" si="330">SUM(S103:S109)</f>
        <v>0</v>
      </c>
      <c r="T102" s="170">
        <f t="shared" ref="T102" si="331">SUM(T103:T109)</f>
        <v>0</v>
      </c>
      <c r="U102" s="171">
        <f t="shared" ref="U102" si="332">SUM(U103:U109)</f>
        <v>0</v>
      </c>
      <c r="V102" s="170">
        <f t="shared" ref="V102" si="333">SUM(V103:V109)</f>
        <v>0</v>
      </c>
      <c r="W102" s="171">
        <f t="shared" ref="W102" si="334">SUM(W103:W109)</f>
        <v>0</v>
      </c>
      <c r="X102" s="170">
        <f t="shared" ref="X102" si="335">SUM(X103:X109)</f>
        <v>0</v>
      </c>
      <c r="Y102" s="171">
        <f t="shared" ref="Y102" si="336">SUM(Y103:Y109)</f>
        <v>0</v>
      </c>
      <c r="Z102" s="170">
        <f t="shared" ref="Z102" si="337">SUM(Z103:Z109)</f>
        <v>0</v>
      </c>
      <c r="AA102" s="171">
        <f t="shared" ref="AA102" si="338">SUM(AA103:AA109)</f>
        <v>0</v>
      </c>
      <c r="AB102" s="170">
        <f t="shared" ref="AB102" si="339">SUM(AB103:AB109)</f>
        <v>0</v>
      </c>
      <c r="AC102" s="171">
        <f t="shared" ref="AC102" si="340">SUM(AC103:AC109)</f>
        <v>0</v>
      </c>
      <c r="AD102" s="170">
        <f t="shared" ref="AD102" si="341">SUM(AD103:AD109)</f>
        <v>0</v>
      </c>
      <c r="AE102" s="171">
        <f t="shared" ref="AE102" si="342">SUM(AE103:AE109)</f>
        <v>0</v>
      </c>
      <c r="AF102" s="170">
        <f t="shared" ref="AF102" si="343">SUM(AF103:AF109)</f>
        <v>0</v>
      </c>
      <c r="AG102" s="172">
        <f t="shared" ref="AG102" si="344">SUM(AG103:AG109)</f>
        <v>0</v>
      </c>
      <c r="AH102" s="173">
        <f t="shared" ref="AH102" si="345">SUM(AH103:AH109)</f>
        <v>0</v>
      </c>
      <c r="AI102" s="174">
        <f t="shared" ref="AI102" si="346">SUM(AI103:AI109)</f>
        <v>0</v>
      </c>
      <c r="AJ102" s="41">
        <f t="shared" ref="AJ102" si="347">SUM(AJ103:AJ109)</f>
        <v>0</v>
      </c>
      <c r="AK102" s="42">
        <f t="shared" ref="AK102" si="348">SUM(AK103:AK109)</f>
        <v>0</v>
      </c>
      <c r="AL102" s="42">
        <f t="shared" ref="AL102" si="349">SUM(AL103:AL109)</f>
        <v>0</v>
      </c>
      <c r="AM102" s="42">
        <f t="shared" ref="AM102" si="350">SUM(AM103:AM109)</f>
        <v>0</v>
      </c>
      <c r="AN102" s="42">
        <f t="shared" ref="AN102" si="351">SUM(AN103:AN109)</f>
        <v>0</v>
      </c>
      <c r="AO102" s="42">
        <f t="shared" ref="AO102" si="352">SUM(AO103:AO109)</f>
        <v>0</v>
      </c>
      <c r="AP102" s="43">
        <f t="shared" ref="AP102" si="353">SUM(AP103:AP109)</f>
        <v>0</v>
      </c>
      <c r="AQ102" s="105">
        <f t="shared" ref="AQ102" si="354">SUM(AQ103:AQ109)</f>
        <v>0</v>
      </c>
      <c r="AR102" s="42">
        <f t="shared" ref="AR102" si="355">SUM(AR103:AR109)</f>
        <v>0</v>
      </c>
      <c r="AS102" s="43">
        <f t="shared" ref="AS102" si="356">SUM(AS103:AS109)</f>
        <v>0</v>
      </c>
      <c r="AT102" s="105">
        <f t="shared" ref="AT102" si="357">SUM(AT103:AT109)</f>
        <v>0</v>
      </c>
      <c r="AU102" s="42">
        <f t="shared" ref="AU102" si="358">SUM(AU103:AU109)</f>
        <v>0</v>
      </c>
      <c r="AV102" s="42">
        <f t="shared" ref="AV102" si="359">SUM(AV103:AV109)</f>
        <v>0</v>
      </c>
      <c r="AW102" s="42">
        <f t="shared" ref="AW102" si="360">SUM(AW103:AW109)</f>
        <v>0</v>
      </c>
      <c r="AX102" s="106">
        <f t="shared" ref="AX102" si="361">SUM(AX103:AX109)</f>
        <v>0</v>
      </c>
      <c r="AY102" s="44" t="s">
        <v>1687</v>
      </c>
      <c r="AZ102" s="44" t="s">
        <v>1688</v>
      </c>
      <c r="BA102" s="45" t="s">
        <v>1689</v>
      </c>
    </row>
    <row r="103" spans="1:53" ht="17.25" hidden="1" customHeight="1" x14ac:dyDescent="0.2">
      <c r="A103" s="860"/>
      <c r="B103" s="862" t="str">
        <f>VLOOKUP($D$9,'PROYECTOS REGISTRADOS'!$A$2:$D$82,4,0)</f>
        <v>Mejoramiento de la atención integral de la Gestión del Riesgo de Desastres Tocancipá, Cundinamarca, Centro Oriente</v>
      </c>
      <c r="C103" s="865" t="str">
        <f>VLOOKUP($D$9,'PROYECTOS REGISTRADOS'!$A$2:$D$82,3,0)</f>
        <v>2016-25817-0055</v>
      </c>
      <c r="D103" s="868"/>
      <c r="E103" s="871" t="str">
        <f>IF(D103=0,"0-0",(VLOOKUP(D103,'CONSOLIDADO PLAN DESARROLLO'!$EL$9:$ET$304,2,0)))</f>
        <v>0-0</v>
      </c>
      <c r="F103" s="874" t="str">
        <f>IF(D103=0,"0-0",(VLOOKUP(D103,'CONSOLIDADO PLAN DESARROLLO'!$EL$9:$ET$304,3,0)))</f>
        <v>0-0</v>
      </c>
      <c r="G103" s="877" t="str">
        <f>IF(D103=0,"0-0",(VLOOKUP(D103,'CONSOLIDADO PLAN DESARROLLO'!$EL$9:$ET$304,4,0)))</f>
        <v>0-0</v>
      </c>
      <c r="H103" s="880" t="str">
        <f>IF(D103=0,"0-0",(VLOOKUP(D103,'CONSOLIDADO PLAN DESARROLLO'!$EL$9:$ET$304,5,0)))</f>
        <v>0-0</v>
      </c>
      <c r="I103" s="883" t="str">
        <f>IF(D103=0,"0-0",(VLOOKUP(D103,'CONSOLIDADO PLAN DESARROLLO'!$EL$9:$ET$304,$R$3,0)))</f>
        <v>0-0</v>
      </c>
      <c r="J103" s="884"/>
      <c r="K103" s="895"/>
      <c r="L103" s="898"/>
      <c r="M103" s="175"/>
      <c r="N103" s="176"/>
      <c r="O103" s="177"/>
      <c r="P103" s="46"/>
      <c r="Q103" s="47"/>
      <c r="R103" s="901"/>
      <c r="S103" s="48"/>
      <c r="T103" s="889"/>
      <c r="U103" s="49"/>
      <c r="V103" s="889"/>
      <c r="W103" s="49"/>
      <c r="X103" s="889"/>
      <c r="Y103" s="49"/>
      <c r="Z103" s="889"/>
      <c r="AA103" s="49"/>
      <c r="AB103" s="889"/>
      <c r="AC103" s="49"/>
      <c r="AD103" s="889"/>
      <c r="AE103" s="49"/>
      <c r="AF103" s="889"/>
      <c r="AG103" s="50"/>
      <c r="AH103" s="892">
        <f>+R103+T103+V103+X103+Z103+AB103+AD103+AF103</f>
        <v>0</v>
      </c>
      <c r="AI103" s="104">
        <f t="shared" ref="AI103:AI108" si="362">AC103+AE103+AG103+S103+U103+W103+Y103+AA103</f>
        <v>0</v>
      </c>
      <c r="AJ103" s="51"/>
      <c r="AK103" s="52"/>
      <c r="AL103" s="52"/>
      <c r="AM103" s="52"/>
      <c r="AN103" s="52"/>
      <c r="AO103" s="52"/>
      <c r="AP103" s="53">
        <f t="shared" ref="AP103:AP108" si="363">SUM(AJ103:AO103)</f>
        <v>0</v>
      </c>
      <c r="AQ103" s="54"/>
      <c r="AR103" s="52"/>
      <c r="AS103" s="53">
        <f t="shared" ref="AS103:AS107" si="364">SUM(AQ103:AR103)</f>
        <v>0</v>
      </c>
      <c r="AT103" s="54"/>
      <c r="AU103" s="52"/>
      <c r="AV103" s="52"/>
      <c r="AW103" s="52"/>
      <c r="AX103" s="55"/>
      <c r="AY103" s="56"/>
      <c r="AZ103" s="56"/>
      <c r="BA103" s="57"/>
    </row>
    <row r="104" spans="1:53" ht="17.25" hidden="1" customHeight="1" x14ac:dyDescent="0.2">
      <c r="A104" s="860"/>
      <c r="B104" s="862"/>
      <c r="C104" s="865"/>
      <c r="D104" s="868"/>
      <c r="E104" s="872"/>
      <c r="F104" s="874"/>
      <c r="G104" s="877"/>
      <c r="H104" s="880"/>
      <c r="I104" s="885"/>
      <c r="J104" s="886"/>
      <c r="K104" s="895"/>
      <c r="L104" s="899"/>
      <c r="M104" s="175"/>
      <c r="N104" s="176"/>
      <c r="O104" s="177"/>
      <c r="P104" s="46"/>
      <c r="Q104" s="47"/>
      <c r="R104" s="902"/>
      <c r="S104" s="48"/>
      <c r="T104" s="890"/>
      <c r="U104" s="49"/>
      <c r="V104" s="890"/>
      <c r="W104" s="49"/>
      <c r="X104" s="890"/>
      <c r="Y104" s="49"/>
      <c r="Z104" s="890"/>
      <c r="AA104" s="49"/>
      <c r="AB104" s="890"/>
      <c r="AC104" s="49"/>
      <c r="AD104" s="890"/>
      <c r="AE104" s="49"/>
      <c r="AF104" s="890"/>
      <c r="AG104" s="50"/>
      <c r="AH104" s="893"/>
      <c r="AI104" s="104">
        <f t="shared" si="362"/>
        <v>0</v>
      </c>
      <c r="AJ104" s="51"/>
      <c r="AK104" s="52"/>
      <c r="AL104" s="52"/>
      <c r="AM104" s="52"/>
      <c r="AN104" s="52"/>
      <c r="AO104" s="52"/>
      <c r="AP104" s="53">
        <f t="shared" si="363"/>
        <v>0</v>
      </c>
      <c r="AQ104" s="54"/>
      <c r="AR104" s="52"/>
      <c r="AS104" s="53">
        <f t="shared" si="364"/>
        <v>0</v>
      </c>
      <c r="AT104" s="54"/>
      <c r="AU104" s="52"/>
      <c r="AV104" s="52"/>
      <c r="AW104" s="52"/>
      <c r="AX104" s="55"/>
      <c r="AY104" s="56"/>
      <c r="AZ104" s="56"/>
      <c r="BA104" s="57"/>
    </row>
    <row r="105" spans="1:53" ht="17.25" hidden="1" customHeight="1" x14ac:dyDescent="0.2">
      <c r="A105" s="860"/>
      <c r="B105" s="862"/>
      <c r="C105" s="865"/>
      <c r="D105" s="868"/>
      <c r="E105" s="872"/>
      <c r="F105" s="874"/>
      <c r="G105" s="877"/>
      <c r="H105" s="880"/>
      <c r="I105" s="885"/>
      <c r="J105" s="886"/>
      <c r="K105" s="895"/>
      <c r="L105" s="899"/>
      <c r="M105" s="175"/>
      <c r="N105" s="176"/>
      <c r="O105" s="177"/>
      <c r="P105" s="46"/>
      <c r="Q105" s="47"/>
      <c r="R105" s="902"/>
      <c r="S105" s="48"/>
      <c r="T105" s="890"/>
      <c r="U105" s="49"/>
      <c r="V105" s="890"/>
      <c r="W105" s="49"/>
      <c r="X105" s="890"/>
      <c r="Y105" s="49"/>
      <c r="Z105" s="890"/>
      <c r="AA105" s="49"/>
      <c r="AB105" s="890"/>
      <c r="AC105" s="49"/>
      <c r="AD105" s="890"/>
      <c r="AE105" s="49"/>
      <c r="AF105" s="890"/>
      <c r="AG105" s="50"/>
      <c r="AH105" s="893"/>
      <c r="AI105" s="104">
        <f t="shared" si="362"/>
        <v>0</v>
      </c>
      <c r="AJ105" s="51"/>
      <c r="AK105" s="52"/>
      <c r="AL105" s="52"/>
      <c r="AM105" s="52"/>
      <c r="AN105" s="52"/>
      <c r="AO105" s="52"/>
      <c r="AP105" s="53">
        <f t="shared" si="363"/>
        <v>0</v>
      </c>
      <c r="AQ105" s="54"/>
      <c r="AR105" s="52"/>
      <c r="AS105" s="53">
        <f t="shared" si="364"/>
        <v>0</v>
      </c>
      <c r="AT105" s="54"/>
      <c r="AU105" s="52"/>
      <c r="AV105" s="52"/>
      <c r="AW105" s="52"/>
      <c r="AX105" s="55"/>
      <c r="AY105" s="56"/>
      <c r="AZ105" s="56"/>
      <c r="BA105" s="57"/>
    </row>
    <row r="106" spans="1:53" ht="17.25" hidden="1" customHeight="1" x14ac:dyDescent="0.2">
      <c r="A106" s="860"/>
      <c r="B106" s="862"/>
      <c r="C106" s="865"/>
      <c r="D106" s="868"/>
      <c r="E106" s="872"/>
      <c r="F106" s="874"/>
      <c r="G106" s="877"/>
      <c r="H106" s="880"/>
      <c r="I106" s="885"/>
      <c r="J106" s="886"/>
      <c r="K106" s="895"/>
      <c r="L106" s="899"/>
      <c r="M106" s="175"/>
      <c r="N106" s="176"/>
      <c r="O106" s="177"/>
      <c r="P106" s="46"/>
      <c r="Q106" s="47"/>
      <c r="R106" s="902"/>
      <c r="S106" s="48"/>
      <c r="T106" s="890"/>
      <c r="U106" s="49"/>
      <c r="V106" s="890"/>
      <c r="W106" s="49"/>
      <c r="X106" s="890"/>
      <c r="Y106" s="49"/>
      <c r="Z106" s="890"/>
      <c r="AA106" s="49"/>
      <c r="AB106" s="890"/>
      <c r="AC106" s="49"/>
      <c r="AD106" s="890"/>
      <c r="AE106" s="49"/>
      <c r="AF106" s="890"/>
      <c r="AG106" s="50"/>
      <c r="AH106" s="893"/>
      <c r="AI106" s="104">
        <f t="shared" si="362"/>
        <v>0</v>
      </c>
      <c r="AJ106" s="51"/>
      <c r="AK106" s="52"/>
      <c r="AL106" s="52"/>
      <c r="AM106" s="52"/>
      <c r="AN106" s="52"/>
      <c r="AO106" s="52"/>
      <c r="AP106" s="53">
        <f t="shared" si="363"/>
        <v>0</v>
      </c>
      <c r="AQ106" s="54"/>
      <c r="AR106" s="52"/>
      <c r="AS106" s="53">
        <f t="shared" si="364"/>
        <v>0</v>
      </c>
      <c r="AT106" s="54"/>
      <c r="AU106" s="52"/>
      <c r="AV106" s="52"/>
      <c r="AW106" s="52"/>
      <c r="AX106" s="55"/>
      <c r="AY106" s="56"/>
      <c r="AZ106" s="56"/>
      <c r="BA106" s="57"/>
    </row>
    <row r="107" spans="1:53" ht="17.25" hidden="1" customHeight="1" x14ac:dyDescent="0.2">
      <c r="A107" s="860"/>
      <c r="B107" s="862"/>
      <c r="C107" s="865"/>
      <c r="D107" s="868"/>
      <c r="E107" s="872"/>
      <c r="F107" s="874"/>
      <c r="G107" s="877"/>
      <c r="H107" s="880"/>
      <c r="I107" s="885"/>
      <c r="J107" s="886"/>
      <c r="K107" s="895"/>
      <c r="L107" s="899"/>
      <c r="M107" s="175"/>
      <c r="N107" s="176"/>
      <c r="O107" s="177"/>
      <c r="P107" s="46"/>
      <c r="Q107" s="47"/>
      <c r="R107" s="902"/>
      <c r="S107" s="48"/>
      <c r="T107" s="890"/>
      <c r="U107" s="49"/>
      <c r="V107" s="890"/>
      <c r="W107" s="49"/>
      <c r="X107" s="890"/>
      <c r="Y107" s="49"/>
      <c r="Z107" s="890"/>
      <c r="AA107" s="49"/>
      <c r="AB107" s="890"/>
      <c r="AC107" s="49"/>
      <c r="AD107" s="890"/>
      <c r="AE107" s="49"/>
      <c r="AF107" s="890"/>
      <c r="AG107" s="50"/>
      <c r="AH107" s="893"/>
      <c r="AI107" s="104">
        <f t="shared" si="362"/>
        <v>0</v>
      </c>
      <c r="AJ107" s="51"/>
      <c r="AK107" s="52"/>
      <c r="AL107" s="52"/>
      <c r="AM107" s="52"/>
      <c r="AN107" s="52"/>
      <c r="AO107" s="52"/>
      <c r="AP107" s="53">
        <f t="shared" si="363"/>
        <v>0</v>
      </c>
      <c r="AQ107" s="54"/>
      <c r="AR107" s="52"/>
      <c r="AS107" s="53">
        <f t="shared" si="364"/>
        <v>0</v>
      </c>
      <c r="AT107" s="54"/>
      <c r="AU107" s="52"/>
      <c r="AV107" s="52"/>
      <c r="AW107" s="52"/>
      <c r="AX107" s="55"/>
      <c r="AY107" s="56"/>
      <c r="AZ107" s="56"/>
      <c r="BA107" s="57"/>
    </row>
    <row r="108" spans="1:53" ht="17.25" hidden="1" customHeight="1" x14ac:dyDescent="0.2">
      <c r="A108" s="860"/>
      <c r="B108" s="863"/>
      <c r="C108" s="866"/>
      <c r="D108" s="869"/>
      <c r="E108" s="872"/>
      <c r="F108" s="875"/>
      <c r="G108" s="878"/>
      <c r="H108" s="881"/>
      <c r="I108" s="885"/>
      <c r="J108" s="886"/>
      <c r="K108" s="896"/>
      <c r="L108" s="899"/>
      <c r="M108" s="178"/>
      <c r="N108" s="179"/>
      <c r="O108" s="180"/>
      <c r="P108" s="107"/>
      <c r="Q108" s="108"/>
      <c r="R108" s="902"/>
      <c r="S108" s="109"/>
      <c r="T108" s="890"/>
      <c r="U108" s="110"/>
      <c r="V108" s="890"/>
      <c r="W108" s="110"/>
      <c r="X108" s="890"/>
      <c r="Y108" s="110"/>
      <c r="Z108" s="890"/>
      <c r="AA108" s="110"/>
      <c r="AB108" s="890"/>
      <c r="AC108" s="110"/>
      <c r="AD108" s="890"/>
      <c r="AE108" s="110"/>
      <c r="AF108" s="890"/>
      <c r="AG108" s="111"/>
      <c r="AH108" s="894"/>
      <c r="AI108" s="104">
        <f t="shared" si="362"/>
        <v>0</v>
      </c>
      <c r="AJ108" s="112"/>
      <c r="AK108" s="113"/>
      <c r="AL108" s="113"/>
      <c r="AM108" s="113"/>
      <c r="AN108" s="113"/>
      <c r="AO108" s="113"/>
      <c r="AP108" s="53">
        <f t="shared" si="363"/>
        <v>0</v>
      </c>
      <c r="AQ108" s="114"/>
      <c r="AR108" s="113"/>
      <c r="AS108" s="53">
        <f>SUM(AQ108:AR108)</f>
        <v>0</v>
      </c>
      <c r="AT108" s="114"/>
      <c r="AU108" s="113"/>
      <c r="AV108" s="113"/>
      <c r="AW108" s="113"/>
      <c r="AX108" s="115"/>
      <c r="AY108" s="116"/>
      <c r="AZ108" s="116"/>
      <c r="BA108" s="117"/>
    </row>
    <row r="109" spans="1:53" ht="9.9499999999999993" hidden="1" customHeight="1" thickBot="1" x14ac:dyDescent="0.25">
      <c r="A109" s="861"/>
      <c r="B109" s="864"/>
      <c r="C109" s="867"/>
      <c r="D109" s="870"/>
      <c r="E109" s="873"/>
      <c r="F109" s="876"/>
      <c r="G109" s="879"/>
      <c r="H109" s="882"/>
      <c r="I109" s="887"/>
      <c r="J109" s="888"/>
      <c r="K109" s="897"/>
      <c r="L109" s="900"/>
      <c r="M109" s="181"/>
      <c r="N109" s="182"/>
      <c r="O109" s="183"/>
      <c r="P109" s="118"/>
      <c r="Q109" s="118"/>
      <c r="R109" s="903"/>
      <c r="S109" s="184"/>
      <c r="T109" s="891"/>
      <c r="U109" s="185"/>
      <c r="V109" s="891"/>
      <c r="W109" s="185"/>
      <c r="X109" s="891"/>
      <c r="Y109" s="185"/>
      <c r="Z109" s="891"/>
      <c r="AA109" s="185"/>
      <c r="AB109" s="891"/>
      <c r="AC109" s="185"/>
      <c r="AD109" s="891"/>
      <c r="AE109" s="185"/>
      <c r="AF109" s="891"/>
      <c r="AG109" s="186"/>
      <c r="AH109" s="119"/>
      <c r="AI109" s="120"/>
      <c r="AJ109" s="187"/>
      <c r="AK109" s="188"/>
      <c r="AL109" s="188"/>
      <c r="AM109" s="188"/>
      <c r="AN109" s="188"/>
      <c r="AO109" s="188"/>
      <c r="AP109" s="121"/>
      <c r="AQ109" s="189"/>
      <c r="AR109" s="188"/>
      <c r="AS109" s="121"/>
      <c r="AT109" s="189"/>
      <c r="AU109" s="188"/>
      <c r="AV109" s="188"/>
      <c r="AW109" s="188"/>
      <c r="AX109" s="190"/>
      <c r="AY109" s="191"/>
      <c r="AZ109" s="191"/>
      <c r="BA109" s="192"/>
    </row>
    <row r="110" spans="1:53" ht="6" hidden="1" customHeight="1" x14ac:dyDescent="0.2">
      <c r="A110" s="157"/>
      <c r="B110" s="193"/>
      <c r="C110" s="193"/>
      <c r="D110" s="193"/>
      <c r="E110" s="193"/>
      <c r="F110" s="193"/>
      <c r="G110" s="193"/>
      <c r="H110" s="193"/>
      <c r="I110" s="904"/>
      <c r="J110" s="904"/>
      <c r="K110" s="193"/>
      <c r="L110" s="193"/>
      <c r="M110" s="193"/>
      <c r="N110" s="193"/>
      <c r="O110" s="193"/>
      <c r="P110" s="193"/>
      <c r="Q110" s="193"/>
      <c r="R110" s="193"/>
      <c r="S110" s="193"/>
      <c r="T110" s="193"/>
      <c r="U110" s="193"/>
      <c r="V110" s="193"/>
      <c r="W110" s="193"/>
      <c r="X110" s="193"/>
      <c r="Y110" s="193"/>
      <c r="Z110" s="193"/>
      <c r="AA110" s="193"/>
      <c r="AB110" s="193"/>
      <c r="AC110" s="193"/>
      <c r="AD110" s="193"/>
      <c r="AE110" s="193"/>
      <c r="AF110" s="193"/>
      <c r="AG110" s="193"/>
      <c r="AH110" s="193"/>
      <c r="AI110" s="194"/>
      <c r="AJ110" s="194"/>
      <c r="AK110" s="194"/>
      <c r="AL110" s="194"/>
      <c r="AM110" s="194"/>
      <c r="AN110" s="194"/>
      <c r="AO110" s="195"/>
      <c r="AP110" s="194"/>
      <c r="AQ110" s="194"/>
      <c r="AR110" s="194"/>
      <c r="AS110" s="194"/>
      <c r="AT110" s="194"/>
      <c r="AU110" s="194"/>
      <c r="AV110" s="194"/>
      <c r="AW110" s="194"/>
      <c r="AX110" s="194"/>
      <c r="AY110" s="194"/>
      <c r="AZ110" s="194"/>
      <c r="BA110" s="157"/>
    </row>
    <row r="111" spans="1:53" ht="72" hidden="1" customHeight="1" x14ac:dyDescent="0.2">
      <c r="A111" s="859">
        <v>12</v>
      </c>
      <c r="B111" s="162" t="s">
        <v>1710</v>
      </c>
      <c r="C111" s="163" t="s">
        <v>1711</v>
      </c>
      <c r="D111" s="164" t="s">
        <v>21</v>
      </c>
      <c r="E111" s="164" t="s">
        <v>1899</v>
      </c>
      <c r="F111" s="163" t="s">
        <v>1712</v>
      </c>
      <c r="G111" s="165" t="s">
        <v>1680</v>
      </c>
      <c r="H111" s="165" t="s">
        <v>1681</v>
      </c>
      <c r="I111" s="166" t="s">
        <v>1915</v>
      </c>
      <c r="J111" s="167">
        <f>+$N$3</f>
        <v>2017</v>
      </c>
      <c r="K111" s="165" t="s">
        <v>1932</v>
      </c>
      <c r="L111" s="166" t="s">
        <v>1933</v>
      </c>
      <c r="M111" s="163" t="s">
        <v>1713</v>
      </c>
      <c r="N111" s="163" t="s">
        <v>1714</v>
      </c>
      <c r="O111" s="163" t="s">
        <v>1715</v>
      </c>
      <c r="P111" s="163" t="s">
        <v>1716</v>
      </c>
      <c r="Q111" s="163" t="s">
        <v>1717</v>
      </c>
      <c r="R111" s="168">
        <f t="shared" ref="R111" si="365">SUM(R112:R118)</f>
        <v>0</v>
      </c>
      <c r="S111" s="169">
        <f t="shared" ref="S111" si="366">SUM(S112:S118)</f>
        <v>0</v>
      </c>
      <c r="T111" s="170">
        <f t="shared" ref="T111" si="367">SUM(T112:T118)</f>
        <v>0</v>
      </c>
      <c r="U111" s="171">
        <f t="shared" ref="U111" si="368">SUM(U112:U118)</f>
        <v>0</v>
      </c>
      <c r="V111" s="170">
        <f t="shared" ref="V111" si="369">SUM(V112:V118)</f>
        <v>0</v>
      </c>
      <c r="W111" s="171">
        <f t="shared" ref="W111" si="370">SUM(W112:W118)</f>
        <v>0</v>
      </c>
      <c r="X111" s="170">
        <f t="shared" ref="X111" si="371">SUM(X112:X118)</f>
        <v>0</v>
      </c>
      <c r="Y111" s="171">
        <f t="shared" ref="Y111" si="372">SUM(Y112:Y118)</f>
        <v>0</v>
      </c>
      <c r="Z111" s="170">
        <f t="shared" ref="Z111" si="373">SUM(Z112:Z118)</f>
        <v>0</v>
      </c>
      <c r="AA111" s="171">
        <f t="shared" ref="AA111" si="374">SUM(AA112:AA118)</f>
        <v>0</v>
      </c>
      <c r="AB111" s="170">
        <f t="shared" ref="AB111" si="375">SUM(AB112:AB118)</f>
        <v>0</v>
      </c>
      <c r="AC111" s="171">
        <f t="shared" ref="AC111" si="376">SUM(AC112:AC118)</f>
        <v>0</v>
      </c>
      <c r="AD111" s="170">
        <f t="shared" ref="AD111" si="377">SUM(AD112:AD118)</f>
        <v>0</v>
      </c>
      <c r="AE111" s="171">
        <f t="shared" ref="AE111" si="378">SUM(AE112:AE118)</f>
        <v>0</v>
      </c>
      <c r="AF111" s="170">
        <f t="shared" ref="AF111" si="379">SUM(AF112:AF118)</f>
        <v>0</v>
      </c>
      <c r="AG111" s="172">
        <f t="shared" ref="AG111" si="380">SUM(AG112:AG118)</f>
        <v>0</v>
      </c>
      <c r="AH111" s="173">
        <f t="shared" ref="AH111" si="381">SUM(AH112:AH118)</f>
        <v>0</v>
      </c>
      <c r="AI111" s="174">
        <f t="shared" ref="AI111" si="382">SUM(AI112:AI118)</f>
        <v>0</v>
      </c>
      <c r="AJ111" s="41">
        <f t="shared" ref="AJ111" si="383">SUM(AJ112:AJ118)</f>
        <v>0</v>
      </c>
      <c r="AK111" s="42">
        <f t="shared" ref="AK111" si="384">SUM(AK112:AK118)</f>
        <v>0</v>
      </c>
      <c r="AL111" s="42">
        <f t="shared" ref="AL111" si="385">SUM(AL112:AL118)</f>
        <v>0</v>
      </c>
      <c r="AM111" s="42">
        <f t="shared" ref="AM111" si="386">SUM(AM112:AM118)</f>
        <v>0</v>
      </c>
      <c r="AN111" s="42">
        <f t="shared" ref="AN111" si="387">SUM(AN112:AN118)</f>
        <v>0</v>
      </c>
      <c r="AO111" s="42">
        <f t="shared" ref="AO111" si="388">SUM(AO112:AO118)</f>
        <v>0</v>
      </c>
      <c r="AP111" s="43">
        <f t="shared" ref="AP111" si="389">SUM(AP112:AP118)</f>
        <v>0</v>
      </c>
      <c r="AQ111" s="105">
        <f t="shared" ref="AQ111" si="390">SUM(AQ112:AQ118)</f>
        <v>0</v>
      </c>
      <c r="AR111" s="42">
        <f t="shared" ref="AR111" si="391">SUM(AR112:AR118)</f>
        <v>0</v>
      </c>
      <c r="AS111" s="43">
        <f t="shared" ref="AS111" si="392">SUM(AS112:AS118)</f>
        <v>0</v>
      </c>
      <c r="AT111" s="105">
        <f t="shared" ref="AT111" si="393">SUM(AT112:AT118)</f>
        <v>0</v>
      </c>
      <c r="AU111" s="42">
        <f t="shared" ref="AU111" si="394">SUM(AU112:AU118)</f>
        <v>0</v>
      </c>
      <c r="AV111" s="42">
        <f t="shared" ref="AV111" si="395">SUM(AV112:AV118)</f>
        <v>0</v>
      </c>
      <c r="AW111" s="42">
        <f t="shared" ref="AW111" si="396">SUM(AW112:AW118)</f>
        <v>0</v>
      </c>
      <c r="AX111" s="106">
        <f t="shared" ref="AX111" si="397">SUM(AX112:AX118)</f>
        <v>0</v>
      </c>
      <c r="AY111" s="44" t="s">
        <v>1687</v>
      </c>
      <c r="AZ111" s="44" t="s">
        <v>1688</v>
      </c>
      <c r="BA111" s="45" t="s">
        <v>1689</v>
      </c>
    </row>
    <row r="112" spans="1:53" ht="17.25" hidden="1" customHeight="1" x14ac:dyDescent="0.2">
      <c r="A112" s="860"/>
      <c r="B112" s="862" t="str">
        <f>VLOOKUP($D$9,'PROYECTOS REGISTRADOS'!$A$2:$D$82,4,0)</f>
        <v>Mejoramiento de la atención integral de la Gestión del Riesgo de Desastres Tocancipá, Cundinamarca, Centro Oriente</v>
      </c>
      <c r="C112" s="865" t="str">
        <f>VLOOKUP($D$9,'PROYECTOS REGISTRADOS'!$A$2:$D$82,3,0)</f>
        <v>2016-25817-0055</v>
      </c>
      <c r="D112" s="868"/>
      <c r="E112" s="871" t="str">
        <f>IF(D112=0,"0-0",(VLOOKUP(D112,'CONSOLIDADO PLAN DESARROLLO'!$EL$9:$ET$304,2,0)))</f>
        <v>0-0</v>
      </c>
      <c r="F112" s="874" t="str">
        <f>IF(D112=0,"0-0",(VLOOKUP(D112,'CONSOLIDADO PLAN DESARROLLO'!$EL$9:$ET$304,3,0)))</f>
        <v>0-0</v>
      </c>
      <c r="G112" s="877" t="str">
        <f>IF(D112=0,"0-0",(VLOOKUP(D112,'CONSOLIDADO PLAN DESARROLLO'!$EL$9:$ET$304,4,0)))</f>
        <v>0-0</v>
      </c>
      <c r="H112" s="880" t="str">
        <f>IF(D112=0,"0-0",(VLOOKUP(D112,'CONSOLIDADO PLAN DESARROLLO'!$EL$9:$ET$304,5,0)))</f>
        <v>0-0</v>
      </c>
      <c r="I112" s="883" t="str">
        <f>IF(D112=0,"0-0",(VLOOKUP(D112,'CONSOLIDADO PLAN DESARROLLO'!$EL$9:$ET$304,$R$3,0)))</f>
        <v>0-0</v>
      </c>
      <c r="J112" s="884"/>
      <c r="K112" s="895"/>
      <c r="L112" s="898"/>
      <c r="M112" s="175"/>
      <c r="N112" s="176"/>
      <c r="O112" s="177"/>
      <c r="P112" s="46"/>
      <c r="Q112" s="47"/>
      <c r="R112" s="901"/>
      <c r="S112" s="48"/>
      <c r="T112" s="889"/>
      <c r="U112" s="49"/>
      <c r="V112" s="889"/>
      <c r="W112" s="49"/>
      <c r="X112" s="889"/>
      <c r="Y112" s="49"/>
      <c r="Z112" s="889"/>
      <c r="AA112" s="49"/>
      <c r="AB112" s="889"/>
      <c r="AC112" s="49"/>
      <c r="AD112" s="889"/>
      <c r="AE112" s="49"/>
      <c r="AF112" s="889"/>
      <c r="AG112" s="50"/>
      <c r="AH112" s="892">
        <f>+R112+T112+V112+X112+Z112+AB112+AD112+AF112</f>
        <v>0</v>
      </c>
      <c r="AI112" s="104">
        <f t="shared" ref="AI112:AI117" si="398">AC112+AE112+AG112+S112+U112+W112+Y112+AA112</f>
        <v>0</v>
      </c>
      <c r="AJ112" s="51"/>
      <c r="AK112" s="52"/>
      <c r="AL112" s="52"/>
      <c r="AM112" s="52"/>
      <c r="AN112" s="52"/>
      <c r="AO112" s="52"/>
      <c r="AP112" s="53">
        <f t="shared" ref="AP112:AP117" si="399">SUM(AJ112:AO112)</f>
        <v>0</v>
      </c>
      <c r="AQ112" s="54"/>
      <c r="AR112" s="52"/>
      <c r="AS112" s="53">
        <f t="shared" ref="AS112:AS116" si="400">SUM(AQ112:AR112)</f>
        <v>0</v>
      </c>
      <c r="AT112" s="54"/>
      <c r="AU112" s="52"/>
      <c r="AV112" s="52"/>
      <c r="AW112" s="52"/>
      <c r="AX112" s="55"/>
      <c r="AY112" s="56"/>
      <c r="AZ112" s="56"/>
      <c r="BA112" s="57"/>
    </row>
    <row r="113" spans="1:53" ht="17.25" hidden="1" customHeight="1" x14ac:dyDescent="0.2">
      <c r="A113" s="860"/>
      <c r="B113" s="862"/>
      <c r="C113" s="865"/>
      <c r="D113" s="868"/>
      <c r="E113" s="872"/>
      <c r="F113" s="874"/>
      <c r="G113" s="877"/>
      <c r="H113" s="880"/>
      <c r="I113" s="885"/>
      <c r="J113" s="886"/>
      <c r="K113" s="895"/>
      <c r="L113" s="899"/>
      <c r="M113" s="175"/>
      <c r="N113" s="176"/>
      <c r="O113" s="177"/>
      <c r="P113" s="46"/>
      <c r="Q113" s="47"/>
      <c r="R113" s="902"/>
      <c r="S113" s="48"/>
      <c r="T113" s="890"/>
      <c r="U113" s="49"/>
      <c r="V113" s="890"/>
      <c r="W113" s="49"/>
      <c r="X113" s="890"/>
      <c r="Y113" s="49"/>
      <c r="Z113" s="890"/>
      <c r="AA113" s="49"/>
      <c r="AB113" s="890"/>
      <c r="AC113" s="49"/>
      <c r="AD113" s="890"/>
      <c r="AE113" s="49"/>
      <c r="AF113" s="890"/>
      <c r="AG113" s="50"/>
      <c r="AH113" s="893"/>
      <c r="AI113" s="104">
        <f t="shared" si="398"/>
        <v>0</v>
      </c>
      <c r="AJ113" s="51"/>
      <c r="AK113" s="52"/>
      <c r="AL113" s="52"/>
      <c r="AM113" s="52"/>
      <c r="AN113" s="52"/>
      <c r="AO113" s="52"/>
      <c r="AP113" s="53">
        <f t="shared" si="399"/>
        <v>0</v>
      </c>
      <c r="AQ113" s="54"/>
      <c r="AR113" s="52"/>
      <c r="AS113" s="53">
        <f t="shared" si="400"/>
        <v>0</v>
      </c>
      <c r="AT113" s="54"/>
      <c r="AU113" s="52"/>
      <c r="AV113" s="52"/>
      <c r="AW113" s="52"/>
      <c r="AX113" s="55"/>
      <c r="AY113" s="56"/>
      <c r="AZ113" s="56"/>
      <c r="BA113" s="57"/>
    </row>
    <row r="114" spans="1:53" ht="17.25" hidden="1" customHeight="1" x14ac:dyDescent="0.2">
      <c r="A114" s="860"/>
      <c r="B114" s="862"/>
      <c r="C114" s="865"/>
      <c r="D114" s="868"/>
      <c r="E114" s="872"/>
      <c r="F114" s="874"/>
      <c r="G114" s="877"/>
      <c r="H114" s="880"/>
      <c r="I114" s="885"/>
      <c r="J114" s="886"/>
      <c r="K114" s="895"/>
      <c r="L114" s="899"/>
      <c r="M114" s="175"/>
      <c r="N114" s="176"/>
      <c r="O114" s="177"/>
      <c r="P114" s="46"/>
      <c r="Q114" s="47"/>
      <c r="R114" s="902"/>
      <c r="S114" s="48"/>
      <c r="T114" s="890"/>
      <c r="U114" s="49"/>
      <c r="V114" s="890"/>
      <c r="W114" s="49"/>
      <c r="X114" s="890"/>
      <c r="Y114" s="49"/>
      <c r="Z114" s="890"/>
      <c r="AA114" s="49"/>
      <c r="AB114" s="890"/>
      <c r="AC114" s="49"/>
      <c r="AD114" s="890"/>
      <c r="AE114" s="49"/>
      <c r="AF114" s="890"/>
      <c r="AG114" s="50"/>
      <c r="AH114" s="893"/>
      <c r="AI114" s="104">
        <f t="shared" si="398"/>
        <v>0</v>
      </c>
      <c r="AJ114" s="51"/>
      <c r="AK114" s="52"/>
      <c r="AL114" s="52"/>
      <c r="AM114" s="52"/>
      <c r="AN114" s="52"/>
      <c r="AO114" s="52"/>
      <c r="AP114" s="53">
        <f t="shared" si="399"/>
        <v>0</v>
      </c>
      <c r="AQ114" s="54"/>
      <c r="AR114" s="52"/>
      <c r="AS114" s="53">
        <f t="shared" si="400"/>
        <v>0</v>
      </c>
      <c r="AT114" s="54"/>
      <c r="AU114" s="52"/>
      <c r="AV114" s="52"/>
      <c r="AW114" s="52"/>
      <c r="AX114" s="55"/>
      <c r="AY114" s="56"/>
      <c r="AZ114" s="56"/>
      <c r="BA114" s="57"/>
    </row>
    <row r="115" spans="1:53" ht="17.25" hidden="1" customHeight="1" x14ac:dyDescent="0.2">
      <c r="A115" s="860"/>
      <c r="B115" s="862"/>
      <c r="C115" s="865"/>
      <c r="D115" s="868"/>
      <c r="E115" s="872"/>
      <c r="F115" s="874"/>
      <c r="G115" s="877"/>
      <c r="H115" s="880"/>
      <c r="I115" s="885"/>
      <c r="J115" s="886"/>
      <c r="K115" s="895"/>
      <c r="L115" s="899"/>
      <c r="M115" s="175"/>
      <c r="N115" s="176"/>
      <c r="O115" s="177"/>
      <c r="P115" s="46"/>
      <c r="Q115" s="47"/>
      <c r="R115" s="902"/>
      <c r="S115" s="48"/>
      <c r="T115" s="890"/>
      <c r="U115" s="49"/>
      <c r="V115" s="890"/>
      <c r="W115" s="49"/>
      <c r="X115" s="890"/>
      <c r="Y115" s="49"/>
      <c r="Z115" s="890"/>
      <c r="AA115" s="49"/>
      <c r="AB115" s="890"/>
      <c r="AC115" s="49"/>
      <c r="AD115" s="890"/>
      <c r="AE115" s="49"/>
      <c r="AF115" s="890"/>
      <c r="AG115" s="50"/>
      <c r="AH115" s="893"/>
      <c r="AI115" s="104">
        <f t="shared" si="398"/>
        <v>0</v>
      </c>
      <c r="AJ115" s="51"/>
      <c r="AK115" s="52"/>
      <c r="AL115" s="52"/>
      <c r="AM115" s="52"/>
      <c r="AN115" s="52"/>
      <c r="AO115" s="52"/>
      <c r="AP115" s="53">
        <f t="shared" si="399"/>
        <v>0</v>
      </c>
      <c r="AQ115" s="54"/>
      <c r="AR115" s="52"/>
      <c r="AS115" s="53">
        <f t="shared" si="400"/>
        <v>0</v>
      </c>
      <c r="AT115" s="54"/>
      <c r="AU115" s="52"/>
      <c r="AV115" s="52"/>
      <c r="AW115" s="52"/>
      <c r="AX115" s="55"/>
      <c r="AY115" s="56"/>
      <c r="AZ115" s="56"/>
      <c r="BA115" s="57"/>
    </row>
    <row r="116" spans="1:53" ht="17.25" hidden="1" customHeight="1" x14ac:dyDescent="0.2">
      <c r="A116" s="860"/>
      <c r="B116" s="862"/>
      <c r="C116" s="865"/>
      <c r="D116" s="868"/>
      <c r="E116" s="872"/>
      <c r="F116" s="874"/>
      <c r="G116" s="877"/>
      <c r="H116" s="880"/>
      <c r="I116" s="885"/>
      <c r="J116" s="886"/>
      <c r="K116" s="895"/>
      <c r="L116" s="899"/>
      <c r="M116" s="175"/>
      <c r="N116" s="176"/>
      <c r="O116" s="177"/>
      <c r="P116" s="46"/>
      <c r="Q116" s="47"/>
      <c r="R116" s="902"/>
      <c r="S116" s="48"/>
      <c r="T116" s="890"/>
      <c r="U116" s="49"/>
      <c r="V116" s="890"/>
      <c r="W116" s="49"/>
      <c r="X116" s="890"/>
      <c r="Y116" s="49"/>
      <c r="Z116" s="890"/>
      <c r="AA116" s="49"/>
      <c r="AB116" s="890"/>
      <c r="AC116" s="49"/>
      <c r="AD116" s="890"/>
      <c r="AE116" s="49"/>
      <c r="AF116" s="890"/>
      <c r="AG116" s="50"/>
      <c r="AH116" s="893"/>
      <c r="AI116" s="104">
        <f t="shared" si="398"/>
        <v>0</v>
      </c>
      <c r="AJ116" s="51"/>
      <c r="AK116" s="52"/>
      <c r="AL116" s="52"/>
      <c r="AM116" s="52"/>
      <c r="AN116" s="52"/>
      <c r="AO116" s="52"/>
      <c r="AP116" s="53">
        <f t="shared" si="399"/>
        <v>0</v>
      </c>
      <c r="AQ116" s="54"/>
      <c r="AR116" s="52"/>
      <c r="AS116" s="53">
        <f t="shared" si="400"/>
        <v>0</v>
      </c>
      <c r="AT116" s="54"/>
      <c r="AU116" s="52"/>
      <c r="AV116" s="52"/>
      <c r="AW116" s="52"/>
      <c r="AX116" s="55"/>
      <c r="AY116" s="56"/>
      <c r="AZ116" s="56"/>
      <c r="BA116" s="57"/>
    </row>
    <row r="117" spans="1:53" ht="17.25" hidden="1" customHeight="1" x14ac:dyDescent="0.2">
      <c r="A117" s="860"/>
      <c r="B117" s="863"/>
      <c r="C117" s="866"/>
      <c r="D117" s="869"/>
      <c r="E117" s="872"/>
      <c r="F117" s="875"/>
      <c r="G117" s="878"/>
      <c r="H117" s="881"/>
      <c r="I117" s="885"/>
      <c r="J117" s="886"/>
      <c r="K117" s="896"/>
      <c r="L117" s="899"/>
      <c r="M117" s="178"/>
      <c r="N117" s="179"/>
      <c r="O117" s="180"/>
      <c r="P117" s="107"/>
      <c r="Q117" s="108"/>
      <c r="R117" s="902"/>
      <c r="S117" s="109"/>
      <c r="T117" s="890"/>
      <c r="U117" s="110"/>
      <c r="V117" s="890"/>
      <c r="W117" s="110"/>
      <c r="X117" s="890"/>
      <c r="Y117" s="110"/>
      <c r="Z117" s="890"/>
      <c r="AA117" s="110"/>
      <c r="AB117" s="890"/>
      <c r="AC117" s="110"/>
      <c r="AD117" s="890"/>
      <c r="AE117" s="110"/>
      <c r="AF117" s="890"/>
      <c r="AG117" s="111"/>
      <c r="AH117" s="894"/>
      <c r="AI117" s="104">
        <f t="shared" si="398"/>
        <v>0</v>
      </c>
      <c r="AJ117" s="112"/>
      <c r="AK117" s="113"/>
      <c r="AL117" s="113"/>
      <c r="AM117" s="113"/>
      <c r="AN117" s="113"/>
      <c r="AO117" s="113"/>
      <c r="AP117" s="53">
        <f t="shared" si="399"/>
        <v>0</v>
      </c>
      <c r="AQ117" s="114"/>
      <c r="AR117" s="113"/>
      <c r="AS117" s="53">
        <f>SUM(AQ117:AR117)</f>
        <v>0</v>
      </c>
      <c r="AT117" s="114"/>
      <c r="AU117" s="113"/>
      <c r="AV117" s="113"/>
      <c r="AW117" s="113"/>
      <c r="AX117" s="115"/>
      <c r="AY117" s="116"/>
      <c r="AZ117" s="116"/>
      <c r="BA117" s="117"/>
    </row>
    <row r="118" spans="1:53" ht="9.9499999999999993" hidden="1" customHeight="1" thickBot="1" x14ac:dyDescent="0.25">
      <c r="A118" s="861"/>
      <c r="B118" s="864"/>
      <c r="C118" s="867"/>
      <c r="D118" s="870"/>
      <c r="E118" s="873"/>
      <c r="F118" s="876"/>
      <c r="G118" s="879"/>
      <c r="H118" s="882"/>
      <c r="I118" s="887"/>
      <c r="J118" s="888"/>
      <c r="K118" s="897"/>
      <c r="L118" s="900"/>
      <c r="M118" s="181"/>
      <c r="N118" s="182"/>
      <c r="O118" s="183"/>
      <c r="P118" s="118"/>
      <c r="Q118" s="118"/>
      <c r="R118" s="903"/>
      <c r="S118" s="184"/>
      <c r="T118" s="891"/>
      <c r="U118" s="185"/>
      <c r="V118" s="891"/>
      <c r="W118" s="185"/>
      <c r="X118" s="891"/>
      <c r="Y118" s="185"/>
      <c r="Z118" s="891"/>
      <c r="AA118" s="185"/>
      <c r="AB118" s="891"/>
      <c r="AC118" s="185"/>
      <c r="AD118" s="891"/>
      <c r="AE118" s="185"/>
      <c r="AF118" s="891"/>
      <c r="AG118" s="186"/>
      <c r="AH118" s="119"/>
      <c r="AI118" s="120"/>
      <c r="AJ118" s="187"/>
      <c r="AK118" s="188"/>
      <c r="AL118" s="188"/>
      <c r="AM118" s="188"/>
      <c r="AN118" s="188"/>
      <c r="AO118" s="188"/>
      <c r="AP118" s="121"/>
      <c r="AQ118" s="189"/>
      <c r="AR118" s="188"/>
      <c r="AS118" s="121"/>
      <c r="AT118" s="189"/>
      <c r="AU118" s="188"/>
      <c r="AV118" s="188"/>
      <c r="AW118" s="188"/>
      <c r="AX118" s="190"/>
      <c r="AY118" s="191"/>
      <c r="AZ118" s="191"/>
      <c r="BA118" s="192"/>
    </row>
    <row r="119" spans="1:53" ht="6" hidden="1" customHeight="1" x14ac:dyDescent="0.2">
      <c r="A119" s="157"/>
      <c r="B119" s="193"/>
      <c r="C119" s="193"/>
      <c r="D119" s="193"/>
      <c r="E119" s="193"/>
      <c r="F119" s="193"/>
      <c r="G119" s="193"/>
      <c r="H119" s="193"/>
      <c r="I119" s="904"/>
      <c r="J119" s="904"/>
      <c r="K119" s="193"/>
      <c r="L119" s="193"/>
      <c r="M119" s="193"/>
      <c r="N119" s="193"/>
      <c r="O119" s="193"/>
      <c r="P119" s="193"/>
      <c r="Q119" s="193"/>
      <c r="R119" s="193"/>
      <c r="S119" s="193"/>
      <c r="T119" s="193"/>
      <c r="U119" s="193"/>
      <c r="V119" s="193"/>
      <c r="W119" s="193"/>
      <c r="X119" s="193"/>
      <c r="Y119" s="193"/>
      <c r="Z119" s="193"/>
      <c r="AA119" s="193"/>
      <c r="AB119" s="193"/>
      <c r="AC119" s="193"/>
      <c r="AD119" s="193"/>
      <c r="AE119" s="193"/>
      <c r="AF119" s="193"/>
      <c r="AG119" s="193"/>
      <c r="AH119" s="193"/>
      <c r="AI119" s="194"/>
      <c r="AJ119" s="194"/>
      <c r="AK119" s="194"/>
      <c r="AL119" s="194"/>
      <c r="AM119" s="194"/>
      <c r="AN119" s="194"/>
      <c r="AO119" s="195"/>
      <c r="AP119" s="194"/>
      <c r="AQ119" s="194"/>
      <c r="AR119" s="194"/>
      <c r="AS119" s="194"/>
      <c r="AT119" s="194"/>
      <c r="AU119" s="194"/>
      <c r="AV119" s="194"/>
      <c r="AW119" s="194"/>
      <c r="AX119" s="194"/>
      <c r="AY119" s="194"/>
      <c r="AZ119" s="194"/>
      <c r="BA119" s="157"/>
    </row>
    <row r="120" spans="1:53" ht="72" hidden="1" customHeight="1" x14ac:dyDescent="0.2">
      <c r="A120" s="859">
        <v>13</v>
      </c>
      <c r="B120" s="162" t="s">
        <v>1710</v>
      </c>
      <c r="C120" s="163" t="s">
        <v>1711</v>
      </c>
      <c r="D120" s="164" t="s">
        <v>21</v>
      </c>
      <c r="E120" s="164" t="s">
        <v>1899</v>
      </c>
      <c r="F120" s="163" t="s">
        <v>1712</v>
      </c>
      <c r="G120" s="165" t="s">
        <v>1680</v>
      </c>
      <c r="H120" s="165" t="s">
        <v>1681</v>
      </c>
      <c r="I120" s="166" t="s">
        <v>1915</v>
      </c>
      <c r="J120" s="167">
        <f>+$N$3</f>
        <v>2017</v>
      </c>
      <c r="K120" s="165" t="s">
        <v>1932</v>
      </c>
      <c r="L120" s="166" t="s">
        <v>1933</v>
      </c>
      <c r="M120" s="163" t="s">
        <v>1713</v>
      </c>
      <c r="N120" s="163" t="s">
        <v>1714</v>
      </c>
      <c r="O120" s="163" t="s">
        <v>1715</v>
      </c>
      <c r="P120" s="163" t="s">
        <v>1716</v>
      </c>
      <c r="Q120" s="163" t="s">
        <v>1717</v>
      </c>
      <c r="R120" s="168">
        <f t="shared" ref="R120" si="401">SUM(R121:R127)</f>
        <v>0</v>
      </c>
      <c r="S120" s="169">
        <f t="shared" ref="S120" si="402">SUM(S121:S127)</f>
        <v>0</v>
      </c>
      <c r="T120" s="170">
        <f t="shared" ref="T120" si="403">SUM(T121:T127)</f>
        <v>0</v>
      </c>
      <c r="U120" s="171">
        <f t="shared" ref="U120" si="404">SUM(U121:U127)</f>
        <v>0</v>
      </c>
      <c r="V120" s="170">
        <f t="shared" ref="V120" si="405">SUM(V121:V127)</f>
        <v>0</v>
      </c>
      <c r="W120" s="171">
        <f t="shared" ref="W120" si="406">SUM(W121:W127)</f>
        <v>0</v>
      </c>
      <c r="X120" s="170">
        <f t="shared" ref="X120" si="407">SUM(X121:X127)</f>
        <v>0</v>
      </c>
      <c r="Y120" s="171">
        <f t="shared" ref="Y120" si="408">SUM(Y121:Y127)</f>
        <v>0</v>
      </c>
      <c r="Z120" s="170">
        <f t="shared" ref="Z120" si="409">SUM(Z121:Z127)</f>
        <v>0</v>
      </c>
      <c r="AA120" s="171">
        <f t="shared" ref="AA120" si="410">SUM(AA121:AA127)</f>
        <v>0</v>
      </c>
      <c r="AB120" s="170">
        <f t="shared" ref="AB120" si="411">SUM(AB121:AB127)</f>
        <v>0</v>
      </c>
      <c r="AC120" s="171">
        <f t="shared" ref="AC120" si="412">SUM(AC121:AC127)</f>
        <v>0</v>
      </c>
      <c r="AD120" s="170">
        <f t="shared" ref="AD120" si="413">SUM(AD121:AD127)</f>
        <v>0</v>
      </c>
      <c r="AE120" s="171">
        <f t="shared" ref="AE120" si="414">SUM(AE121:AE127)</f>
        <v>0</v>
      </c>
      <c r="AF120" s="170">
        <f t="shared" ref="AF120" si="415">SUM(AF121:AF127)</f>
        <v>0</v>
      </c>
      <c r="AG120" s="172">
        <f t="shared" ref="AG120" si="416">SUM(AG121:AG127)</f>
        <v>0</v>
      </c>
      <c r="AH120" s="173">
        <f t="shared" ref="AH120" si="417">SUM(AH121:AH127)</f>
        <v>0</v>
      </c>
      <c r="AI120" s="174">
        <f t="shared" ref="AI120" si="418">SUM(AI121:AI127)</f>
        <v>0</v>
      </c>
      <c r="AJ120" s="41">
        <f t="shared" ref="AJ120" si="419">SUM(AJ121:AJ127)</f>
        <v>0</v>
      </c>
      <c r="AK120" s="42">
        <f t="shared" ref="AK120" si="420">SUM(AK121:AK127)</f>
        <v>0</v>
      </c>
      <c r="AL120" s="42">
        <f t="shared" ref="AL120" si="421">SUM(AL121:AL127)</f>
        <v>0</v>
      </c>
      <c r="AM120" s="42">
        <f t="shared" ref="AM120" si="422">SUM(AM121:AM127)</f>
        <v>0</v>
      </c>
      <c r="AN120" s="42">
        <f t="shared" ref="AN120" si="423">SUM(AN121:AN127)</f>
        <v>0</v>
      </c>
      <c r="AO120" s="42">
        <f t="shared" ref="AO120" si="424">SUM(AO121:AO127)</f>
        <v>0</v>
      </c>
      <c r="AP120" s="43">
        <f t="shared" ref="AP120" si="425">SUM(AP121:AP127)</f>
        <v>0</v>
      </c>
      <c r="AQ120" s="105">
        <f t="shared" ref="AQ120" si="426">SUM(AQ121:AQ127)</f>
        <v>0</v>
      </c>
      <c r="AR120" s="42">
        <f t="shared" ref="AR120" si="427">SUM(AR121:AR127)</f>
        <v>0</v>
      </c>
      <c r="AS120" s="43">
        <f t="shared" ref="AS120" si="428">SUM(AS121:AS127)</f>
        <v>0</v>
      </c>
      <c r="AT120" s="105">
        <f t="shared" ref="AT120" si="429">SUM(AT121:AT127)</f>
        <v>0</v>
      </c>
      <c r="AU120" s="42">
        <f t="shared" ref="AU120" si="430">SUM(AU121:AU127)</f>
        <v>0</v>
      </c>
      <c r="AV120" s="42">
        <f t="shared" ref="AV120" si="431">SUM(AV121:AV127)</f>
        <v>0</v>
      </c>
      <c r="AW120" s="42">
        <f t="shared" ref="AW120" si="432">SUM(AW121:AW127)</f>
        <v>0</v>
      </c>
      <c r="AX120" s="106">
        <f t="shared" ref="AX120" si="433">SUM(AX121:AX127)</f>
        <v>0</v>
      </c>
      <c r="AY120" s="44" t="s">
        <v>1687</v>
      </c>
      <c r="AZ120" s="44" t="s">
        <v>1688</v>
      </c>
      <c r="BA120" s="45" t="s">
        <v>1689</v>
      </c>
    </row>
    <row r="121" spans="1:53" ht="17.25" hidden="1" customHeight="1" x14ac:dyDescent="0.2">
      <c r="A121" s="860"/>
      <c r="B121" s="862" t="str">
        <f>VLOOKUP($D$9,'PROYECTOS REGISTRADOS'!$A$2:$D$82,4,0)</f>
        <v>Mejoramiento de la atención integral de la Gestión del Riesgo de Desastres Tocancipá, Cundinamarca, Centro Oriente</v>
      </c>
      <c r="C121" s="865" t="str">
        <f>VLOOKUP($D$9,'PROYECTOS REGISTRADOS'!$A$2:$D$82,3,0)</f>
        <v>2016-25817-0055</v>
      </c>
      <c r="D121" s="868"/>
      <c r="E121" s="871" t="str">
        <f>IF(D121=0,"0-0",(VLOOKUP(D121,'CONSOLIDADO PLAN DESARROLLO'!$EL$9:$ET$304,2,0)))</f>
        <v>0-0</v>
      </c>
      <c r="F121" s="874" t="str">
        <f>IF(D121=0,"0-0",(VLOOKUP(D121,'CONSOLIDADO PLAN DESARROLLO'!$EL$9:$ET$304,3,0)))</f>
        <v>0-0</v>
      </c>
      <c r="G121" s="877" t="str">
        <f>IF(D121=0,"0-0",(VLOOKUP(D121,'CONSOLIDADO PLAN DESARROLLO'!$EL$9:$ET$304,4,0)))</f>
        <v>0-0</v>
      </c>
      <c r="H121" s="880" t="str">
        <f>IF(D121=0,"0-0",(VLOOKUP(D121,'CONSOLIDADO PLAN DESARROLLO'!$EL$9:$ET$304,5,0)))</f>
        <v>0-0</v>
      </c>
      <c r="I121" s="883" t="str">
        <f>IF(D121=0,"0-0",(VLOOKUP(D121,'CONSOLIDADO PLAN DESARROLLO'!$EL$9:$ET$304,$R$3,0)))</f>
        <v>0-0</v>
      </c>
      <c r="J121" s="884"/>
      <c r="K121" s="895"/>
      <c r="L121" s="898"/>
      <c r="M121" s="175"/>
      <c r="N121" s="176"/>
      <c r="O121" s="177"/>
      <c r="P121" s="46"/>
      <c r="Q121" s="47"/>
      <c r="R121" s="901"/>
      <c r="S121" s="48"/>
      <c r="T121" s="889"/>
      <c r="U121" s="49"/>
      <c r="V121" s="889"/>
      <c r="W121" s="49"/>
      <c r="X121" s="889"/>
      <c r="Y121" s="49"/>
      <c r="Z121" s="889"/>
      <c r="AA121" s="49"/>
      <c r="AB121" s="889"/>
      <c r="AC121" s="49"/>
      <c r="AD121" s="889"/>
      <c r="AE121" s="49"/>
      <c r="AF121" s="889"/>
      <c r="AG121" s="50"/>
      <c r="AH121" s="892">
        <f>+R121+T121+V121+X121+Z121+AB121+AD121+AF121</f>
        <v>0</v>
      </c>
      <c r="AI121" s="104">
        <f t="shared" ref="AI121:AI126" si="434">AC121+AE121+AG121+S121+U121+W121+Y121+AA121</f>
        <v>0</v>
      </c>
      <c r="AJ121" s="51"/>
      <c r="AK121" s="52"/>
      <c r="AL121" s="52"/>
      <c r="AM121" s="52"/>
      <c r="AN121" s="52"/>
      <c r="AO121" s="52"/>
      <c r="AP121" s="53">
        <f t="shared" ref="AP121:AP126" si="435">SUM(AJ121:AO121)</f>
        <v>0</v>
      </c>
      <c r="AQ121" s="54"/>
      <c r="AR121" s="52"/>
      <c r="AS121" s="53">
        <f t="shared" ref="AS121:AS125" si="436">SUM(AQ121:AR121)</f>
        <v>0</v>
      </c>
      <c r="AT121" s="54"/>
      <c r="AU121" s="52"/>
      <c r="AV121" s="52"/>
      <c r="AW121" s="52"/>
      <c r="AX121" s="55"/>
      <c r="AY121" s="56"/>
      <c r="AZ121" s="56"/>
      <c r="BA121" s="57"/>
    </row>
    <row r="122" spans="1:53" ht="17.25" hidden="1" customHeight="1" x14ac:dyDescent="0.2">
      <c r="A122" s="860"/>
      <c r="B122" s="862"/>
      <c r="C122" s="865"/>
      <c r="D122" s="868"/>
      <c r="E122" s="872"/>
      <c r="F122" s="874"/>
      <c r="G122" s="877"/>
      <c r="H122" s="880"/>
      <c r="I122" s="885"/>
      <c r="J122" s="886"/>
      <c r="K122" s="895"/>
      <c r="L122" s="899"/>
      <c r="M122" s="175"/>
      <c r="N122" s="176"/>
      <c r="O122" s="177"/>
      <c r="P122" s="46"/>
      <c r="Q122" s="47"/>
      <c r="R122" s="902"/>
      <c r="S122" s="48"/>
      <c r="T122" s="890"/>
      <c r="U122" s="49"/>
      <c r="V122" s="890"/>
      <c r="W122" s="49"/>
      <c r="X122" s="890"/>
      <c r="Y122" s="49"/>
      <c r="Z122" s="890"/>
      <c r="AA122" s="49"/>
      <c r="AB122" s="890"/>
      <c r="AC122" s="49"/>
      <c r="AD122" s="890"/>
      <c r="AE122" s="49"/>
      <c r="AF122" s="890"/>
      <c r="AG122" s="50"/>
      <c r="AH122" s="893"/>
      <c r="AI122" s="104">
        <f t="shared" si="434"/>
        <v>0</v>
      </c>
      <c r="AJ122" s="51"/>
      <c r="AK122" s="52"/>
      <c r="AL122" s="52"/>
      <c r="AM122" s="52"/>
      <c r="AN122" s="52"/>
      <c r="AO122" s="52"/>
      <c r="AP122" s="53">
        <f t="shared" si="435"/>
        <v>0</v>
      </c>
      <c r="AQ122" s="54"/>
      <c r="AR122" s="52"/>
      <c r="AS122" s="53">
        <f t="shared" si="436"/>
        <v>0</v>
      </c>
      <c r="AT122" s="54"/>
      <c r="AU122" s="52"/>
      <c r="AV122" s="52"/>
      <c r="AW122" s="52"/>
      <c r="AX122" s="55"/>
      <c r="AY122" s="56"/>
      <c r="AZ122" s="56"/>
      <c r="BA122" s="57"/>
    </row>
    <row r="123" spans="1:53" ht="17.25" hidden="1" customHeight="1" x14ac:dyDescent="0.2">
      <c r="A123" s="860"/>
      <c r="B123" s="862"/>
      <c r="C123" s="865"/>
      <c r="D123" s="868"/>
      <c r="E123" s="872"/>
      <c r="F123" s="874"/>
      <c r="G123" s="877"/>
      <c r="H123" s="880"/>
      <c r="I123" s="885"/>
      <c r="J123" s="886"/>
      <c r="K123" s="895"/>
      <c r="L123" s="899"/>
      <c r="M123" s="175"/>
      <c r="N123" s="176"/>
      <c r="O123" s="177"/>
      <c r="P123" s="46"/>
      <c r="Q123" s="47"/>
      <c r="R123" s="902"/>
      <c r="S123" s="48"/>
      <c r="T123" s="890"/>
      <c r="U123" s="49"/>
      <c r="V123" s="890"/>
      <c r="W123" s="49"/>
      <c r="X123" s="890"/>
      <c r="Y123" s="49"/>
      <c r="Z123" s="890"/>
      <c r="AA123" s="49"/>
      <c r="AB123" s="890"/>
      <c r="AC123" s="49"/>
      <c r="AD123" s="890"/>
      <c r="AE123" s="49"/>
      <c r="AF123" s="890"/>
      <c r="AG123" s="50"/>
      <c r="AH123" s="893"/>
      <c r="AI123" s="104">
        <f t="shared" si="434"/>
        <v>0</v>
      </c>
      <c r="AJ123" s="51"/>
      <c r="AK123" s="52"/>
      <c r="AL123" s="52"/>
      <c r="AM123" s="52"/>
      <c r="AN123" s="52"/>
      <c r="AO123" s="52"/>
      <c r="AP123" s="53">
        <f t="shared" si="435"/>
        <v>0</v>
      </c>
      <c r="AQ123" s="54"/>
      <c r="AR123" s="52"/>
      <c r="AS123" s="53">
        <f t="shared" si="436"/>
        <v>0</v>
      </c>
      <c r="AT123" s="54"/>
      <c r="AU123" s="52"/>
      <c r="AV123" s="52"/>
      <c r="AW123" s="52"/>
      <c r="AX123" s="55"/>
      <c r="AY123" s="56"/>
      <c r="AZ123" s="56"/>
      <c r="BA123" s="57"/>
    </row>
    <row r="124" spans="1:53" ht="17.25" hidden="1" customHeight="1" x14ac:dyDescent="0.2">
      <c r="A124" s="860"/>
      <c r="B124" s="862"/>
      <c r="C124" s="865"/>
      <c r="D124" s="868"/>
      <c r="E124" s="872"/>
      <c r="F124" s="874"/>
      <c r="G124" s="877"/>
      <c r="H124" s="880"/>
      <c r="I124" s="885"/>
      <c r="J124" s="886"/>
      <c r="K124" s="895"/>
      <c r="L124" s="899"/>
      <c r="M124" s="175"/>
      <c r="N124" s="176"/>
      <c r="O124" s="177"/>
      <c r="P124" s="46"/>
      <c r="Q124" s="47"/>
      <c r="R124" s="902"/>
      <c r="S124" s="48"/>
      <c r="T124" s="890"/>
      <c r="U124" s="49"/>
      <c r="V124" s="890"/>
      <c r="W124" s="49"/>
      <c r="X124" s="890"/>
      <c r="Y124" s="49"/>
      <c r="Z124" s="890"/>
      <c r="AA124" s="49"/>
      <c r="AB124" s="890"/>
      <c r="AC124" s="49"/>
      <c r="AD124" s="890"/>
      <c r="AE124" s="49"/>
      <c r="AF124" s="890"/>
      <c r="AG124" s="50"/>
      <c r="AH124" s="893"/>
      <c r="AI124" s="104">
        <f t="shared" si="434"/>
        <v>0</v>
      </c>
      <c r="AJ124" s="51"/>
      <c r="AK124" s="52"/>
      <c r="AL124" s="52"/>
      <c r="AM124" s="52"/>
      <c r="AN124" s="52"/>
      <c r="AO124" s="52"/>
      <c r="AP124" s="53">
        <f t="shared" si="435"/>
        <v>0</v>
      </c>
      <c r="AQ124" s="54"/>
      <c r="AR124" s="52"/>
      <c r="AS124" s="53">
        <f t="shared" si="436"/>
        <v>0</v>
      </c>
      <c r="AT124" s="54"/>
      <c r="AU124" s="52"/>
      <c r="AV124" s="52"/>
      <c r="AW124" s="52"/>
      <c r="AX124" s="55"/>
      <c r="AY124" s="56"/>
      <c r="AZ124" s="56"/>
      <c r="BA124" s="57"/>
    </row>
    <row r="125" spans="1:53" ht="17.25" hidden="1" customHeight="1" x14ac:dyDescent="0.2">
      <c r="A125" s="860"/>
      <c r="B125" s="862"/>
      <c r="C125" s="865"/>
      <c r="D125" s="868"/>
      <c r="E125" s="872"/>
      <c r="F125" s="874"/>
      <c r="G125" s="877"/>
      <c r="H125" s="880"/>
      <c r="I125" s="885"/>
      <c r="J125" s="886"/>
      <c r="K125" s="895"/>
      <c r="L125" s="899"/>
      <c r="M125" s="175"/>
      <c r="N125" s="176"/>
      <c r="O125" s="177"/>
      <c r="P125" s="46"/>
      <c r="Q125" s="47"/>
      <c r="R125" s="902"/>
      <c r="S125" s="48"/>
      <c r="T125" s="890"/>
      <c r="U125" s="49"/>
      <c r="V125" s="890"/>
      <c r="W125" s="49"/>
      <c r="X125" s="890"/>
      <c r="Y125" s="49"/>
      <c r="Z125" s="890"/>
      <c r="AA125" s="49"/>
      <c r="AB125" s="890"/>
      <c r="AC125" s="49"/>
      <c r="AD125" s="890"/>
      <c r="AE125" s="49"/>
      <c r="AF125" s="890"/>
      <c r="AG125" s="50"/>
      <c r="AH125" s="893"/>
      <c r="AI125" s="104">
        <f t="shared" si="434"/>
        <v>0</v>
      </c>
      <c r="AJ125" s="51"/>
      <c r="AK125" s="52"/>
      <c r="AL125" s="52"/>
      <c r="AM125" s="52"/>
      <c r="AN125" s="52"/>
      <c r="AO125" s="52"/>
      <c r="AP125" s="53">
        <f t="shared" si="435"/>
        <v>0</v>
      </c>
      <c r="AQ125" s="54"/>
      <c r="AR125" s="52"/>
      <c r="AS125" s="53">
        <f t="shared" si="436"/>
        <v>0</v>
      </c>
      <c r="AT125" s="54"/>
      <c r="AU125" s="52"/>
      <c r="AV125" s="52"/>
      <c r="AW125" s="52"/>
      <c r="AX125" s="55"/>
      <c r="AY125" s="56"/>
      <c r="AZ125" s="56"/>
      <c r="BA125" s="57"/>
    </row>
    <row r="126" spans="1:53" ht="17.25" hidden="1" customHeight="1" x14ac:dyDescent="0.2">
      <c r="A126" s="860"/>
      <c r="B126" s="863"/>
      <c r="C126" s="866"/>
      <c r="D126" s="869"/>
      <c r="E126" s="872"/>
      <c r="F126" s="875"/>
      <c r="G126" s="878"/>
      <c r="H126" s="881"/>
      <c r="I126" s="885"/>
      <c r="J126" s="886"/>
      <c r="K126" s="896"/>
      <c r="L126" s="899"/>
      <c r="M126" s="178"/>
      <c r="N126" s="179"/>
      <c r="O126" s="180"/>
      <c r="P126" s="107"/>
      <c r="Q126" s="108"/>
      <c r="R126" s="902"/>
      <c r="S126" s="109"/>
      <c r="T126" s="890"/>
      <c r="U126" s="110"/>
      <c r="V126" s="890"/>
      <c r="W126" s="110"/>
      <c r="X126" s="890"/>
      <c r="Y126" s="110"/>
      <c r="Z126" s="890"/>
      <c r="AA126" s="110"/>
      <c r="AB126" s="890"/>
      <c r="AC126" s="110"/>
      <c r="AD126" s="890"/>
      <c r="AE126" s="110"/>
      <c r="AF126" s="890"/>
      <c r="AG126" s="111"/>
      <c r="AH126" s="894"/>
      <c r="AI126" s="104">
        <f t="shared" si="434"/>
        <v>0</v>
      </c>
      <c r="AJ126" s="112"/>
      <c r="AK126" s="113"/>
      <c r="AL126" s="113"/>
      <c r="AM126" s="113"/>
      <c r="AN126" s="113"/>
      <c r="AO126" s="113"/>
      <c r="AP126" s="53">
        <f t="shared" si="435"/>
        <v>0</v>
      </c>
      <c r="AQ126" s="114"/>
      <c r="AR126" s="113"/>
      <c r="AS126" s="53">
        <f>SUM(AQ126:AR126)</f>
        <v>0</v>
      </c>
      <c r="AT126" s="114"/>
      <c r="AU126" s="113"/>
      <c r="AV126" s="113"/>
      <c r="AW126" s="113"/>
      <c r="AX126" s="115"/>
      <c r="AY126" s="116"/>
      <c r="AZ126" s="116"/>
      <c r="BA126" s="117"/>
    </row>
    <row r="127" spans="1:53" ht="9.9499999999999993" hidden="1" customHeight="1" thickBot="1" x14ac:dyDescent="0.25">
      <c r="A127" s="861"/>
      <c r="B127" s="864"/>
      <c r="C127" s="867"/>
      <c r="D127" s="870"/>
      <c r="E127" s="873"/>
      <c r="F127" s="876"/>
      <c r="G127" s="879"/>
      <c r="H127" s="882"/>
      <c r="I127" s="887"/>
      <c r="J127" s="888"/>
      <c r="K127" s="897"/>
      <c r="L127" s="900"/>
      <c r="M127" s="181"/>
      <c r="N127" s="182"/>
      <c r="O127" s="183"/>
      <c r="P127" s="118"/>
      <c r="Q127" s="118"/>
      <c r="R127" s="903"/>
      <c r="S127" s="184"/>
      <c r="T127" s="891"/>
      <c r="U127" s="185"/>
      <c r="V127" s="891"/>
      <c r="W127" s="185"/>
      <c r="X127" s="891"/>
      <c r="Y127" s="185"/>
      <c r="Z127" s="891"/>
      <c r="AA127" s="185"/>
      <c r="AB127" s="891"/>
      <c r="AC127" s="185"/>
      <c r="AD127" s="891"/>
      <c r="AE127" s="185"/>
      <c r="AF127" s="891"/>
      <c r="AG127" s="186"/>
      <c r="AH127" s="119"/>
      <c r="AI127" s="120"/>
      <c r="AJ127" s="187"/>
      <c r="AK127" s="188"/>
      <c r="AL127" s="188"/>
      <c r="AM127" s="188"/>
      <c r="AN127" s="188"/>
      <c r="AO127" s="188"/>
      <c r="AP127" s="121"/>
      <c r="AQ127" s="189"/>
      <c r="AR127" s="188"/>
      <c r="AS127" s="121"/>
      <c r="AT127" s="189"/>
      <c r="AU127" s="188"/>
      <c r="AV127" s="188"/>
      <c r="AW127" s="188"/>
      <c r="AX127" s="190"/>
      <c r="AY127" s="191"/>
      <c r="AZ127" s="191"/>
      <c r="BA127" s="192"/>
    </row>
    <row r="128" spans="1:53" ht="6" hidden="1" customHeight="1" x14ac:dyDescent="0.2">
      <c r="A128" s="157"/>
      <c r="B128" s="193"/>
      <c r="C128" s="193"/>
      <c r="D128" s="193"/>
      <c r="E128" s="193"/>
      <c r="F128" s="193"/>
      <c r="G128" s="193"/>
      <c r="H128" s="193"/>
      <c r="I128" s="904"/>
      <c r="J128" s="904"/>
      <c r="K128" s="193"/>
      <c r="L128" s="193"/>
      <c r="M128" s="193"/>
      <c r="N128" s="193"/>
      <c r="O128" s="193"/>
      <c r="P128" s="193"/>
      <c r="Q128" s="193"/>
      <c r="R128" s="193"/>
      <c r="S128" s="193"/>
      <c r="T128" s="193"/>
      <c r="U128" s="193"/>
      <c r="V128" s="193"/>
      <c r="W128" s="193"/>
      <c r="X128" s="193"/>
      <c r="Y128" s="193"/>
      <c r="Z128" s="193"/>
      <c r="AA128" s="193"/>
      <c r="AB128" s="193"/>
      <c r="AC128" s="193"/>
      <c r="AD128" s="193"/>
      <c r="AE128" s="193"/>
      <c r="AF128" s="193"/>
      <c r="AG128" s="193"/>
      <c r="AH128" s="193"/>
      <c r="AI128" s="194"/>
      <c r="AJ128" s="194"/>
      <c r="AK128" s="194"/>
      <c r="AL128" s="194"/>
      <c r="AM128" s="194"/>
      <c r="AN128" s="194"/>
      <c r="AO128" s="195"/>
      <c r="AP128" s="194"/>
      <c r="AQ128" s="194"/>
      <c r="AR128" s="194"/>
      <c r="AS128" s="194"/>
      <c r="AT128" s="194"/>
      <c r="AU128" s="194"/>
      <c r="AV128" s="194"/>
      <c r="AW128" s="194"/>
      <c r="AX128" s="194"/>
      <c r="AY128" s="194"/>
      <c r="AZ128" s="194"/>
      <c r="BA128" s="157"/>
    </row>
    <row r="129" spans="1:53" ht="72" hidden="1" customHeight="1" x14ac:dyDescent="0.2">
      <c r="A129" s="859">
        <v>14</v>
      </c>
      <c r="B129" s="162" t="s">
        <v>1710</v>
      </c>
      <c r="C129" s="163" t="s">
        <v>1711</v>
      </c>
      <c r="D129" s="164" t="s">
        <v>21</v>
      </c>
      <c r="E129" s="164" t="s">
        <v>1899</v>
      </c>
      <c r="F129" s="163" t="s">
        <v>1712</v>
      </c>
      <c r="G129" s="165" t="s">
        <v>1680</v>
      </c>
      <c r="H129" s="165" t="s">
        <v>1681</v>
      </c>
      <c r="I129" s="166" t="s">
        <v>1915</v>
      </c>
      <c r="J129" s="167">
        <f>+$N$3</f>
        <v>2017</v>
      </c>
      <c r="K129" s="165" t="s">
        <v>1932</v>
      </c>
      <c r="L129" s="166" t="s">
        <v>1933</v>
      </c>
      <c r="M129" s="163" t="s">
        <v>1713</v>
      </c>
      <c r="N129" s="163" t="s">
        <v>1714</v>
      </c>
      <c r="O129" s="163" t="s">
        <v>1715</v>
      </c>
      <c r="P129" s="163" t="s">
        <v>1716</v>
      </c>
      <c r="Q129" s="163" t="s">
        <v>1717</v>
      </c>
      <c r="R129" s="168">
        <f t="shared" ref="R129" si="437">SUM(R130:R136)</f>
        <v>0</v>
      </c>
      <c r="S129" s="169">
        <f t="shared" ref="S129" si="438">SUM(S130:S136)</f>
        <v>0</v>
      </c>
      <c r="T129" s="170">
        <f t="shared" ref="T129" si="439">SUM(T130:T136)</f>
        <v>0</v>
      </c>
      <c r="U129" s="171">
        <f t="shared" ref="U129" si="440">SUM(U130:U136)</f>
        <v>0</v>
      </c>
      <c r="V129" s="170">
        <f t="shared" ref="V129" si="441">SUM(V130:V136)</f>
        <v>0</v>
      </c>
      <c r="W129" s="171">
        <f t="shared" ref="W129" si="442">SUM(W130:W136)</f>
        <v>0</v>
      </c>
      <c r="X129" s="170">
        <f t="shared" ref="X129" si="443">SUM(X130:X136)</f>
        <v>0</v>
      </c>
      <c r="Y129" s="171">
        <f t="shared" ref="Y129" si="444">SUM(Y130:Y136)</f>
        <v>0</v>
      </c>
      <c r="Z129" s="170">
        <f t="shared" ref="Z129" si="445">SUM(Z130:Z136)</f>
        <v>0</v>
      </c>
      <c r="AA129" s="171">
        <f t="shared" ref="AA129" si="446">SUM(AA130:AA136)</f>
        <v>0</v>
      </c>
      <c r="AB129" s="170">
        <f t="shared" ref="AB129" si="447">SUM(AB130:AB136)</f>
        <v>0</v>
      </c>
      <c r="AC129" s="171">
        <f t="shared" ref="AC129" si="448">SUM(AC130:AC136)</f>
        <v>0</v>
      </c>
      <c r="AD129" s="170">
        <f t="shared" ref="AD129" si="449">SUM(AD130:AD136)</f>
        <v>0</v>
      </c>
      <c r="AE129" s="171">
        <f t="shared" ref="AE129" si="450">SUM(AE130:AE136)</f>
        <v>0</v>
      </c>
      <c r="AF129" s="170">
        <f t="shared" ref="AF129" si="451">SUM(AF130:AF136)</f>
        <v>0</v>
      </c>
      <c r="AG129" s="172">
        <f t="shared" ref="AG129" si="452">SUM(AG130:AG136)</f>
        <v>0</v>
      </c>
      <c r="AH129" s="173">
        <f t="shared" ref="AH129" si="453">SUM(AH130:AH136)</f>
        <v>0</v>
      </c>
      <c r="AI129" s="174">
        <f t="shared" ref="AI129" si="454">SUM(AI130:AI136)</f>
        <v>0</v>
      </c>
      <c r="AJ129" s="41">
        <f t="shared" ref="AJ129" si="455">SUM(AJ130:AJ136)</f>
        <v>0</v>
      </c>
      <c r="AK129" s="42">
        <f t="shared" ref="AK129" si="456">SUM(AK130:AK136)</f>
        <v>0</v>
      </c>
      <c r="AL129" s="42">
        <f t="shared" ref="AL129" si="457">SUM(AL130:AL136)</f>
        <v>0</v>
      </c>
      <c r="AM129" s="42">
        <f t="shared" ref="AM129" si="458">SUM(AM130:AM136)</f>
        <v>0</v>
      </c>
      <c r="AN129" s="42">
        <f t="shared" ref="AN129" si="459">SUM(AN130:AN136)</f>
        <v>0</v>
      </c>
      <c r="AO129" s="42">
        <f t="shared" ref="AO129" si="460">SUM(AO130:AO136)</f>
        <v>0</v>
      </c>
      <c r="AP129" s="43">
        <f t="shared" ref="AP129" si="461">SUM(AP130:AP136)</f>
        <v>0</v>
      </c>
      <c r="AQ129" s="105">
        <f t="shared" ref="AQ129" si="462">SUM(AQ130:AQ136)</f>
        <v>0</v>
      </c>
      <c r="AR129" s="42">
        <f t="shared" ref="AR129" si="463">SUM(AR130:AR136)</f>
        <v>0</v>
      </c>
      <c r="AS129" s="43">
        <f t="shared" ref="AS129" si="464">SUM(AS130:AS136)</f>
        <v>0</v>
      </c>
      <c r="AT129" s="105">
        <f t="shared" ref="AT129" si="465">SUM(AT130:AT136)</f>
        <v>0</v>
      </c>
      <c r="AU129" s="42">
        <f t="shared" ref="AU129" si="466">SUM(AU130:AU136)</f>
        <v>0</v>
      </c>
      <c r="AV129" s="42">
        <f t="shared" ref="AV129" si="467">SUM(AV130:AV136)</f>
        <v>0</v>
      </c>
      <c r="AW129" s="42">
        <f t="shared" ref="AW129" si="468">SUM(AW130:AW136)</f>
        <v>0</v>
      </c>
      <c r="AX129" s="106">
        <f t="shared" ref="AX129" si="469">SUM(AX130:AX136)</f>
        <v>0</v>
      </c>
      <c r="AY129" s="44" t="s">
        <v>1687</v>
      </c>
      <c r="AZ129" s="44" t="s">
        <v>1688</v>
      </c>
      <c r="BA129" s="45" t="s">
        <v>1689</v>
      </c>
    </row>
    <row r="130" spans="1:53" ht="17.25" hidden="1" customHeight="1" x14ac:dyDescent="0.2">
      <c r="A130" s="860"/>
      <c r="B130" s="862" t="str">
        <f>VLOOKUP($D$9,'PROYECTOS REGISTRADOS'!$A$2:$D$82,4,0)</f>
        <v>Mejoramiento de la atención integral de la Gestión del Riesgo de Desastres Tocancipá, Cundinamarca, Centro Oriente</v>
      </c>
      <c r="C130" s="865" t="str">
        <f>VLOOKUP($D$9,'PROYECTOS REGISTRADOS'!$A$2:$D$82,3,0)</f>
        <v>2016-25817-0055</v>
      </c>
      <c r="D130" s="868"/>
      <c r="E130" s="871" t="str">
        <f>IF(D130=0,"0-0",(VLOOKUP(D130,'CONSOLIDADO PLAN DESARROLLO'!$EL$9:$ET$304,2,0)))</f>
        <v>0-0</v>
      </c>
      <c r="F130" s="874" t="str">
        <f>IF(D130=0,"0-0",(VLOOKUP(D130,'CONSOLIDADO PLAN DESARROLLO'!$EL$9:$ET$304,3,0)))</f>
        <v>0-0</v>
      </c>
      <c r="G130" s="877" t="str">
        <f>IF(D130=0,"0-0",(VLOOKUP(D130,'CONSOLIDADO PLAN DESARROLLO'!$EL$9:$ET$304,4,0)))</f>
        <v>0-0</v>
      </c>
      <c r="H130" s="880" t="str">
        <f>IF(D130=0,"0-0",(VLOOKUP(D130,'CONSOLIDADO PLAN DESARROLLO'!$EL$9:$ET$304,5,0)))</f>
        <v>0-0</v>
      </c>
      <c r="I130" s="883" t="str">
        <f>IF(D130=0,"0-0",(VLOOKUP(D130,'CONSOLIDADO PLAN DESARROLLO'!$EL$9:$ET$304,$R$3,0)))</f>
        <v>0-0</v>
      </c>
      <c r="J130" s="884"/>
      <c r="K130" s="895"/>
      <c r="L130" s="898"/>
      <c r="M130" s="175"/>
      <c r="N130" s="176"/>
      <c r="O130" s="177"/>
      <c r="P130" s="46"/>
      <c r="Q130" s="47"/>
      <c r="R130" s="901"/>
      <c r="S130" s="48"/>
      <c r="T130" s="889"/>
      <c r="U130" s="49"/>
      <c r="V130" s="889"/>
      <c r="W130" s="49"/>
      <c r="X130" s="889"/>
      <c r="Y130" s="49"/>
      <c r="Z130" s="889"/>
      <c r="AA130" s="49"/>
      <c r="AB130" s="889"/>
      <c r="AC130" s="49"/>
      <c r="AD130" s="889"/>
      <c r="AE130" s="49"/>
      <c r="AF130" s="889"/>
      <c r="AG130" s="50"/>
      <c r="AH130" s="892">
        <f>+R130+T130+V130+X130+Z130+AB130+AD130+AF130</f>
        <v>0</v>
      </c>
      <c r="AI130" s="104">
        <f t="shared" ref="AI130:AI135" si="470">AC130+AE130+AG130+S130+U130+W130+Y130+AA130</f>
        <v>0</v>
      </c>
      <c r="AJ130" s="51"/>
      <c r="AK130" s="52"/>
      <c r="AL130" s="52"/>
      <c r="AM130" s="52"/>
      <c r="AN130" s="52"/>
      <c r="AO130" s="52"/>
      <c r="AP130" s="53">
        <f t="shared" ref="AP130:AP135" si="471">SUM(AJ130:AO130)</f>
        <v>0</v>
      </c>
      <c r="AQ130" s="54"/>
      <c r="AR130" s="52"/>
      <c r="AS130" s="53">
        <f t="shared" ref="AS130:AS134" si="472">SUM(AQ130:AR130)</f>
        <v>0</v>
      </c>
      <c r="AT130" s="54"/>
      <c r="AU130" s="52"/>
      <c r="AV130" s="52"/>
      <c r="AW130" s="52"/>
      <c r="AX130" s="55"/>
      <c r="AY130" s="56"/>
      <c r="AZ130" s="56"/>
      <c r="BA130" s="57"/>
    </row>
    <row r="131" spans="1:53" ht="17.25" hidden="1" customHeight="1" x14ac:dyDescent="0.2">
      <c r="A131" s="860"/>
      <c r="B131" s="862"/>
      <c r="C131" s="865"/>
      <c r="D131" s="868"/>
      <c r="E131" s="872"/>
      <c r="F131" s="874"/>
      <c r="G131" s="877"/>
      <c r="H131" s="880"/>
      <c r="I131" s="885"/>
      <c r="J131" s="886"/>
      <c r="K131" s="895"/>
      <c r="L131" s="899"/>
      <c r="M131" s="175"/>
      <c r="N131" s="176"/>
      <c r="O131" s="177"/>
      <c r="P131" s="46"/>
      <c r="Q131" s="47"/>
      <c r="R131" s="902"/>
      <c r="S131" s="48"/>
      <c r="T131" s="890"/>
      <c r="U131" s="49"/>
      <c r="V131" s="890"/>
      <c r="W131" s="49"/>
      <c r="X131" s="890"/>
      <c r="Y131" s="49"/>
      <c r="Z131" s="890"/>
      <c r="AA131" s="49"/>
      <c r="AB131" s="890"/>
      <c r="AC131" s="49"/>
      <c r="AD131" s="890"/>
      <c r="AE131" s="49"/>
      <c r="AF131" s="890"/>
      <c r="AG131" s="50"/>
      <c r="AH131" s="893"/>
      <c r="AI131" s="104">
        <f t="shared" si="470"/>
        <v>0</v>
      </c>
      <c r="AJ131" s="51"/>
      <c r="AK131" s="52"/>
      <c r="AL131" s="52"/>
      <c r="AM131" s="52"/>
      <c r="AN131" s="52"/>
      <c r="AO131" s="52"/>
      <c r="AP131" s="53">
        <f t="shared" si="471"/>
        <v>0</v>
      </c>
      <c r="AQ131" s="54"/>
      <c r="AR131" s="52"/>
      <c r="AS131" s="53">
        <f t="shared" si="472"/>
        <v>0</v>
      </c>
      <c r="AT131" s="54"/>
      <c r="AU131" s="52"/>
      <c r="AV131" s="52"/>
      <c r="AW131" s="52"/>
      <c r="AX131" s="55"/>
      <c r="AY131" s="56"/>
      <c r="AZ131" s="56"/>
      <c r="BA131" s="57"/>
    </row>
    <row r="132" spans="1:53" ht="17.25" hidden="1" customHeight="1" x14ac:dyDescent="0.2">
      <c r="A132" s="860"/>
      <c r="B132" s="862"/>
      <c r="C132" s="865"/>
      <c r="D132" s="868"/>
      <c r="E132" s="872"/>
      <c r="F132" s="874"/>
      <c r="G132" s="877"/>
      <c r="H132" s="880"/>
      <c r="I132" s="885"/>
      <c r="J132" s="886"/>
      <c r="K132" s="895"/>
      <c r="L132" s="899"/>
      <c r="M132" s="175"/>
      <c r="N132" s="176"/>
      <c r="O132" s="177"/>
      <c r="P132" s="46"/>
      <c r="Q132" s="47"/>
      <c r="R132" s="902"/>
      <c r="S132" s="48"/>
      <c r="T132" s="890"/>
      <c r="U132" s="49"/>
      <c r="V132" s="890"/>
      <c r="W132" s="49"/>
      <c r="X132" s="890"/>
      <c r="Y132" s="49"/>
      <c r="Z132" s="890"/>
      <c r="AA132" s="49"/>
      <c r="AB132" s="890"/>
      <c r="AC132" s="49"/>
      <c r="AD132" s="890"/>
      <c r="AE132" s="49"/>
      <c r="AF132" s="890"/>
      <c r="AG132" s="50"/>
      <c r="AH132" s="893"/>
      <c r="AI132" s="104">
        <f t="shared" si="470"/>
        <v>0</v>
      </c>
      <c r="AJ132" s="51"/>
      <c r="AK132" s="52"/>
      <c r="AL132" s="52"/>
      <c r="AM132" s="52"/>
      <c r="AN132" s="52"/>
      <c r="AO132" s="52"/>
      <c r="AP132" s="53">
        <f t="shared" si="471"/>
        <v>0</v>
      </c>
      <c r="AQ132" s="54"/>
      <c r="AR132" s="52"/>
      <c r="AS132" s="53">
        <f t="shared" si="472"/>
        <v>0</v>
      </c>
      <c r="AT132" s="54"/>
      <c r="AU132" s="52"/>
      <c r="AV132" s="52"/>
      <c r="AW132" s="52"/>
      <c r="AX132" s="55"/>
      <c r="AY132" s="56"/>
      <c r="AZ132" s="56"/>
      <c r="BA132" s="57"/>
    </row>
    <row r="133" spans="1:53" ht="17.25" hidden="1" customHeight="1" x14ac:dyDescent="0.2">
      <c r="A133" s="860"/>
      <c r="B133" s="862"/>
      <c r="C133" s="865"/>
      <c r="D133" s="868"/>
      <c r="E133" s="872"/>
      <c r="F133" s="874"/>
      <c r="G133" s="877"/>
      <c r="H133" s="880"/>
      <c r="I133" s="885"/>
      <c r="J133" s="886"/>
      <c r="K133" s="895"/>
      <c r="L133" s="899"/>
      <c r="M133" s="175"/>
      <c r="N133" s="176"/>
      <c r="O133" s="177"/>
      <c r="P133" s="46"/>
      <c r="Q133" s="47"/>
      <c r="R133" s="902"/>
      <c r="S133" s="48"/>
      <c r="T133" s="890"/>
      <c r="U133" s="49"/>
      <c r="V133" s="890"/>
      <c r="W133" s="49"/>
      <c r="X133" s="890"/>
      <c r="Y133" s="49"/>
      <c r="Z133" s="890"/>
      <c r="AA133" s="49"/>
      <c r="AB133" s="890"/>
      <c r="AC133" s="49"/>
      <c r="AD133" s="890"/>
      <c r="AE133" s="49"/>
      <c r="AF133" s="890"/>
      <c r="AG133" s="50"/>
      <c r="AH133" s="893"/>
      <c r="AI133" s="104">
        <f t="shared" si="470"/>
        <v>0</v>
      </c>
      <c r="AJ133" s="51"/>
      <c r="AK133" s="52"/>
      <c r="AL133" s="52"/>
      <c r="AM133" s="52"/>
      <c r="AN133" s="52"/>
      <c r="AO133" s="52"/>
      <c r="AP133" s="53">
        <f t="shared" si="471"/>
        <v>0</v>
      </c>
      <c r="AQ133" s="54"/>
      <c r="AR133" s="52"/>
      <c r="AS133" s="53">
        <f t="shared" si="472"/>
        <v>0</v>
      </c>
      <c r="AT133" s="54"/>
      <c r="AU133" s="52"/>
      <c r="AV133" s="52"/>
      <c r="AW133" s="52"/>
      <c r="AX133" s="55"/>
      <c r="AY133" s="56"/>
      <c r="AZ133" s="56"/>
      <c r="BA133" s="57"/>
    </row>
    <row r="134" spans="1:53" ht="17.25" hidden="1" customHeight="1" x14ac:dyDescent="0.2">
      <c r="A134" s="860"/>
      <c r="B134" s="862"/>
      <c r="C134" s="865"/>
      <c r="D134" s="868"/>
      <c r="E134" s="872"/>
      <c r="F134" s="874"/>
      <c r="G134" s="877"/>
      <c r="H134" s="880"/>
      <c r="I134" s="885"/>
      <c r="J134" s="886"/>
      <c r="K134" s="895"/>
      <c r="L134" s="899"/>
      <c r="M134" s="175"/>
      <c r="N134" s="176"/>
      <c r="O134" s="177"/>
      <c r="P134" s="46"/>
      <c r="Q134" s="47"/>
      <c r="R134" s="902"/>
      <c r="S134" s="48"/>
      <c r="T134" s="890"/>
      <c r="U134" s="49"/>
      <c r="V134" s="890"/>
      <c r="W134" s="49"/>
      <c r="X134" s="890"/>
      <c r="Y134" s="49"/>
      <c r="Z134" s="890"/>
      <c r="AA134" s="49"/>
      <c r="AB134" s="890"/>
      <c r="AC134" s="49"/>
      <c r="AD134" s="890"/>
      <c r="AE134" s="49"/>
      <c r="AF134" s="890"/>
      <c r="AG134" s="50"/>
      <c r="AH134" s="893"/>
      <c r="AI134" s="104">
        <f t="shared" si="470"/>
        <v>0</v>
      </c>
      <c r="AJ134" s="51"/>
      <c r="AK134" s="52"/>
      <c r="AL134" s="52"/>
      <c r="AM134" s="52"/>
      <c r="AN134" s="52"/>
      <c r="AO134" s="52"/>
      <c r="AP134" s="53">
        <f t="shared" si="471"/>
        <v>0</v>
      </c>
      <c r="AQ134" s="54"/>
      <c r="AR134" s="52"/>
      <c r="AS134" s="53">
        <f t="shared" si="472"/>
        <v>0</v>
      </c>
      <c r="AT134" s="54"/>
      <c r="AU134" s="52"/>
      <c r="AV134" s="52"/>
      <c r="AW134" s="52"/>
      <c r="AX134" s="55"/>
      <c r="AY134" s="56"/>
      <c r="AZ134" s="56"/>
      <c r="BA134" s="57"/>
    </row>
    <row r="135" spans="1:53" ht="17.25" hidden="1" customHeight="1" x14ac:dyDescent="0.2">
      <c r="A135" s="860"/>
      <c r="B135" s="863"/>
      <c r="C135" s="866"/>
      <c r="D135" s="869"/>
      <c r="E135" s="872"/>
      <c r="F135" s="875"/>
      <c r="G135" s="878"/>
      <c r="H135" s="881"/>
      <c r="I135" s="885"/>
      <c r="J135" s="886"/>
      <c r="K135" s="896"/>
      <c r="L135" s="899"/>
      <c r="M135" s="178"/>
      <c r="N135" s="179"/>
      <c r="O135" s="180"/>
      <c r="P135" s="107"/>
      <c r="Q135" s="108"/>
      <c r="R135" s="902"/>
      <c r="S135" s="109"/>
      <c r="T135" s="890"/>
      <c r="U135" s="110"/>
      <c r="V135" s="890"/>
      <c r="W135" s="110"/>
      <c r="X135" s="890"/>
      <c r="Y135" s="110"/>
      <c r="Z135" s="890"/>
      <c r="AA135" s="110"/>
      <c r="AB135" s="890"/>
      <c r="AC135" s="110"/>
      <c r="AD135" s="890"/>
      <c r="AE135" s="110"/>
      <c r="AF135" s="890"/>
      <c r="AG135" s="111"/>
      <c r="AH135" s="894"/>
      <c r="AI135" s="104">
        <f t="shared" si="470"/>
        <v>0</v>
      </c>
      <c r="AJ135" s="112"/>
      <c r="AK135" s="113"/>
      <c r="AL135" s="113"/>
      <c r="AM135" s="113"/>
      <c r="AN135" s="113"/>
      <c r="AO135" s="113"/>
      <c r="AP135" s="53">
        <f t="shared" si="471"/>
        <v>0</v>
      </c>
      <c r="AQ135" s="114"/>
      <c r="AR135" s="113"/>
      <c r="AS135" s="53">
        <f>SUM(AQ135:AR135)</f>
        <v>0</v>
      </c>
      <c r="AT135" s="114"/>
      <c r="AU135" s="113"/>
      <c r="AV135" s="113"/>
      <c r="AW135" s="113"/>
      <c r="AX135" s="115"/>
      <c r="AY135" s="116"/>
      <c r="AZ135" s="116"/>
      <c r="BA135" s="117"/>
    </row>
    <row r="136" spans="1:53" ht="9.9499999999999993" hidden="1" customHeight="1" thickBot="1" x14ac:dyDescent="0.25">
      <c r="A136" s="861"/>
      <c r="B136" s="864"/>
      <c r="C136" s="867"/>
      <c r="D136" s="870"/>
      <c r="E136" s="873"/>
      <c r="F136" s="876"/>
      <c r="G136" s="879"/>
      <c r="H136" s="882"/>
      <c r="I136" s="887"/>
      <c r="J136" s="888"/>
      <c r="K136" s="897"/>
      <c r="L136" s="900"/>
      <c r="M136" s="181"/>
      <c r="N136" s="182"/>
      <c r="O136" s="183"/>
      <c r="P136" s="118"/>
      <c r="Q136" s="118"/>
      <c r="R136" s="903"/>
      <c r="S136" s="184"/>
      <c r="T136" s="891"/>
      <c r="U136" s="185"/>
      <c r="V136" s="891"/>
      <c r="W136" s="185"/>
      <c r="X136" s="891"/>
      <c r="Y136" s="185"/>
      <c r="Z136" s="891"/>
      <c r="AA136" s="185"/>
      <c r="AB136" s="891"/>
      <c r="AC136" s="185"/>
      <c r="AD136" s="891"/>
      <c r="AE136" s="185"/>
      <c r="AF136" s="891"/>
      <c r="AG136" s="186"/>
      <c r="AH136" s="119"/>
      <c r="AI136" s="120"/>
      <c r="AJ136" s="187"/>
      <c r="AK136" s="188"/>
      <c r="AL136" s="188"/>
      <c r="AM136" s="188"/>
      <c r="AN136" s="188"/>
      <c r="AO136" s="188"/>
      <c r="AP136" s="121"/>
      <c r="AQ136" s="189"/>
      <c r="AR136" s="188"/>
      <c r="AS136" s="121"/>
      <c r="AT136" s="189"/>
      <c r="AU136" s="188"/>
      <c r="AV136" s="188"/>
      <c r="AW136" s="188"/>
      <c r="AX136" s="190"/>
      <c r="AY136" s="191"/>
      <c r="AZ136" s="191"/>
      <c r="BA136" s="192"/>
    </row>
    <row r="137" spans="1:53" ht="6" hidden="1" customHeight="1" x14ac:dyDescent="0.2">
      <c r="A137" s="157"/>
      <c r="B137" s="193"/>
      <c r="C137" s="193"/>
      <c r="D137" s="193"/>
      <c r="E137" s="193"/>
      <c r="F137" s="193"/>
      <c r="G137" s="193"/>
      <c r="H137" s="193"/>
      <c r="I137" s="904"/>
      <c r="J137" s="904"/>
      <c r="K137" s="193"/>
      <c r="L137" s="193"/>
      <c r="M137" s="193"/>
      <c r="N137" s="193"/>
      <c r="O137" s="193"/>
      <c r="P137" s="193"/>
      <c r="Q137" s="193"/>
      <c r="R137" s="193"/>
      <c r="S137" s="193"/>
      <c r="T137" s="193"/>
      <c r="U137" s="193"/>
      <c r="V137" s="193"/>
      <c r="W137" s="193"/>
      <c r="X137" s="193"/>
      <c r="Y137" s="193"/>
      <c r="Z137" s="193"/>
      <c r="AA137" s="193"/>
      <c r="AB137" s="193"/>
      <c r="AC137" s="193"/>
      <c r="AD137" s="193"/>
      <c r="AE137" s="193"/>
      <c r="AF137" s="193"/>
      <c r="AG137" s="193"/>
      <c r="AH137" s="193"/>
      <c r="AI137" s="194"/>
      <c r="AJ137" s="194"/>
      <c r="AK137" s="194"/>
      <c r="AL137" s="194"/>
      <c r="AM137" s="194"/>
      <c r="AN137" s="194"/>
      <c r="AO137" s="195"/>
      <c r="AP137" s="194"/>
      <c r="AQ137" s="194"/>
      <c r="AR137" s="194"/>
      <c r="AS137" s="194"/>
      <c r="AT137" s="194"/>
      <c r="AU137" s="194"/>
      <c r="AV137" s="194"/>
      <c r="AW137" s="194"/>
      <c r="AX137" s="194"/>
      <c r="AY137" s="194"/>
      <c r="AZ137" s="194"/>
      <c r="BA137" s="157"/>
    </row>
    <row r="138" spans="1:53" ht="72" hidden="1" customHeight="1" x14ac:dyDescent="0.2">
      <c r="A138" s="859">
        <v>15</v>
      </c>
      <c r="B138" s="162" t="s">
        <v>1710</v>
      </c>
      <c r="C138" s="163" t="s">
        <v>1711</v>
      </c>
      <c r="D138" s="164" t="s">
        <v>21</v>
      </c>
      <c r="E138" s="164" t="s">
        <v>1899</v>
      </c>
      <c r="F138" s="163" t="s">
        <v>1712</v>
      </c>
      <c r="G138" s="165" t="s">
        <v>1680</v>
      </c>
      <c r="H138" s="165" t="s">
        <v>1681</v>
      </c>
      <c r="I138" s="166" t="s">
        <v>1915</v>
      </c>
      <c r="J138" s="167">
        <f>+$N$3</f>
        <v>2017</v>
      </c>
      <c r="K138" s="165" t="s">
        <v>1932</v>
      </c>
      <c r="L138" s="166" t="s">
        <v>1933</v>
      </c>
      <c r="M138" s="163" t="s">
        <v>1713</v>
      </c>
      <c r="N138" s="163" t="s">
        <v>1714</v>
      </c>
      <c r="O138" s="163" t="s">
        <v>1715</v>
      </c>
      <c r="P138" s="163" t="s">
        <v>1716</v>
      </c>
      <c r="Q138" s="163" t="s">
        <v>1717</v>
      </c>
      <c r="R138" s="168">
        <f t="shared" ref="R138" si="473">SUM(R139:R145)</f>
        <v>0</v>
      </c>
      <c r="S138" s="169">
        <f t="shared" ref="S138" si="474">SUM(S139:S145)</f>
        <v>0</v>
      </c>
      <c r="T138" s="170">
        <f t="shared" ref="T138" si="475">SUM(T139:T145)</f>
        <v>0</v>
      </c>
      <c r="U138" s="171">
        <f t="shared" ref="U138" si="476">SUM(U139:U145)</f>
        <v>0</v>
      </c>
      <c r="V138" s="170">
        <f t="shared" ref="V138" si="477">SUM(V139:V145)</f>
        <v>0</v>
      </c>
      <c r="W138" s="171">
        <f t="shared" ref="W138" si="478">SUM(W139:W145)</f>
        <v>0</v>
      </c>
      <c r="X138" s="170">
        <f t="shared" ref="X138" si="479">SUM(X139:X145)</f>
        <v>0</v>
      </c>
      <c r="Y138" s="171">
        <f t="shared" ref="Y138" si="480">SUM(Y139:Y145)</f>
        <v>0</v>
      </c>
      <c r="Z138" s="170">
        <f t="shared" ref="Z138" si="481">SUM(Z139:Z145)</f>
        <v>0</v>
      </c>
      <c r="AA138" s="171">
        <f t="shared" ref="AA138" si="482">SUM(AA139:AA145)</f>
        <v>0</v>
      </c>
      <c r="AB138" s="170">
        <f t="shared" ref="AB138" si="483">SUM(AB139:AB145)</f>
        <v>0</v>
      </c>
      <c r="AC138" s="171">
        <f t="shared" ref="AC138" si="484">SUM(AC139:AC145)</f>
        <v>0</v>
      </c>
      <c r="AD138" s="170">
        <f t="shared" ref="AD138" si="485">SUM(AD139:AD145)</f>
        <v>0</v>
      </c>
      <c r="AE138" s="171">
        <f t="shared" ref="AE138" si="486">SUM(AE139:AE145)</f>
        <v>0</v>
      </c>
      <c r="AF138" s="170">
        <f t="shared" ref="AF138" si="487">SUM(AF139:AF145)</f>
        <v>0</v>
      </c>
      <c r="AG138" s="172">
        <f t="shared" ref="AG138" si="488">SUM(AG139:AG145)</f>
        <v>0</v>
      </c>
      <c r="AH138" s="173">
        <f t="shared" ref="AH138" si="489">SUM(AH139:AH145)</f>
        <v>0</v>
      </c>
      <c r="AI138" s="174">
        <f t="shared" ref="AI138" si="490">SUM(AI139:AI145)</f>
        <v>0</v>
      </c>
      <c r="AJ138" s="41">
        <f t="shared" ref="AJ138" si="491">SUM(AJ139:AJ145)</f>
        <v>0</v>
      </c>
      <c r="AK138" s="42">
        <f t="shared" ref="AK138" si="492">SUM(AK139:AK145)</f>
        <v>0</v>
      </c>
      <c r="AL138" s="42">
        <f t="shared" ref="AL138" si="493">SUM(AL139:AL145)</f>
        <v>0</v>
      </c>
      <c r="AM138" s="42">
        <f t="shared" ref="AM138" si="494">SUM(AM139:AM145)</f>
        <v>0</v>
      </c>
      <c r="AN138" s="42">
        <f t="shared" ref="AN138" si="495">SUM(AN139:AN145)</f>
        <v>0</v>
      </c>
      <c r="AO138" s="42">
        <f t="shared" ref="AO138" si="496">SUM(AO139:AO145)</f>
        <v>0</v>
      </c>
      <c r="AP138" s="43">
        <f t="shared" ref="AP138" si="497">SUM(AP139:AP145)</f>
        <v>0</v>
      </c>
      <c r="AQ138" s="105">
        <f t="shared" ref="AQ138" si="498">SUM(AQ139:AQ145)</f>
        <v>0</v>
      </c>
      <c r="AR138" s="42">
        <f t="shared" ref="AR138" si="499">SUM(AR139:AR145)</f>
        <v>0</v>
      </c>
      <c r="AS138" s="43">
        <f t="shared" ref="AS138" si="500">SUM(AS139:AS145)</f>
        <v>0</v>
      </c>
      <c r="AT138" s="105">
        <f t="shared" ref="AT138" si="501">SUM(AT139:AT145)</f>
        <v>0</v>
      </c>
      <c r="AU138" s="42">
        <f t="shared" ref="AU138" si="502">SUM(AU139:AU145)</f>
        <v>0</v>
      </c>
      <c r="AV138" s="42">
        <f t="shared" ref="AV138" si="503">SUM(AV139:AV145)</f>
        <v>0</v>
      </c>
      <c r="AW138" s="42">
        <f t="shared" ref="AW138" si="504">SUM(AW139:AW145)</f>
        <v>0</v>
      </c>
      <c r="AX138" s="106">
        <f t="shared" ref="AX138" si="505">SUM(AX139:AX145)</f>
        <v>0</v>
      </c>
      <c r="AY138" s="44" t="s">
        <v>1687</v>
      </c>
      <c r="AZ138" s="44" t="s">
        <v>1688</v>
      </c>
      <c r="BA138" s="45" t="s">
        <v>1689</v>
      </c>
    </row>
    <row r="139" spans="1:53" ht="17.25" hidden="1" customHeight="1" x14ac:dyDescent="0.2">
      <c r="A139" s="860"/>
      <c r="B139" s="862" t="str">
        <f>VLOOKUP($D$9,'PROYECTOS REGISTRADOS'!$A$2:$D$82,4,0)</f>
        <v>Mejoramiento de la atención integral de la Gestión del Riesgo de Desastres Tocancipá, Cundinamarca, Centro Oriente</v>
      </c>
      <c r="C139" s="865" t="str">
        <f>VLOOKUP($D$9,'PROYECTOS REGISTRADOS'!$A$2:$D$82,3,0)</f>
        <v>2016-25817-0055</v>
      </c>
      <c r="D139" s="868"/>
      <c r="E139" s="871" t="str">
        <f>IF(D139=0,"0-0",(VLOOKUP(D139,'CONSOLIDADO PLAN DESARROLLO'!$EL$9:$ET$304,2,0)))</f>
        <v>0-0</v>
      </c>
      <c r="F139" s="874" t="str">
        <f>IF(D139=0,"0-0",(VLOOKUP(D139,'CONSOLIDADO PLAN DESARROLLO'!$EL$9:$ET$304,3,0)))</f>
        <v>0-0</v>
      </c>
      <c r="G139" s="877" t="str">
        <f>IF(D139=0,"0-0",(VLOOKUP(D139,'CONSOLIDADO PLAN DESARROLLO'!$EL$9:$ET$304,4,0)))</f>
        <v>0-0</v>
      </c>
      <c r="H139" s="880" t="str">
        <f>IF(D139=0,"0-0",(VLOOKUP(D139,'CONSOLIDADO PLAN DESARROLLO'!$EL$9:$ET$304,5,0)))</f>
        <v>0-0</v>
      </c>
      <c r="I139" s="883" t="str">
        <f>IF(D139=0,"0-0",(VLOOKUP(D139,'CONSOLIDADO PLAN DESARROLLO'!$EL$9:$ET$304,$R$3,0)))</f>
        <v>0-0</v>
      </c>
      <c r="J139" s="884"/>
      <c r="K139" s="895"/>
      <c r="L139" s="898"/>
      <c r="M139" s="175"/>
      <c r="N139" s="176"/>
      <c r="O139" s="177"/>
      <c r="P139" s="46"/>
      <c r="Q139" s="47"/>
      <c r="R139" s="901"/>
      <c r="S139" s="48"/>
      <c r="T139" s="889"/>
      <c r="U139" s="49"/>
      <c r="V139" s="889"/>
      <c r="W139" s="49"/>
      <c r="X139" s="889"/>
      <c r="Y139" s="49"/>
      <c r="Z139" s="889"/>
      <c r="AA139" s="49"/>
      <c r="AB139" s="889"/>
      <c r="AC139" s="49"/>
      <c r="AD139" s="889"/>
      <c r="AE139" s="49"/>
      <c r="AF139" s="889"/>
      <c r="AG139" s="50"/>
      <c r="AH139" s="892">
        <f>+R139+T139+V139+X139+Z139+AB139+AD139+AF139</f>
        <v>0</v>
      </c>
      <c r="AI139" s="104">
        <f t="shared" ref="AI139:AI144" si="506">AC139+AE139+AG139+S139+U139+W139+Y139+AA139</f>
        <v>0</v>
      </c>
      <c r="AJ139" s="51"/>
      <c r="AK139" s="52"/>
      <c r="AL139" s="52"/>
      <c r="AM139" s="52"/>
      <c r="AN139" s="52"/>
      <c r="AO139" s="52"/>
      <c r="AP139" s="53">
        <f t="shared" ref="AP139:AP144" si="507">SUM(AJ139:AO139)</f>
        <v>0</v>
      </c>
      <c r="AQ139" s="54"/>
      <c r="AR139" s="52"/>
      <c r="AS139" s="53">
        <f t="shared" ref="AS139:AS143" si="508">SUM(AQ139:AR139)</f>
        <v>0</v>
      </c>
      <c r="AT139" s="54"/>
      <c r="AU139" s="52"/>
      <c r="AV139" s="52"/>
      <c r="AW139" s="52"/>
      <c r="AX139" s="55"/>
      <c r="AY139" s="56"/>
      <c r="AZ139" s="56"/>
      <c r="BA139" s="57"/>
    </row>
    <row r="140" spans="1:53" ht="17.25" hidden="1" customHeight="1" x14ac:dyDescent="0.2">
      <c r="A140" s="860"/>
      <c r="B140" s="862"/>
      <c r="C140" s="865"/>
      <c r="D140" s="868"/>
      <c r="E140" s="872"/>
      <c r="F140" s="874"/>
      <c r="G140" s="877"/>
      <c r="H140" s="880"/>
      <c r="I140" s="885"/>
      <c r="J140" s="886"/>
      <c r="K140" s="895"/>
      <c r="L140" s="899"/>
      <c r="M140" s="175"/>
      <c r="N140" s="176"/>
      <c r="O140" s="177"/>
      <c r="P140" s="46"/>
      <c r="Q140" s="47"/>
      <c r="R140" s="902"/>
      <c r="S140" s="48"/>
      <c r="T140" s="890"/>
      <c r="U140" s="49"/>
      <c r="V140" s="890"/>
      <c r="W140" s="49"/>
      <c r="X140" s="890"/>
      <c r="Y140" s="49"/>
      <c r="Z140" s="890"/>
      <c r="AA140" s="49"/>
      <c r="AB140" s="890"/>
      <c r="AC140" s="49"/>
      <c r="AD140" s="890"/>
      <c r="AE140" s="49"/>
      <c r="AF140" s="890"/>
      <c r="AG140" s="50"/>
      <c r="AH140" s="893"/>
      <c r="AI140" s="104">
        <f t="shared" si="506"/>
        <v>0</v>
      </c>
      <c r="AJ140" s="51"/>
      <c r="AK140" s="52"/>
      <c r="AL140" s="52"/>
      <c r="AM140" s="52"/>
      <c r="AN140" s="52"/>
      <c r="AO140" s="52"/>
      <c r="AP140" s="53">
        <f t="shared" si="507"/>
        <v>0</v>
      </c>
      <c r="AQ140" s="54"/>
      <c r="AR140" s="52"/>
      <c r="AS140" s="53">
        <f t="shared" si="508"/>
        <v>0</v>
      </c>
      <c r="AT140" s="54"/>
      <c r="AU140" s="52"/>
      <c r="AV140" s="52"/>
      <c r="AW140" s="52"/>
      <c r="AX140" s="55"/>
      <c r="AY140" s="56"/>
      <c r="AZ140" s="56"/>
      <c r="BA140" s="57"/>
    </row>
    <row r="141" spans="1:53" ht="17.25" hidden="1" customHeight="1" x14ac:dyDescent="0.2">
      <c r="A141" s="860"/>
      <c r="B141" s="862"/>
      <c r="C141" s="865"/>
      <c r="D141" s="868"/>
      <c r="E141" s="872"/>
      <c r="F141" s="874"/>
      <c r="G141" s="877"/>
      <c r="H141" s="880"/>
      <c r="I141" s="885"/>
      <c r="J141" s="886"/>
      <c r="K141" s="895"/>
      <c r="L141" s="899"/>
      <c r="M141" s="175"/>
      <c r="N141" s="176"/>
      <c r="O141" s="177"/>
      <c r="P141" s="46"/>
      <c r="Q141" s="47"/>
      <c r="R141" s="902"/>
      <c r="S141" s="48"/>
      <c r="T141" s="890"/>
      <c r="U141" s="49"/>
      <c r="V141" s="890"/>
      <c r="W141" s="49"/>
      <c r="X141" s="890"/>
      <c r="Y141" s="49"/>
      <c r="Z141" s="890"/>
      <c r="AA141" s="49"/>
      <c r="AB141" s="890"/>
      <c r="AC141" s="49"/>
      <c r="AD141" s="890"/>
      <c r="AE141" s="49"/>
      <c r="AF141" s="890"/>
      <c r="AG141" s="50"/>
      <c r="AH141" s="893"/>
      <c r="AI141" s="104">
        <f t="shared" si="506"/>
        <v>0</v>
      </c>
      <c r="AJ141" s="51"/>
      <c r="AK141" s="52"/>
      <c r="AL141" s="52"/>
      <c r="AM141" s="52"/>
      <c r="AN141" s="52"/>
      <c r="AO141" s="52"/>
      <c r="AP141" s="53">
        <f t="shared" si="507"/>
        <v>0</v>
      </c>
      <c r="AQ141" s="54"/>
      <c r="AR141" s="52"/>
      <c r="AS141" s="53">
        <f t="shared" si="508"/>
        <v>0</v>
      </c>
      <c r="AT141" s="54"/>
      <c r="AU141" s="52"/>
      <c r="AV141" s="52"/>
      <c r="AW141" s="52"/>
      <c r="AX141" s="55"/>
      <c r="AY141" s="56"/>
      <c r="AZ141" s="56"/>
      <c r="BA141" s="57"/>
    </row>
    <row r="142" spans="1:53" ht="17.25" hidden="1" customHeight="1" x14ac:dyDescent="0.2">
      <c r="A142" s="860"/>
      <c r="B142" s="862"/>
      <c r="C142" s="865"/>
      <c r="D142" s="868"/>
      <c r="E142" s="872"/>
      <c r="F142" s="874"/>
      <c r="G142" s="877"/>
      <c r="H142" s="880"/>
      <c r="I142" s="885"/>
      <c r="J142" s="886"/>
      <c r="K142" s="895"/>
      <c r="L142" s="899"/>
      <c r="M142" s="175"/>
      <c r="N142" s="176"/>
      <c r="O142" s="177"/>
      <c r="P142" s="46"/>
      <c r="Q142" s="47"/>
      <c r="R142" s="902"/>
      <c r="S142" s="48"/>
      <c r="T142" s="890"/>
      <c r="U142" s="49"/>
      <c r="V142" s="890"/>
      <c r="W142" s="49"/>
      <c r="X142" s="890"/>
      <c r="Y142" s="49"/>
      <c r="Z142" s="890"/>
      <c r="AA142" s="49"/>
      <c r="AB142" s="890"/>
      <c r="AC142" s="49"/>
      <c r="AD142" s="890"/>
      <c r="AE142" s="49"/>
      <c r="AF142" s="890"/>
      <c r="AG142" s="50"/>
      <c r="AH142" s="893"/>
      <c r="AI142" s="104">
        <f t="shared" si="506"/>
        <v>0</v>
      </c>
      <c r="AJ142" s="51"/>
      <c r="AK142" s="52"/>
      <c r="AL142" s="52"/>
      <c r="AM142" s="52"/>
      <c r="AN142" s="52"/>
      <c r="AO142" s="52"/>
      <c r="AP142" s="53">
        <f t="shared" si="507"/>
        <v>0</v>
      </c>
      <c r="AQ142" s="54"/>
      <c r="AR142" s="52"/>
      <c r="AS142" s="53">
        <f t="shared" si="508"/>
        <v>0</v>
      </c>
      <c r="AT142" s="54"/>
      <c r="AU142" s="52"/>
      <c r="AV142" s="52"/>
      <c r="AW142" s="52"/>
      <c r="AX142" s="55"/>
      <c r="AY142" s="56"/>
      <c r="AZ142" s="56"/>
      <c r="BA142" s="57"/>
    </row>
    <row r="143" spans="1:53" ht="17.25" hidden="1" customHeight="1" x14ac:dyDescent="0.2">
      <c r="A143" s="860"/>
      <c r="B143" s="862"/>
      <c r="C143" s="865"/>
      <c r="D143" s="868"/>
      <c r="E143" s="872"/>
      <c r="F143" s="874"/>
      <c r="G143" s="877"/>
      <c r="H143" s="880"/>
      <c r="I143" s="885"/>
      <c r="J143" s="886"/>
      <c r="K143" s="895"/>
      <c r="L143" s="899"/>
      <c r="M143" s="175"/>
      <c r="N143" s="176"/>
      <c r="O143" s="177"/>
      <c r="P143" s="46"/>
      <c r="Q143" s="47"/>
      <c r="R143" s="902"/>
      <c r="S143" s="48"/>
      <c r="T143" s="890"/>
      <c r="U143" s="49"/>
      <c r="V143" s="890"/>
      <c r="W143" s="49"/>
      <c r="X143" s="890"/>
      <c r="Y143" s="49"/>
      <c r="Z143" s="890"/>
      <c r="AA143" s="49"/>
      <c r="AB143" s="890"/>
      <c r="AC143" s="49"/>
      <c r="AD143" s="890"/>
      <c r="AE143" s="49"/>
      <c r="AF143" s="890"/>
      <c r="AG143" s="50"/>
      <c r="AH143" s="893"/>
      <c r="AI143" s="104">
        <f t="shared" si="506"/>
        <v>0</v>
      </c>
      <c r="AJ143" s="51"/>
      <c r="AK143" s="52"/>
      <c r="AL143" s="52"/>
      <c r="AM143" s="52"/>
      <c r="AN143" s="52"/>
      <c r="AO143" s="52"/>
      <c r="AP143" s="53">
        <f t="shared" si="507"/>
        <v>0</v>
      </c>
      <c r="AQ143" s="54"/>
      <c r="AR143" s="52"/>
      <c r="AS143" s="53">
        <f t="shared" si="508"/>
        <v>0</v>
      </c>
      <c r="AT143" s="54"/>
      <c r="AU143" s="52"/>
      <c r="AV143" s="52"/>
      <c r="AW143" s="52"/>
      <c r="AX143" s="55"/>
      <c r="AY143" s="56"/>
      <c r="AZ143" s="56"/>
      <c r="BA143" s="57"/>
    </row>
    <row r="144" spans="1:53" ht="17.25" hidden="1" customHeight="1" x14ac:dyDescent="0.2">
      <c r="A144" s="860"/>
      <c r="B144" s="863"/>
      <c r="C144" s="866"/>
      <c r="D144" s="869"/>
      <c r="E144" s="872"/>
      <c r="F144" s="875"/>
      <c r="G144" s="878"/>
      <c r="H144" s="881"/>
      <c r="I144" s="885"/>
      <c r="J144" s="886"/>
      <c r="K144" s="896"/>
      <c r="L144" s="899"/>
      <c r="M144" s="178"/>
      <c r="N144" s="179"/>
      <c r="O144" s="180"/>
      <c r="P144" s="107"/>
      <c r="Q144" s="108"/>
      <c r="R144" s="902"/>
      <c r="S144" s="109"/>
      <c r="T144" s="890"/>
      <c r="U144" s="110"/>
      <c r="V144" s="890"/>
      <c r="W144" s="110"/>
      <c r="X144" s="890"/>
      <c r="Y144" s="110"/>
      <c r="Z144" s="890"/>
      <c r="AA144" s="110"/>
      <c r="AB144" s="890"/>
      <c r="AC144" s="110"/>
      <c r="AD144" s="890"/>
      <c r="AE144" s="110"/>
      <c r="AF144" s="890"/>
      <c r="AG144" s="111"/>
      <c r="AH144" s="894"/>
      <c r="AI144" s="104">
        <f t="shared" si="506"/>
        <v>0</v>
      </c>
      <c r="AJ144" s="112"/>
      <c r="AK144" s="113"/>
      <c r="AL144" s="113"/>
      <c r="AM144" s="113"/>
      <c r="AN144" s="113"/>
      <c r="AO144" s="113"/>
      <c r="AP144" s="53">
        <f t="shared" si="507"/>
        <v>0</v>
      </c>
      <c r="AQ144" s="114"/>
      <c r="AR144" s="113"/>
      <c r="AS144" s="53">
        <f>SUM(AQ144:AR144)</f>
        <v>0</v>
      </c>
      <c r="AT144" s="114"/>
      <c r="AU144" s="113"/>
      <c r="AV144" s="113"/>
      <c r="AW144" s="113"/>
      <c r="AX144" s="115"/>
      <c r="AY144" s="116"/>
      <c r="AZ144" s="116"/>
      <c r="BA144" s="117"/>
    </row>
    <row r="145" spans="1:53" ht="9.9499999999999993" hidden="1" customHeight="1" thickBot="1" x14ac:dyDescent="0.25">
      <c r="A145" s="861"/>
      <c r="B145" s="864"/>
      <c r="C145" s="867"/>
      <c r="D145" s="870"/>
      <c r="E145" s="873"/>
      <c r="F145" s="876"/>
      <c r="G145" s="879"/>
      <c r="H145" s="882"/>
      <c r="I145" s="887"/>
      <c r="J145" s="888"/>
      <c r="K145" s="897"/>
      <c r="L145" s="900"/>
      <c r="M145" s="181"/>
      <c r="N145" s="182"/>
      <c r="O145" s="183"/>
      <c r="P145" s="118"/>
      <c r="Q145" s="118"/>
      <c r="R145" s="903"/>
      <c r="S145" s="184"/>
      <c r="T145" s="891"/>
      <c r="U145" s="185"/>
      <c r="V145" s="891"/>
      <c r="W145" s="185"/>
      <c r="X145" s="891"/>
      <c r="Y145" s="185"/>
      <c r="Z145" s="891"/>
      <c r="AA145" s="185"/>
      <c r="AB145" s="891"/>
      <c r="AC145" s="185"/>
      <c r="AD145" s="891"/>
      <c r="AE145" s="185"/>
      <c r="AF145" s="891"/>
      <c r="AG145" s="186"/>
      <c r="AH145" s="119"/>
      <c r="AI145" s="120"/>
      <c r="AJ145" s="187"/>
      <c r="AK145" s="188"/>
      <c r="AL145" s="188"/>
      <c r="AM145" s="188"/>
      <c r="AN145" s="188"/>
      <c r="AO145" s="188"/>
      <c r="AP145" s="121"/>
      <c r="AQ145" s="189"/>
      <c r="AR145" s="188"/>
      <c r="AS145" s="121"/>
      <c r="AT145" s="189"/>
      <c r="AU145" s="188"/>
      <c r="AV145" s="188"/>
      <c r="AW145" s="188"/>
      <c r="AX145" s="190"/>
      <c r="AY145" s="191"/>
      <c r="AZ145" s="191"/>
      <c r="BA145" s="192"/>
    </row>
    <row r="146" spans="1:53" ht="6" hidden="1" customHeight="1" x14ac:dyDescent="0.2">
      <c r="A146" s="157"/>
      <c r="B146" s="193"/>
      <c r="C146" s="193"/>
      <c r="D146" s="193"/>
      <c r="E146" s="193"/>
      <c r="F146" s="193"/>
      <c r="G146" s="193"/>
      <c r="H146" s="193"/>
      <c r="I146" s="904"/>
      <c r="J146" s="904"/>
      <c r="K146" s="193"/>
      <c r="L146" s="193"/>
      <c r="M146" s="193"/>
      <c r="N146" s="193"/>
      <c r="O146" s="193"/>
      <c r="P146" s="193"/>
      <c r="Q146" s="193"/>
      <c r="R146" s="193"/>
      <c r="S146" s="193"/>
      <c r="T146" s="193"/>
      <c r="U146" s="193"/>
      <c r="V146" s="193"/>
      <c r="W146" s="193"/>
      <c r="X146" s="193"/>
      <c r="Y146" s="193"/>
      <c r="Z146" s="193"/>
      <c r="AA146" s="193"/>
      <c r="AB146" s="193"/>
      <c r="AC146" s="193"/>
      <c r="AD146" s="193"/>
      <c r="AE146" s="193"/>
      <c r="AF146" s="193"/>
      <c r="AG146" s="193"/>
      <c r="AH146" s="193"/>
      <c r="AI146" s="194"/>
      <c r="AJ146" s="194"/>
      <c r="AK146" s="194"/>
      <c r="AL146" s="194"/>
      <c r="AM146" s="194"/>
      <c r="AN146" s="194"/>
      <c r="AO146" s="195"/>
      <c r="AP146" s="194"/>
      <c r="AQ146" s="194"/>
      <c r="AR146" s="194"/>
      <c r="AS146" s="194"/>
      <c r="AT146" s="194"/>
      <c r="AU146" s="194"/>
      <c r="AV146" s="194"/>
      <c r="AW146" s="194"/>
      <c r="AX146" s="194"/>
      <c r="AY146" s="194"/>
      <c r="AZ146" s="194"/>
      <c r="BA146" s="157"/>
    </row>
    <row r="147" spans="1:53" ht="72" hidden="1" customHeight="1" x14ac:dyDescent="0.2">
      <c r="A147" s="859">
        <v>16</v>
      </c>
      <c r="B147" s="162" t="s">
        <v>1710</v>
      </c>
      <c r="C147" s="163" t="s">
        <v>1711</v>
      </c>
      <c r="D147" s="164" t="s">
        <v>21</v>
      </c>
      <c r="E147" s="164" t="s">
        <v>1899</v>
      </c>
      <c r="F147" s="163" t="s">
        <v>1712</v>
      </c>
      <c r="G147" s="165" t="s">
        <v>1680</v>
      </c>
      <c r="H147" s="165" t="s">
        <v>1681</v>
      </c>
      <c r="I147" s="166" t="s">
        <v>1915</v>
      </c>
      <c r="J147" s="167">
        <f>+$N$3</f>
        <v>2017</v>
      </c>
      <c r="K147" s="165" t="s">
        <v>1932</v>
      </c>
      <c r="L147" s="166" t="s">
        <v>1933</v>
      </c>
      <c r="M147" s="163" t="s">
        <v>1713</v>
      </c>
      <c r="N147" s="163" t="s">
        <v>1714</v>
      </c>
      <c r="O147" s="163" t="s">
        <v>1715</v>
      </c>
      <c r="P147" s="163" t="s">
        <v>1716</v>
      </c>
      <c r="Q147" s="163" t="s">
        <v>1717</v>
      </c>
      <c r="R147" s="168">
        <f t="shared" ref="R147" si="509">SUM(R148:R154)</f>
        <v>0</v>
      </c>
      <c r="S147" s="169">
        <f t="shared" ref="S147" si="510">SUM(S148:S154)</f>
        <v>0</v>
      </c>
      <c r="T147" s="170">
        <f t="shared" ref="T147" si="511">SUM(T148:T154)</f>
        <v>0</v>
      </c>
      <c r="U147" s="171">
        <f t="shared" ref="U147" si="512">SUM(U148:U154)</f>
        <v>0</v>
      </c>
      <c r="V147" s="170">
        <f t="shared" ref="V147" si="513">SUM(V148:V154)</f>
        <v>0</v>
      </c>
      <c r="W147" s="171">
        <f t="shared" ref="W147" si="514">SUM(W148:W154)</f>
        <v>0</v>
      </c>
      <c r="X147" s="170">
        <f t="shared" ref="X147" si="515">SUM(X148:X154)</f>
        <v>0</v>
      </c>
      <c r="Y147" s="171">
        <f t="shared" ref="Y147" si="516">SUM(Y148:Y154)</f>
        <v>0</v>
      </c>
      <c r="Z147" s="170">
        <f t="shared" ref="Z147" si="517">SUM(Z148:Z154)</f>
        <v>0</v>
      </c>
      <c r="AA147" s="171">
        <f t="shared" ref="AA147" si="518">SUM(AA148:AA154)</f>
        <v>0</v>
      </c>
      <c r="AB147" s="170">
        <f t="shared" ref="AB147" si="519">SUM(AB148:AB154)</f>
        <v>0</v>
      </c>
      <c r="AC147" s="171">
        <f t="shared" ref="AC147" si="520">SUM(AC148:AC154)</f>
        <v>0</v>
      </c>
      <c r="AD147" s="170">
        <f t="shared" ref="AD147" si="521">SUM(AD148:AD154)</f>
        <v>0</v>
      </c>
      <c r="AE147" s="171">
        <f t="shared" ref="AE147" si="522">SUM(AE148:AE154)</f>
        <v>0</v>
      </c>
      <c r="AF147" s="170">
        <f t="shared" ref="AF147" si="523">SUM(AF148:AF154)</f>
        <v>0</v>
      </c>
      <c r="AG147" s="172">
        <f t="shared" ref="AG147" si="524">SUM(AG148:AG154)</f>
        <v>0</v>
      </c>
      <c r="AH147" s="173">
        <f t="shared" ref="AH147" si="525">SUM(AH148:AH154)</f>
        <v>0</v>
      </c>
      <c r="AI147" s="174">
        <f t="shared" ref="AI147" si="526">SUM(AI148:AI154)</f>
        <v>0</v>
      </c>
      <c r="AJ147" s="41">
        <f t="shared" ref="AJ147" si="527">SUM(AJ148:AJ154)</f>
        <v>0</v>
      </c>
      <c r="AK147" s="42">
        <f t="shared" ref="AK147" si="528">SUM(AK148:AK154)</f>
        <v>0</v>
      </c>
      <c r="AL147" s="42">
        <f t="shared" ref="AL147" si="529">SUM(AL148:AL154)</f>
        <v>0</v>
      </c>
      <c r="AM147" s="42">
        <f t="shared" ref="AM147" si="530">SUM(AM148:AM154)</f>
        <v>0</v>
      </c>
      <c r="AN147" s="42">
        <f t="shared" ref="AN147" si="531">SUM(AN148:AN154)</f>
        <v>0</v>
      </c>
      <c r="AO147" s="42">
        <f t="shared" ref="AO147" si="532">SUM(AO148:AO154)</f>
        <v>0</v>
      </c>
      <c r="AP147" s="43">
        <f t="shared" ref="AP147" si="533">SUM(AP148:AP154)</f>
        <v>0</v>
      </c>
      <c r="AQ147" s="105">
        <f t="shared" ref="AQ147" si="534">SUM(AQ148:AQ154)</f>
        <v>0</v>
      </c>
      <c r="AR147" s="42">
        <f t="shared" ref="AR147" si="535">SUM(AR148:AR154)</f>
        <v>0</v>
      </c>
      <c r="AS147" s="43">
        <f t="shared" ref="AS147" si="536">SUM(AS148:AS154)</f>
        <v>0</v>
      </c>
      <c r="AT147" s="105">
        <f t="shared" ref="AT147" si="537">SUM(AT148:AT154)</f>
        <v>0</v>
      </c>
      <c r="AU147" s="42">
        <f t="shared" ref="AU147" si="538">SUM(AU148:AU154)</f>
        <v>0</v>
      </c>
      <c r="AV147" s="42">
        <f t="shared" ref="AV147" si="539">SUM(AV148:AV154)</f>
        <v>0</v>
      </c>
      <c r="AW147" s="42">
        <f t="shared" ref="AW147" si="540">SUM(AW148:AW154)</f>
        <v>0</v>
      </c>
      <c r="AX147" s="106">
        <f t="shared" ref="AX147" si="541">SUM(AX148:AX154)</f>
        <v>0</v>
      </c>
      <c r="AY147" s="44" t="s">
        <v>1687</v>
      </c>
      <c r="AZ147" s="44" t="s">
        <v>1688</v>
      </c>
      <c r="BA147" s="45" t="s">
        <v>1689</v>
      </c>
    </row>
    <row r="148" spans="1:53" ht="17.25" hidden="1" customHeight="1" x14ac:dyDescent="0.2">
      <c r="A148" s="860"/>
      <c r="B148" s="862" t="str">
        <f>VLOOKUP($D$9,'PROYECTOS REGISTRADOS'!$A$2:$D$82,4,0)</f>
        <v>Mejoramiento de la atención integral de la Gestión del Riesgo de Desastres Tocancipá, Cundinamarca, Centro Oriente</v>
      </c>
      <c r="C148" s="865" t="str">
        <f>VLOOKUP($D$9,'PROYECTOS REGISTRADOS'!$A$2:$D$82,3,0)</f>
        <v>2016-25817-0055</v>
      </c>
      <c r="D148" s="868"/>
      <c r="E148" s="871" t="str">
        <f>IF(D148=0,"0-0",(VLOOKUP(D148,'CONSOLIDADO PLAN DESARROLLO'!$EL$9:$ET$304,2,0)))</f>
        <v>0-0</v>
      </c>
      <c r="F148" s="874" t="str">
        <f>IF(D148=0,"0-0",(VLOOKUP(D148,'CONSOLIDADO PLAN DESARROLLO'!$EL$9:$ET$304,3,0)))</f>
        <v>0-0</v>
      </c>
      <c r="G148" s="877" t="str">
        <f>IF(D148=0,"0-0",(VLOOKUP(D148,'CONSOLIDADO PLAN DESARROLLO'!$EL$9:$ET$304,4,0)))</f>
        <v>0-0</v>
      </c>
      <c r="H148" s="880" t="str">
        <f>IF(D148=0,"0-0",(VLOOKUP(D148,'CONSOLIDADO PLAN DESARROLLO'!$EL$9:$ET$304,5,0)))</f>
        <v>0-0</v>
      </c>
      <c r="I148" s="883" t="str">
        <f>IF(D148=0,"0-0",(VLOOKUP(D148,'CONSOLIDADO PLAN DESARROLLO'!$EL$9:$ET$304,$R$3,0)))</f>
        <v>0-0</v>
      </c>
      <c r="J148" s="884"/>
      <c r="K148" s="895"/>
      <c r="L148" s="898"/>
      <c r="M148" s="175"/>
      <c r="N148" s="176"/>
      <c r="O148" s="177"/>
      <c r="P148" s="46"/>
      <c r="Q148" s="47"/>
      <c r="R148" s="901"/>
      <c r="S148" s="48"/>
      <c r="T148" s="889"/>
      <c r="U148" s="49"/>
      <c r="V148" s="889"/>
      <c r="W148" s="49"/>
      <c r="X148" s="889"/>
      <c r="Y148" s="49"/>
      <c r="Z148" s="889"/>
      <c r="AA148" s="49"/>
      <c r="AB148" s="889"/>
      <c r="AC148" s="49"/>
      <c r="AD148" s="889"/>
      <c r="AE148" s="49"/>
      <c r="AF148" s="889"/>
      <c r="AG148" s="50"/>
      <c r="AH148" s="892">
        <f>+R148+T148+V148+X148+Z148+AB148+AD148+AF148</f>
        <v>0</v>
      </c>
      <c r="AI148" s="104">
        <f t="shared" ref="AI148:AI153" si="542">AC148+AE148+AG148+S148+U148+W148+Y148+AA148</f>
        <v>0</v>
      </c>
      <c r="AJ148" s="51"/>
      <c r="AK148" s="52"/>
      <c r="AL148" s="52"/>
      <c r="AM148" s="52"/>
      <c r="AN148" s="52"/>
      <c r="AO148" s="52"/>
      <c r="AP148" s="53">
        <f t="shared" ref="AP148:AP153" si="543">SUM(AJ148:AO148)</f>
        <v>0</v>
      </c>
      <c r="AQ148" s="54"/>
      <c r="AR148" s="52"/>
      <c r="AS148" s="53">
        <f t="shared" ref="AS148:AS152" si="544">SUM(AQ148:AR148)</f>
        <v>0</v>
      </c>
      <c r="AT148" s="54"/>
      <c r="AU148" s="52"/>
      <c r="AV148" s="52"/>
      <c r="AW148" s="52"/>
      <c r="AX148" s="55"/>
      <c r="AY148" s="56"/>
      <c r="AZ148" s="56"/>
      <c r="BA148" s="57"/>
    </row>
    <row r="149" spans="1:53" ht="17.25" hidden="1" customHeight="1" x14ac:dyDescent="0.2">
      <c r="A149" s="860"/>
      <c r="B149" s="862"/>
      <c r="C149" s="865"/>
      <c r="D149" s="868"/>
      <c r="E149" s="872"/>
      <c r="F149" s="874"/>
      <c r="G149" s="877"/>
      <c r="H149" s="880"/>
      <c r="I149" s="885"/>
      <c r="J149" s="886"/>
      <c r="K149" s="895"/>
      <c r="L149" s="899"/>
      <c r="M149" s="175"/>
      <c r="N149" s="176"/>
      <c r="O149" s="177"/>
      <c r="P149" s="46"/>
      <c r="Q149" s="47"/>
      <c r="R149" s="902"/>
      <c r="S149" s="48"/>
      <c r="T149" s="890"/>
      <c r="U149" s="49"/>
      <c r="V149" s="890"/>
      <c r="W149" s="49"/>
      <c r="X149" s="890"/>
      <c r="Y149" s="49"/>
      <c r="Z149" s="890"/>
      <c r="AA149" s="49"/>
      <c r="AB149" s="890"/>
      <c r="AC149" s="49"/>
      <c r="AD149" s="890"/>
      <c r="AE149" s="49"/>
      <c r="AF149" s="890"/>
      <c r="AG149" s="50"/>
      <c r="AH149" s="893"/>
      <c r="AI149" s="104">
        <f t="shared" si="542"/>
        <v>0</v>
      </c>
      <c r="AJ149" s="51"/>
      <c r="AK149" s="52"/>
      <c r="AL149" s="52"/>
      <c r="AM149" s="52"/>
      <c r="AN149" s="52"/>
      <c r="AO149" s="52"/>
      <c r="AP149" s="53">
        <f t="shared" si="543"/>
        <v>0</v>
      </c>
      <c r="AQ149" s="54"/>
      <c r="AR149" s="52"/>
      <c r="AS149" s="53">
        <f t="shared" si="544"/>
        <v>0</v>
      </c>
      <c r="AT149" s="54"/>
      <c r="AU149" s="52"/>
      <c r="AV149" s="52"/>
      <c r="AW149" s="52"/>
      <c r="AX149" s="55"/>
      <c r="AY149" s="56"/>
      <c r="AZ149" s="56"/>
      <c r="BA149" s="57"/>
    </row>
    <row r="150" spans="1:53" ht="17.25" hidden="1" customHeight="1" x14ac:dyDescent="0.2">
      <c r="A150" s="860"/>
      <c r="B150" s="862"/>
      <c r="C150" s="865"/>
      <c r="D150" s="868"/>
      <c r="E150" s="872"/>
      <c r="F150" s="874"/>
      <c r="G150" s="877"/>
      <c r="H150" s="880"/>
      <c r="I150" s="885"/>
      <c r="J150" s="886"/>
      <c r="K150" s="895"/>
      <c r="L150" s="899"/>
      <c r="M150" s="175"/>
      <c r="N150" s="176"/>
      <c r="O150" s="177"/>
      <c r="P150" s="46"/>
      <c r="Q150" s="47"/>
      <c r="R150" s="902"/>
      <c r="S150" s="48"/>
      <c r="T150" s="890"/>
      <c r="U150" s="49"/>
      <c r="V150" s="890"/>
      <c r="W150" s="49"/>
      <c r="X150" s="890"/>
      <c r="Y150" s="49"/>
      <c r="Z150" s="890"/>
      <c r="AA150" s="49"/>
      <c r="AB150" s="890"/>
      <c r="AC150" s="49"/>
      <c r="AD150" s="890"/>
      <c r="AE150" s="49"/>
      <c r="AF150" s="890"/>
      <c r="AG150" s="50"/>
      <c r="AH150" s="893"/>
      <c r="AI150" s="104">
        <f t="shared" si="542"/>
        <v>0</v>
      </c>
      <c r="AJ150" s="51"/>
      <c r="AK150" s="52"/>
      <c r="AL150" s="52"/>
      <c r="AM150" s="52"/>
      <c r="AN150" s="52"/>
      <c r="AO150" s="52"/>
      <c r="AP150" s="53">
        <f t="shared" si="543"/>
        <v>0</v>
      </c>
      <c r="AQ150" s="54"/>
      <c r="AR150" s="52"/>
      <c r="AS150" s="53">
        <f t="shared" si="544"/>
        <v>0</v>
      </c>
      <c r="AT150" s="54"/>
      <c r="AU150" s="52"/>
      <c r="AV150" s="52"/>
      <c r="AW150" s="52"/>
      <c r="AX150" s="55"/>
      <c r="AY150" s="56"/>
      <c r="AZ150" s="56"/>
      <c r="BA150" s="57"/>
    </row>
    <row r="151" spans="1:53" ht="17.25" hidden="1" customHeight="1" x14ac:dyDescent="0.2">
      <c r="A151" s="860"/>
      <c r="B151" s="862"/>
      <c r="C151" s="865"/>
      <c r="D151" s="868"/>
      <c r="E151" s="872"/>
      <c r="F151" s="874"/>
      <c r="G151" s="877"/>
      <c r="H151" s="880"/>
      <c r="I151" s="885"/>
      <c r="J151" s="886"/>
      <c r="K151" s="895"/>
      <c r="L151" s="899"/>
      <c r="M151" s="175"/>
      <c r="N151" s="176"/>
      <c r="O151" s="177"/>
      <c r="P151" s="46"/>
      <c r="Q151" s="47"/>
      <c r="R151" s="902"/>
      <c r="S151" s="48"/>
      <c r="T151" s="890"/>
      <c r="U151" s="49"/>
      <c r="V151" s="890"/>
      <c r="W151" s="49"/>
      <c r="X151" s="890"/>
      <c r="Y151" s="49"/>
      <c r="Z151" s="890"/>
      <c r="AA151" s="49"/>
      <c r="AB151" s="890"/>
      <c r="AC151" s="49"/>
      <c r="AD151" s="890"/>
      <c r="AE151" s="49"/>
      <c r="AF151" s="890"/>
      <c r="AG151" s="50"/>
      <c r="AH151" s="893"/>
      <c r="AI151" s="104">
        <f t="shared" si="542"/>
        <v>0</v>
      </c>
      <c r="AJ151" s="51"/>
      <c r="AK151" s="52"/>
      <c r="AL151" s="52"/>
      <c r="AM151" s="52"/>
      <c r="AN151" s="52"/>
      <c r="AO151" s="52"/>
      <c r="AP151" s="53">
        <f t="shared" si="543"/>
        <v>0</v>
      </c>
      <c r="AQ151" s="54"/>
      <c r="AR151" s="52"/>
      <c r="AS151" s="53">
        <f t="shared" si="544"/>
        <v>0</v>
      </c>
      <c r="AT151" s="54"/>
      <c r="AU151" s="52"/>
      <c r="AV151" s="52"/>
      <c r="AW151" s="52"/>
      <c r="AX151" s="55"/>
      <c r="AY151" s="56"/>
      <c r="AZ151" s="56"/>
      <c r="BA151" s="57"/>
    </row>
    <row r="152" spans="1:53" ht="17.25" hidden="1" customHeight="1" x14ac:dyDescent="0.2">
      <c r="A152" s="860"/>
      <c r="B152" s="862"/>
      <c r="C152" s="865"/>
      <c r="D152" s="868"/>
      <c r="E152" s="872"/>
      <c r="F152" s="874"/>
      <c r="G152" s="877"/>
      <c r="H152" s="880"/>
      <c r="I152" s="885"/>
      <c r="J152" s="886"/>
      <c r="K152" s="895"/>
      <c r="L152" s="899"/>
      <c r="M152" s="175"/>
      <c r="N152" s="176"/>
      <c r="O152" s="177"/>
      <c r="P152" s="46"/>
      <c r="Q152" s="47"/>
      <c r="R152" s="902"/>
      <c r="S152" s="48"/>
      <c r="T152" s="890"/>
      <c r="U152" s="49"/>
      <c r="V152" s="890"/>
      <c r="W152" s="49"/>
      <c r="X152" s="890"/>
      <c r="Y152" s="49"/>
      <c r="Z152" s="890"/>
      <c r="AA152" s="49"/>
      <c r="AB152" s="890"/>
      <c r="AC152" s="49"/>
      <c r="AD152" s="890"/>
      <c r="AE152" s="49"/>
      <c r="AF152" s="890"/>
      <c r="AG152" s="50"/>
      <c r="AH152" s="893"/>
      <c r="AI152" s="104">
        <f t="shared" si="542"/>
        <v>0</v>
      </c>
      <c r="AJ152" s="51"/>
      <c r="AK152" s="52"/>
      <c r="AL152" s="52"/>
      <c r="AM152" s="52"/>
      <c r="AN152" s="52"/>
      <c r="AO152" s="52"/>
      <c r="AP152" s="53">
        <f t="shared" si="543"/>
        <v>0</v>
      </c>
      <c r="AQ152" s="54"/>
      <c r="AR152" s="52"/>
      <c r="AS152" s="53">
        <f t="shared" si="544"/>
        <v>0</v>
      </c>
      <c r="AT152" s="54"/>
      <c r="AU152" s="52"/>
      <c r="AV152" s="52"/>
      <c r="AW152" s="52"/>
      <c r="AX152" s="55"/>
      <c r="AY152" s="56"/>
      <c r="AZ152" s="56"/>
      <c r="BA152" s="57"/>
    </row>
    <row r="153" spans="1:53" ht="17.25" hidden="1" customHeight="1" x14ac:dyDescent="0.2">
      <c r="A153" s="860"/>
      <c r="B153" s="863"/>
      <c r="C153" s="866"/>
      <c r="D153" s="869"/>
      <c r="E153" s="872"/>
      <c r="F153" s="875"/>
      <c r="G153" s="878"/>
      <c r="H153" s="881"/>
      <c r="I153" s="885"/>
      <c r="J153" s="886"/>
      <c r="K153" s="896"/>
      <c r="L153" s="899"/>
      <c r="M153" s="178"/>
      <c r="N153" s="179"/>
      <c r="O153" s="180"/>
      <c r="P153" s="107"/>
      <c r="Q153" s="108"/>
      <c r="R153" s="902"/>
      <c r="S153" s="109"/>
      <c r="T153" s="890"/>
      <c r="U153" s="110"/>
      <c r="V153" s="890"/>
      <c r="W153" s="110"/>
      <c r="X153" s="890"/>
      <c r="Y153" s="110"/>
      <c r="Z153" s="890"/>
      <c r="AA153" s="110"/>
      <c r="AB153" s="890"/>
      <c r="AC153" s="110"/>
      <c r="AD153" s="890"/>
      <c r="AE153" s="110"/>
      <c r="AF153" s="890"/>
      <c r="AG153" s="111"/>
      <c r="AH153" s="894"/>
      <c r="AI153" s="104">
        <f t="shared" si="542"/>
        <v>0</v>
      </c>
      <c r="AJ153" s="112"/>
      <c r="AK153" s="113"/>
      <c r="AL153" s="113"/>
      <c r="AM153" s="113"/>
      <c r="AN153" s="113"/>
      <c r="AO153" s="113"/>
      <c r="AP153" s="53">
        <f t="shared" si="543"/>
        <v>0</v>
      </c>
      <c r="AQ153" s="114"/>
      <c r="AR153" s="113"/>
      <c r="AS153" s="53">
        <f>SUM(AQ153:AR153)</f>
        <v>0</v>
      </c>
      <c r="AT153" s="114"/>
      <c r="AU153" s="113"/>
      <c r="AV153" s="113"/>
      <c r="AW153" s="113"/>
      <c r="AX153" s="115"/>
      <c r="AY153" s="116"/>
      <c r="AZ153" s="116"/>
      <c r="BA153" s="117"/>
    </row>
    <row r="154" spans="1:53" ht="9.9499999999999993" hidden="1" customHeight="1" thickBot="1" x14ac:dyDescent="0.25">
      <c r="A154" s="861"/>
      <c r="B154" s="864"/>
      <c r="C154" s="867"/>
      <c r="D154" s="870"/>
      <c r="E154" s="873"/>
      <c r="F154" s="876"/>
      <c r="G154" s="879"/>
      <c r="H154" s="882"/>
      <c r="I154" s="887"/>
      <c r="J154" s="888"/>
      <c r="K154" s="897"/>
      <c r="L154" s="900"/>
      <c r="M154" s="181"/>
      <c r="N154" s="182"/>
      <c r="O154" s="183"/>
      <c r="P154" s="118"/>
      <c r="Q154" s="118"/>
      <c r="R154" s="903"/>
      <c r="S154" s="184"/>
      <c r="T154" s="891"/>
      <c r="U154" s="185"/>
      <c r="V154" s="891"/>
      <c r="W154" s="185"/>
      <c r="X154" s="891"/>
      <c r="Y154" s="185"/>
      <c r="Z154" s="891"/>
      <c r="AA154" s="185"/>
      <c r="AB154" s="891"/>
      <c r="AC154" s="185"/>
      <c r="AD154" s="891"/>
      <c r="AE154" s="185"/>
      <c r="AF154" s="891"/>
      <c r="AG154" s="186"/>
      <c r="AH154" s="119"/>
      <c r="AI154" s="120"/>
      <c r="AJ154" s="187"/>
      <c r="AK154" s="188"/>
      <c r="AL154" s="188"/>
      <c r="AM154" s="188"/>
      <c r="AN154" s="188"/>
      <c r="AO154" s="188"/>
      <c r="AP154" s="121"/>
      <c r="AQ154" s="189"/>
      <c r="AR154" s="188"/>
      <c r="AS154" s="121"/>
      <c r="AT154" s="189"/>
      <c r="AU154" s="188"/>
      <c r="AV154" s="188"/>
      <c r="AW154" s="188"/>
      <c r="AX154" s="190"/>
      <c r="AY154" s="191"/>
      <c r="AZ154" s="191"/>
      <c r="BA154" s="192"/>
    </row>
    <row r="155" spans="1:53" ht="6" hidden="1" customHeight="1" x14ac:dyDescent="0.2">
      <c r="A155" s="157"/>
      <c r="B155" s="193"/>
      <c r="C155" s="193"/>
      <c r="D155" s="193"/>
      <c r="E155" s="193"/>
      <c r="F155" s="193"/>
      <c r="G155" s="193"/>
      <c r="H155" s="193"/>
      <c r="I155" s="904"/>
      <c r="J155" s="904"/>
      <c r="K155" s="193"/>
      <c r="L155" s="193"/>
      <c r="M155" s="193"/>
      <c r="N155" s="193"/>
      <c r="O155" s="193"/>
      <c r="P155" s="193"/>
      <c r="Q155" s="193"/>
      <c r="R155" s="193"/>
      <c r="S155" s="193"/>
      <c r="T155" s="193"/>
      <c r="U155" s="193"/>
      <c r="V155" s="193"/>
      <c r="W155" s="193"/>
      <c r="X155" s="193"/>
      <c r="Y155" s="193"/>
      <c r="Z155" s="193"/>
      <c r="AA155" s="193"/>
      <c r="AB155" s="193"/>
      <c r="AC155" s="193"/>
      <c r="AD155" s="193"/>
      <c r="AE155" s="193"/>
      <c r="AF155" s="193"/>
      <c r="AG155" s="193"/>
      <c r="AH155" s="193"/>
      <c r="AI155" s="194"/>
      <c r="AJ155" s="194"/>
      <c r="AK155" s="194"/>
      <c r="AL155" s="194"/>
      <c r="AM155" s="194"/>
      <c r="AN155" s="194"/>
      <c r="AO155" s="195"/>
      <c r="AP155" s="194"/>
      <c r="AQ155" s="194"/>
      <c r="AR155" s="194"/>
      <c r="AS155" s="194"/>
      <c r="AT155" s="194"/>
      <c r="AU155" s="194"/>
      <c r="AV155" s="194"/>
      <c r="AW155" s="194"/>
      <c r="AX155" s="194"/>
      <c r="AY155" s="194"/>
      <c r="AZ155" s="194"/>
      <c r="BA155" s="157"/>
    </row>
    <row r="156" spans="1:53" ht="72" hidden="1" customHeight="1" x14ac:dyDescent="0.2">
      <c r="A156" s="859">
        <v>17</v>
      </c>
      <c r="B156" s="162" t="s">
        <v>1710</v>
      </c>
      <c r="C156" s="163" t="s">
        <v>1711</v>
      </c>
      <c r="D156" s="164" t="s">
        <v>21</v>
      </c>
      <c r="E156" s="164" t="s">
        <v>1899</v>
      </c>
      <c r="F156" s="163" t="s">
        <v>1712</v>
      </c>
      <c r="G156" s="165" t="s">
        <v>1680</v>
      </c>
      <c r="H156" s="165" t="s">
        <v>1681</v>
      </c>
      <c r="I156" s="166" t="s">
        <v>1915</v>
      </c>
      <c r="J156" s="167">
        <f>+$N$3</f>
        <v>2017</v>
      </c>
      <c r="K156" s="165" t="s">
        <v>1932</v>
      </c>
      <c r="L156" s="166" t="s">
        <v>1933</v>
      </c>
      <c r="M156" s="163" t="s">
        <v>1713</v>
      </c>
      <c r="N156" s="163" t="s">
        <v>1714</v>
      </c>
      <c r="O156" s="163" t="s">
        <v>1715</v>
      </c>
      <c r="P156" s="163" t="s">
        <v>1716</v>
      </c>
      <c r="Q156" s="163" t="s">
        <v>1717</v>
      </c>
      <c r="R156" s="168">
        <f t="shared" ref="R156" si="545">SUM(R157:R163)</f>
        <v>0</v>
      </c>
      <c r="S156" s="169">
        <f t="shared" ref="S156" si="546">SUM(S157:S163)</f>
        <v>0</v>
      </c>
      <c r="T156" s="170">
        <f t="shared" ref="T156" si="547">SUM(T157:T163)</f>
        <v>0</v>
      </c>
      <c r="U156" s="171">
        <f t="shared" ref="U156" si="548">SUM(U157:U163)</f>
        <v>0</v>
      </c>
      <c r="V156" s="170">
        <f t="shared" ref="V156" si="549">SUM(V157:V163)</f>
        <v>0</v>
      </c>
      <c r="W156" s="171">
        <f t="shared" ref="W156" si="550">SUM(W157:W163)</f>
        <v>0</v>
      </c>
      <c r="X156" s="170">
        <f t="shared" ref="X156" si="551">SUM(X157:X163)</f>
        <v>0</v>
      </c>
      <c r="Y156" s="171">
        <f t="shared" ref="Y156" si="552">SUM(Y157:Y163)</f>
        <v>0</v>
      </c>
      <c r="Z156" s="170">
        <f t="shared" ref="Z156" si="553">SUM(Z157:Z163)</f>
        <v>0</v>
      </c>
      <c r="AA156" s="171">
        <f t="shared" ref="AA156" si="554">SUM(AA157:AA163)</f>
        <v>0</v>
      </c>
      <c r="AB156" s="170">
        <f t="shared" ref="AB156" si="555">SUM(AB157:AB163)</f>
        <v>0</v>
      </c>
      <c r="AC156" s="171">
        <f t="shared" ref="AC156" si="556">SUM(AC157:AC163)</f>
        <v>0</v>
      </c>
      <c r="AD156" s="170">
        <f t="shared" ref="AD156" si="557">SUM(AD157:AD163)</f>
        <v>0</v>
      </c>
      <c r="AE156" s="171">
        <f t="shared" ref="AE156" si="558">SUM(AE157:AE163)</f>
        <v>0</v>
      </c>
      <c r="AF156" s="170">
        <f t="shared" ref="AF156" si="559">SUM(AF157:AF163)</f>
        <v>0</v>
      </c>
      <c r="AG156" s="172">
        <f t="shared" ref="AG156" si="560">SUM(AG157:AG163)</f>
        <v>0</v>
      </c>
      <c r="AH156" s="173">
        <f t="shared" ref="AH156" si="561">SUM(AH157:AH163)</f>
        <v>0</v>
      </c>
      <c r="AI156" s="174">
        <f t="shared" ref="AI156" si="562">SUM(AI157:AI163)</f>
        <v>0</v>
      </c>
      <c r="AJ156" s="41">
        <f t="shared" ref="AJ156" si="563">SUM(AJ157:AJ163)</f>
        <v>0</v>
      </c>
      <c r="AK156" s="42">
        <f t="shared" ref="AK156" si="564">SUM(AK157:AK163)</f>
        <v>0</v>
      </c>
      <c r="AL156" s="42">
        <f t="shared" ref="AL156" si="565">SUM(AL157:AL163)</f>
        <v>0</v>
      </c>
      <c r="AM156" s="42">
        <f t="shared" ref="AM156" si="566">SUM(AM157:AM163)</f>
        <v>0</v>
      </c>
      <c r="AN156" s="42">
        <f t="shared" ref="AN156" si="567">SUM(AN157:AN163)</f>
        <v>0</v>
      </c>
      <c r="AO156" s="42">
        <f t="shared" ref="AO156" si="568">SUM(AO157:AO163)</f>
        <v>0</v>
      </c>
      <c r="AP156" s="43">
        <f t="shared" ref="AP156" si="569">SUM(AP157:AP163)</f>
        <v>0</v>
      </c>
      <c r="AQ156" s="105">
        <f t="shared" ref="AQ156" si="570">SUM(AQ157:AQ163)</f>
        <v>0</v>
      </c>
      <c r="AR156" s="42">
        <f t="shared" ref="AR156" si="571">SUM(AR157:AR163)</f>
        <v>0</v>
      </c>
      <c r="AS156" s="43">
        <f t="shared" ref="AS156" si="572">SUM(AS157:AS163)</f>
        <v>0</v>
      </c>
      <c r="AT156" s="105">
        <f t="shared" ref="AT156" si="573">SUM(AT157:AT163)</f>
        <v>0</v>
      </c>
      <c r="AU156" s="42">
        <f t="shared" ref="AU156" si="574">SUM(AU157:AU163)</f>
        <v>0</v>
      </c>
      <c r="AV156" s="42">
        <f t="shared" ref="AV156" si="575">SUM(AV157:AV163)</f>
        <v>0</v>
      </c>
      <c r="AW156" s="42">
        <f t="shared" ref="AW156" si="576">SUM(AW157:AW163)</f>
        <v>0</v>
      </c>
      <c r="AX156" s="106">
        <f t="shared" ref="AX156" si="577">SUM(AX157:AX163)</f>
        <v>0</v>
      </c>
      <c r="AY156" s="44" t="s">
        <v>1687</v>
      </c>
      <c r="AZ156" s="44" t="s">
        <v>1688</v>
      </c>
      <c r="BA156" s="45" t="s">
        <v>1689</v>
      </c>
    </row>
    <row r="157" spans="1:53" ht="17.25" hidden="1" customHeight="1" x14ac:dyDescent="0.2">
      <c r="A157" s="860"/>
      <c r="B157" s="862" t="str">
        <f>VLOOKUP($D$9,'PROYECTOS REGISTRADOS'!$A$2:$D$82,4,0)</f>
        <v>Mejoramiento de la atención integral de la Gestión del Riesgo de Desastres Tocancipá, Cundinamarca, Centro Oriente</v>
      </c>
      <c r="C157" s="865" t="str">
        <f>VLOOKUP($D$9,'PROYECTOS REGISTRADOS'!$A$2:$D$82,3,0)</f>
        <v>2016-25817-0055</v>
      </c>
      <c r="D157" s="868"/>
      <c r="E157" s="871" t="str">
        <f>IF(D157=0,"0-0",(VLOOKUP(D157,'CONSOLIDADO PLAN DESARROLLO'!$EL$9:$ET$304,2,0)))</f>
        <v>0-0</v>
      </c>
      <c r="F157" s="874" t="str">
        <f>IF(D157=0,"0-0",(VLOOKUP(D157,'CONSOLIDADO PLAN DESARROLLO'!$EL$9:$ET$304,3,0)))</f>
        <v>0-0</v>
      </c>
      <c r="G157" s="877" t="str">
        <f>IF(D157=0,"0-0",(VLOOKUP(D157,'CONSOLIDADO PLAN DESARROLLO'!$EL$9:$ET$304,4,0)))</f>
        <v>0-0</v>
      </c>
      <c r="H157" s="880" t="str">
        <f>IF(D157=0,"0-0",(VLOOKUP(D157,'CONSOLIDADO PLAN DESARROLLO'!$EL$9:$ET$304,5,0)))</f>
        <v>0-0</v>
      </c>
      <c r="I157" s="883" t="str">
        <f>IF(D157=0,"0-0",(VLOOKUP(D157,'CONSOLIDADO PLAN DESARROLLO'!$EL$9:$ET$304,$R$3,0)))</f>
        <v>0-0</v>
      </c>
      <c r="J157" s="884"/>
      <c r="K157" s="895"/>
      <c r="L157" s="898"/>
      <c r="M157" s="175"/>
      <c r="N157" s="176"/>
      <c r="O157" s="177"/>
      <c r="P157" s="46"/>
      <c r="Q157" s="47"/>
      <c r="R157" s="901"/>
      <c r="S157" s="48"/>
      <c r="T157" s="889"/>
      <c r="U157" s="49"/>
      <c r="V157" s="889"/>
      <c r="W157" s="49"/>
      <c r="X157" s="889"/>
      <c r="Y157" s="49"/>
      <c r="Z157" s="889"/>
      <c r="AA157" s="49"/>
      <c r="AB157" s="889"/>
      <c r="AC157" s="49"/>
      <c r="AD157" s="889"/>
      <c r="AE157" s="49"/>
      <c r="AF157" s="889"/>
      <c r="AG157" s="50"/>
      <c r="AH157" s="892">
        <f>+R157+T157+V157+X157+Z157+AB157+AD157+AF157</f>
        <v>0</v>
      </c>
      <c r="AI157" s="104">
        <f t="shared" ref="AI157:AI162" si="578">AC157+AE157+AG157+S157+U157+W157+Y157+AA157</f>
        <v>0</v>
      </c>
      <c r="AJ157" s="51"/>
      <c r="AK157" s="52"/>
      <c r="AL157" s="52"/>
      <c r="AM157" s="52"/>
      <c r="AN157" s="52"/>
      <c r="AO157" s="52"/>
      <c r="AP157" s="53">
        <f t="shared" ref="AP157:AP162" si="579">SUM(AJ157:AO157)</f>
        <v>0</v>
      </c>
      <c r="AQ157" s="54"/>
      <c r="AR157" s="52"/>
      <c r="AS157" s="53">
        <f t="shared" ref="AS157:AS161" si="580">SUM(AQ157:AR157)</f>
        <v>0</v>
      </c>
      <c r="AT157" s="54"/>
      <c r="AU157" s="52"/>
      <c r="AV157" s="52"/>
      <c r="AW157" s="52"/>
      <c r="AX157" s="55"/>
      <c r="AY157" s="56"/>
      <c r="AZ157" s="56"/>
      <c r="BA157" s="57"/>
    </row>
    <row r="158" spans="1:53" ht="17.25" hidden="1" customHeight="1" x14ac:dyDescent="0.2">
      <c r="A158" s="860"/>
      <c r="B158" s="862"/>
      <c r="C158" s="865"/>
      <c r="D158" s="868"/>
      <c r="E158" s="872"/>
      <c r="F158" s="874"/>
      <c r="G158" s="877"/>
      <c r="H158" s="880"/>
      <c r="I158" s="885"/>
      <c r="J158" s="886"/>
      <c r="K158" s="895"/>
      <c r="L158" s="899"/>
      <c r="M158" s="175"/>
      <c r="N158" s="176"/>
      <c r="O158" s="177"/>
      <c r="P158" s="46"/>
      <c r="Q158" s="47"/>
      <c r="R158" s="902"/>
      <c r="S158" s="48"/>
      <c r="T158" s="890"/>
      <c r="U158" s="49"/>
      <c r="V158" s="890"/>
      <c r="W158" s="49"/>
      <c r="X158" s="890"/>
      <c r="Y158" s="49"/>
      <c r="Z158" s="890"/>
      <c r="AA158" s="49"/>
      <c r="AB158" s="890"/>
      <c r="AC158" s="49"/>
      <c r="AD158" s="890"/>
      <c r="AE158" s="49"/>
      <c r="AF158" s="890"/>
      <c r="AG158" s="50"/>
      <c r="AH158" s="893"/>
      <c r="AI158" s="104">
        <f t="shared" si="578"/>
        <v>0</v>
      </c>
      <c r="AJ158" s="51"/>
      <c r="AK158" s="52"/>
      <c r="AL158" s="52"/>
      <c r="AM158" s="52"/>
      <c r="AN158" s="52"/>
      <c r="AO158" s="52"/>
      <c r="AP158" s="53">
        <f t="shared" si="579"/>
        <v>0</v>
      </c>
      <c r="AQ158" s="54"/>
      <c r="AR158" s="52"/>
      <c r="AS158" s="53">
        <f t="shared" si="580"/>
        <v>0</v>
      </c>
      <c r="AT158" s="54"/>
      <c r="AU158" s="52"/>
      <c r="AV158" s="52"/>
      <c r="AW158" s="52"/>
      <c r="AX158" s="55"/>
      <c r="AY158" s="56"/>
      <c r="AZ158" s="56"/>
      <c r="BA158" s="57"/>
    </row>
    <row r="159" spans="1:53" ht="17.25" hidden="1" customHeight="1" x14ac:dyDescent="0.2">
      <c r="A159" s="860"/>
      <c r="B159" s="862"/>
      <c r="C159" s="865"/>
      <c r="D159" s="868"/>
      <c r="E159" s="872"/>
      <c r="F159" s="874"/>
      <c r="G159" s="877"/>
      <c r="H159" s="880"/>
      <c r="I159" s="885"/>
      <c r="J159" s="886"/>
      <c r="K159" s="895"/>
      <c r="L159" s="899"/>
      <c r="M159" s="175"/>
      <c r="N159" s="176"/>
      <c r="O159" s="177"/>
      <c r="P159" s="46"/>
      <c r="Q159" s="47"/>
      <c r="R159" s="902"/>
      <c r="S159" s="48"/>
      <c r="T159" s="890"/>
      <c r="U159" s="49"/>
      <c r="V159" s="890"/>
      <c r="W159" s="49"/>
      <c r="X159" s="890"/>
      <c r="Y159" s="49"/>
      <c r="Z159" s="890"/>
      <c r="AA159" s="49"/>
      <c r="AB159" s="890"/>
      <c r="AC159" s="49"/>
      <c r="AD159" s="890"/>
      <c r="AE159" s="49"/>
      <c r="AF159" s="890"/>
      <c r="AG159" s="50"/>
      <c r="AH159" s="893"/>
      <c r="AI159" s="104">
        <f t="shared" si="578"/>
        <v>0</v>
      </c>
      <c r="AJ159" s="51"/>
      <c r="AK159" s="52"/>
      <c r="AL159" s="52"/>
      <c r="AM159" s="52"/>
      <c r="AN159" s="52"/>
      <c r="AO159" s="52"/>
      <c r="AP159" s="53">
        <f t="shared" si="579"/>
        <v>0</v>
      </c>
      <c r="AQ159" s="54"/>
      <c r="AR159" s="52"/>
      <c r="AS159" s="53">
        <f t="shared" si="580"/>
        <v>0</v>
      </c>
      <c r="AT159" s="54"/>
      <c r="AU159" s="52"/>
      <c r="AV159" s="52"/>
      <c r="AW159" s="52"/>
      <c r="AX159" s="55"/>
      <c r="AY159" s="56"/>
      <c r="AZ159" s="56"/>
      <c r="BA159" s="57"/>
    </row>
    <row r="160" spans="1:53" ht="17.25" hidden="1" customHeight="1" x14ac:dyDescent="0.2">
      <c r="A160" s="860"/>
      <c r="B160" s="862"/>
      <c r="C160" s="865"/>
      <c r="D160" s="868"/>
      <c r="E160" s="872"/>
      <c r="F160" s="874"/>
      <c r="G160" s="877"/>
      <c r="H160" s="880"/>
      <c r="I160" s="885"/>
      <c r="J160" s="886"/>
      <c r="K160" s="895"/>
      <c r="L160" s="899"/>
      <c r="M160" s="175"/>
      <c r="N160" s="176"/>
      <c r="O160" s="177"/>
      <c r="P160" s="46"/>
      <c r="Q160" s="47"/>
      <c r="R160" s="902"/>
      <c r="S160" s="48"/>
      <c r="T160" s="890"/>
      <c r="U160" s="49"/>
      <c r="V160" s="890"/>
      <c r="W160" s="49"/>
      <c r="X160" s="890"/>
      <c r="Y160" s="49"/>
      <c r="Z160" s="890"/>
      <c r="AA160" s="49"/>
      <c r="AB160" s="890"/>
      <c r="AC160" s="49"/>
      <c r="AD160" s="890"/>
      <c r="AE160" s="49"/>
      <c r="AF160" s="890"/>
      <c r="AG160" s="50"/>
      <c r="AH160" s="893"/>
      <c r="AI160" s="104">
        <f t="shared" si="578"/>
        <v>0</v>
      </c>
      <c r="AJ160" s="51"/>
      <c r="AK160" s="52"/>
      <c r="AL160" s="52"/>
      <c r="AM160" s="52"/>
      <c r="AN160" s="52"/>
      <c r="AO160" s="52"/>
      <c r="AP160" s="53">
        <f t="shared" si="579"/>
        <v>0</v>
      </c>
      <c r="AQ160" s="54"/>
      <c r="AR160" s="52"/>
      <c r="AS160" s="53">
        <f t="shared" si="580"/>
        <v>0</v>
      </c>
      <c r="AT160" s="54"/>
      <c r="AU160" s="52"/>
      <c r="AV160" s="52"/>
      <c r="AW160" s="52"/>
      <c r="AX160" s="55"/>
      <c r="AY160" s="56"/>
      <c r="AZ160" s="56"/>
      <c r="BA160" s="57"/>
    </row>
    <row r="161" spans="1:53" ht="17.25" hidden="1" customHeight="1" x14ac:dyDescent="0.2">
      <c r="A161" s="860"/>
      <c r="B161" s="862"/>
      <c r="C161" s="865"/>
      <c r="D161" s="868"/>
      <c r="E161" s="872"/>
      <c r="F161" s="874"/>
      <c r="G161" s="877"/>
      <c r="H161" s="880"/>
      <c r="I161" s="885"/>
      <c r="J161" s="886"/>
      <c r="K161" s="895"/>
      <c r="L161" s="899"/>
      <c r="M161" s="175"/>
      <c r="N161" s="176"/>
      <c r="O161" s="177"/>
      <c r="P161" s="46"/>
      <c r="Q161" s="47"/>
      <c r="R161" s="902"/>
      <c r="S161" s="48"/>
      <c r="T161" s="890"/>
      <c r="U161" s="49"/>
      <c r="V161" s="890"/>
      <c r="W161" s="49"/>
      <c r="X161" s="890"/>
      <c r="Y161" s="49"/>
      <c r="Z161" s="890"/>
      <c r="AA161" s="49"/>
      <c r="AB161" s="890"/>
      <c r="AC161" s="49"/>
      <c r="AD161" s="890"/>
      <c r="AE161" s="49"/>
      <c r="AF161" s="890"/>
      <c r="AG161" s="50"/>
      <c r="AH161" s="893"/>
      <c r="AI161" s="104">
        <f t="shared" si="578"/>
        <v>0</v>
      </c>
      <c r="AJ161" s="51"/>
      <c r="AK161" s="52"/>
      <c r="AL161" s="52"/>
      <c r="AM161" s="52"/>
      <c r="AN161" s="52"/>
      <c r="AO161" s="52"/>
      <c r="AP161" s="53">
        <f t="shared" si="579"/>
        <v>0</v>
      </c>
      <c r="AQ161" s="54"/>
      <c r="AR161" s="52"/>
      <c r="AS161" s="53">
        <f t="shared" si="580"/>
        <v>0</v>
      </c>
      <c r="AT161" s="54"/>
      <c r="AU161" s="52"/>
      <c r="AV161" s="52"/>
      <c r="AW161" s="52"/>
      <c r="AX161" s="55"/>
      <c r="AY161" s="56"/>
      <c r="AZ161" s="56"/>
      <c r="BA161" s="57"/>
    </row>
    <row r="162" spans="1:53" ht="17.25" hidden="1" customHeight="1" x14ac:dyDescent="0.2">
      <c r="A162" s="860"/>
      <c r="B162" s="863"/>
      <c r="C162" s="866"/>
      <c r="D162" s="869"/>
      <c r="E162" s="872"/>
      <c r="F162" s="875"/>
      <c r="G162" s="878"/>
      <c r="H162" s="881"/>
      <c r="I162" s="885"/>
      <c r="J162" s="886"/>
      <c r="K162" s="896"/>
      <c r="L162" s="899"/>
      <c r="M162" s="178"/>
      <c r="N162" s="179"/>
      <c r="O162" s="180"/>
      <c r="P162" s="107"/>
      <c r="Q162" s="108"/>
      <c r="R162" s="902"/>
      <c r="S162" s="109"/>
      <c r="T162" s="890"/>
      <c r="U162" s="110"/>
      <c r="V162" s="890"/>
      <c r="W162" s="110"/>
      <c r="X162" s="890"/>
      <c r="Y162" s="110"/>
      <c r="Z162" s="890"/>
      <c r="AA162" s="110"/>
      <c r="AB162" s="890"/>
      <c r="AC162" s="110"/>
      <c r="AD162" s="890"/>
      <c r="AE162" s="110"/>
      <c r="AF162" s="890"/>
      <c r="AG162" s="111"/>
      <c r="AH162" s="894"/>
      <c r="AI162" s="104">
        <f t="shared" si="578"/>
        <v>0</v>
      </c>
      <c r="AJ162" s="112"/>
      <c r="AK162" s="113"/>
      <c r="AL162" s="113"/>
      <c r="AM162" s="113"/>
      <c r="AN162" s="113"/>
      <c r="AO162" s="113"/>
      <c r="AP162" s="53">
        <f t="shared" si="579"/>
        <v>0</v>
      </c>
      <c r="AQ162" s="114"/>
      <c r="AR162" s="113"/>
      <c r="AS162" s="53">
        <f>SUM(AQ162:AR162)</f>
        <v>0</v>
      </c>
      <c r="AT162" s="114"/>
      <c r="AU162" s="113"/>
      <c r="AV162" s="113"/>
      <c r="AW162" s="113"/>
      <c r="AX162" s="115"/>
      <c r="AY162" s="116"/>
      <c r="AZ162" s="116"/>
      <c r="BA162" s="117"/>
    </row>
    <row r="163" spans="1:53" ht="9.9499999999999993" hidden="1" customHeight="1" thickBot="1" x14ac:dyDescent="0.25">
      <c r="A163" s="861"/>
      <c r="B163" s="864"/>
      <c r="C163" s="867"/>
      <c r="D163" s="870"/>
      <c r="E163" s="873"/>
      <c r="F163" s="876"/>
      <c r="G163" s="879"/>
      <c r="H163" s="882"/>
      <c r="I163" s="887"/>
      <c r="J163" s="888"/>
      <c r="K163" s="897"/>
      <c r="L163" s="900"/>
      <c r="M163" s="181"/>
      <c r="N163" s="182"/>
      <c r="O163" s="183"/>
      <c r="P163" s="118"/>
      <c r="Q163" s="118"/>
      <c r="R163" s="903"/>
      <c r="S163" s="184"/>
      <c r="T163" s="891"/>
      <c r="U163" s="185"/>
      <c r="V163" s="891"/>
      <c r="W163" s="185"/>
      <c r="X163" s="891"/>
      <c r="Y163" s="185"/>
      <c r="Z163" s="891"/>
      <c r="AA163" s="185"/>
      <c r="AB163" s="891"/>
      <c r="AC163" s="185"/>
      <c r="AD163" s="891"/>
      <c r="AE163" s="185"/>
      <c r="AF163" s="891"/>
      <c r="AG163" s="186"/>
      <c r="AH163" s="119"/>
      <c r="AI163" s="120"/>
      <c r="AJ163" s="187"/>
      <c r="AK163" s="188"/>
      <c r="AL163" s="188"/>
      <c r="AM163" s="188"/>
      <c r="AN163" s="188"/>
      <c r="AO163" s="188"/>
      <c r="AP163" s="121"/>
      <c r="AQ163" s="189"/>
      <c r="AR163" s="188"/>
      <c r="AS163" s="121"/>
      <c r="AT163" s="189"/>
      <c r="AU163" s="188"/>
      <c r="AV163" s="188"/>
      <c r="AW163" s="188"/>
      <c r="AX163" s="190"/>
      <c r="AY163" s="191"/>
      <c r="AZ163" s="191"/>
      <c r="BA163" s="192"/>
    </row>
    <row r="164" spans="1:53" ht="6" hidden="1" customHeight="1" x14ac:dyDescent="0.2">
      <c r="A164" s="157"/>
      <c r="B164" s="193"/>
      <c r="C164" s="193"/>
      <c r="D164" s="193"/>
      <c r="E164" s="193"/>
      <c r="F164" s="193"/>
      <c r="G164" s="193"/>
      <c r="H164" s="193"/>
      <c r="I164" s="904"/>
      <c r="J164" s="904"/>
      <c r="K164" s="193"/>
      <c r="L164" s="193"/>
      <c r="M164" s="193"/>
      <c r="N164" s="193"/>
      <c r="O164" s="193"/>
      <c r="P164" s="193"/>
      <c r="Q164" s="193"/>
      <c r="R164" s="193"/>
      <c r="S164" s="193"/>
      <c r="T164" s="193"/>
      <c r="U164" s="193"/>
      <c r="V164" s="193"/>
      <c r="W164" s="193"/>
      <c r="X164" s="193"/>
      <c r="Y164" s="193"/>
      <c r="Z164" s="193"/>
      <c r="AA164" s="193"/>
      <c r="AB164" s="193"/>
      <c r="AC164" s="193"/>
      <c r="AD164" s="193"/>
      <c r="AE164" s="193"/>
      <c r="AF164" s="193"/>
      <c r="AG164" s="193"/>
      <c r="AH164" s="193"/>
      <c r="AI164" s="194"/>
      <c r="AJ164" s="194"/>
      <c r="AK164" s="194"/>
      <c r="AL164" s="194"/>
      <c r="AM164" s="194"/>
      <c r="AN164" s="194"/>
      <c r="AO164" s="195"/>
      <c r="AP164" s="194"/>
      <c r="AQ164" s="194"/>
      <c r="AR164" s="194"/>
      <c r="AS164" s="194"/>
      <c r="AT164" s="194"/>
      <c r="AU164" s="194"/>
      <c r="AV164" s="194"/>
      <c r="AW164" s="194"/>
      <c r="AX164" s="194"/>
      <c r="AY164" s="194"/>
      <c r="AZ164" s="194"/>
      <c r="BA164" s="157"/>
    </row>
    <row r="165" spans="1:53" ht="72" hidden="1" customHeight="1" x14ac:dyDescent="0.2">
      <c r="A165" s="859">
        <v>18</v>
      </c>
      <c r="B165" s="162" t="s">
        <v>1710</v>
      </c>
      <c r="C165" s="163" t="s">
        <v>1711</v>
      </c>
      <c r="D165" s="164" t="s">
        <v>21</v>
      </c>
      <c r="E165" s="164" t="s">
        <v>1899</v>
      </c>
      <c r="F165" s="163" t="s">
        <v>1712</v>
      </c>
      <c r="G165" s="165" t="s">
        <v>1680</v>
      </c>
      <c r="H165" s="165" t="s">
        <v>1681</v>
      </c>
      <c r="I165" s="166" t="s">
        <v>1915</v>
      </c>
      <c r="J165" s="167">
        <f>+$N$3</f>
        <v>2017</v>
      </c>
      <c r="K165" s="165" t="s">
        <v>1932</v>
      </c>
      <c r="L165" s="166" t="s">
        <v>1933</v>
      </c>
      <c r="M165" s="163" t="s">
        <v>1713</v>
      </c>
      <c r="N165" s="163" t="s">
        <v>1714</v>
      </c>
      <c r="O165" s="163" t="s">
        <v>1715</v>
      </c>
      <c r="P165" s="163" t="s">
        <v>1716</v>
      </c>
      <c r="Q165" s="163" t="s">
        <v>1717</v>
      </c>
      <c r="R165" s="168">
        <f t="shared" ref="R165" si="581">SUM(R166:R172)</f>
        <v>0</v>
      </c>
      <c r="S165" s="169">
        <f t="shared" ref="S165" si="582">SUM(S166:S172)</f>
        <v>0</v>
      </c>
      <c r="T165" s="170">
        <f t="shared" ref="T165" si="583">SUM(T166:T172)</f>
        <v>0</v>
      </c>
      <c r="U165" s="171">
        <f t="shared" ref="U165" si="584">SUM(U166:U172)</f>
        <v>0</v>
      </c>
      <c r="V165" s="170">
        <f t="shared" ref="V165" si="585">SUM(V166:V172)</f>
        <v>0</v>
      </c>
      <c r="W165" s="171">
        <f t="shared" ref="W165" si="586">SUM(W166:W172)</f>
        <v>0</v>
      </c>
      <c r="X165" s="170">
        <f t="shared" ref="X165" si="587">SUM(X166:X172)</f>
        <v>0</v>
      </c>
      <c r="Y165" s="171">
        <f t="shared" ref="Y165" si="588">SUM(Y166:Y172)</f>
        <v>0</v>
      </c>
      <c r="Z165" s="170">
        <f t="shared" ref="Z165" si="589">SUM(Z166:Z172)</f>
        <v>0</v>
      </c>
      <c r="AA165" s="171">
        <f t="shared" ref="AA165" si="590">SUM(AA166:AA172)</f>
        <v>0</v>
      </c>
      <c r="AB165" s="170">
        <f t="shared" ref="AB165" si="591">SUM(AB166:AB172)</f>
        <v>0</v>
      </c>
      <c r="AC165" s="171">
        <f t="shared" ref="AC165" si="592">SUM(AC166:AC172)</f>
        <v>0</v>
      </c>
      <c r="AD165" s="170">
        <f t="shared" ref="AD165" si="593">SUM(AD166:AD172)</f>
        <v>0</v>
      </c>
      <c r="AE165" s="171">
        <f t="shared" ref="AE165" si="594">SUM(AE166:AE172)</f>
        <v>0</v>
      </c>
      <c r="AF165" s="170">
        <f t="shared" ref="AF165" si="595">SUM(AF166:AF172)</f>
        <v>0</v>
      </c>
      <c r="AG165" s="172">
        <f t="shared" ref="AG165" si="596">SUM(AG166:AG172)</f>
        <v>0</v>
      </c>
      <c r="AH165" s="173">
        <f t="shared" ref="AH165" si="597">SUM(AH166:AH172)</f>
        <v>0</v>
      </c>
      <c r="AI165" s="174">
        <f t="shared" ref="AI165" si="598">SUM(AI166:AI172)</f>
        <v>0</v>
      </c>
      <c r="AJ165" s="41">
        <f t="shared" ref="AJ165" si="599">SUM(AJ166:AJ172)</f>
        <v>0</v>
      </c>
      <c r="AK165" s="42">
        <f t="shared" ref="AK165" si="600">SUM(AK166:AK172)</f>
        <v>0</v>
      </c>
      <c r="AL165" s="42">
        <f t="shared" ref="AL165" si="601">SUM(AL166:AL172)</f>
        <v>0</v>
      </c>
      <c r="AM165" s="42">
        <f t="shared" ref="AM165" si="602">SUM(AM166:AM172)</f>
        <v>0</v>
      </c>
      <c r="AN165" s="42">
        <f t="shared" ref="AN165" si="603">SUM(AN166:AN172)</f>
        <v>0</v>
      </c>
      <c r="AO165" s="42">
        <f t="shared" ref="AO165" si="604">SUM(AO166:AO172)</f>
        <v>0</v>
      </c>
      <c r="AP165" s="43">
        <f t="shared" ref="AP165" si="605">SUM(AP166:AP172)</f>
        <v>0</v>
      </c>
      <c r="AQ165" s="105">
        <f t="shared" ref="AQ165" si="606">SUM(AQ166:AQ172)</f>
        <v>0</v>
      </c>
      <c r="AR165" s="42">
        <f t="shared" ref="AR165" si="607">SUM(AR166:AR172)</f>
        <v>0</v>
      </c>
      <c r="AS165" s="43">
        <f t="shared" ref="AS165" si="608">SUM(AS166:AS172)</f>
        <v>0</v>
      </c>
      <c r="AT165" s="105">
        <f t="shared" ref="AT165" si="609">SUM(AT166:AT172)</f>
        <v>0</v>
      </c>
      <c r="AU165" s="42">
        <f t="shared" ref="AU165" si="610">SUM(AU166:AU172)</f>
        <v>0</v>
      </c>
      <c r="AV165" s="42">
        <f t="shared" ref="AV165" si="611">SUM(AV166:AV172)</f>
        <v>0</v>
      </c>
      <c r="AW165" s="42">
        <f t="shared" ref="AW165" si="612">SUM(AW166:AW172)</f>
        <v>0</v>
      </c>
      <c r="AX165" s="106">
        <f t="shared" ref="AX165" si="613">SUM(AX166:AX172)</f>
        <v>0</v>
      </c>
      <c r="AY165" s="44" t="s">
        <v>1687</v>
      </c>
      <c r="AZ165" s="44" t="s">
        <v>1688</v>
      </c>
      <c r="BA165" s="45" t="s">
        <v>1689</v>
      </c>
    </row>
    <row r="166" spans="1:53" ht="17.25" hidden="1" customHeight="1" x14ac:dyDescent="0.2">
      <c r="A166" s="860"/>
      <c r="B166" s="862" t="str">
        <f>VLOOKUP($D$9,'PROYECTOS REGISTRADOS'!$A$2:$D$82,4,0)</f>
        <v>Mejoramiento de la atención integral de la Gestión del Riesgo de Desastres Tocancipá, Cundinamarca, Centro Oriente</v>
      </c>
      <c r="C166" s="865" t="str">
        <f>VLOOKUP($D$9,'PROYECTOS REGISTRADOS'!$A$2:$D$82,3,0)</f>
        <v>2016-25817-0055</v>
      </c>
      <c r="D166" s="868"/>
      <c r="E166" s="871" t="str">
        <f>IF(D166=0,"0-0",(VLOOKUP(D166,'CONSOLIDADO PLAN DESARROLLO'!$EL$9:$ET$304,2,0)))</f>
        <v>0-0</v>
      </c>
      <c r="F166" s="874" t="str">
        <f>IF(D166=0,"0-0",(VLOOKUP(D166,'CONSOLIDADO PLAN DESARROLLO'!$EL$9:$ET$304,3,0)))</f>
        <v>0-0</v>
      </c>
      <c r="G166" s="877" t="str">
        <f>IF(D166=0,"0-0",(VLOOKUP(D166,'CONSOLIDADO PLAN DESARROLLO'!$EL$9:$ET$304,4,0)))</f>
        <v>0-0</v>
      </c>
      <c r="H166" s="880" t="str">
        <f>IF(D166=0,"0-0",(VLOOKUP(D166,'CONSOLIDADO PLAN DESARROLLO'!$EL$9:$ET$304,5,0)))</f>
        <v>0-0</v>
      </c>
      <c r="I166" s="883" t="str">
        <f>IF(D166=0,"0-0",(VLOOKUP(D166,'CONSOLIDADO PLAN DESARROLLO'!$EL$9:$ET$304,$R$3,0)))</f>
        <v>0-0</v>
      </c>
      <c r="J166" s="884"/>
      <c r="K166" s="895"/>
      <c r="L166" s="898"/>
      <c r="M166" s="175"/>
      <c r="N166" s="176"/>
      <c r="O166" s="177"/>
      <c r="P166" s="46"/>
      <c r="Q166" s="47"/>
      <c r="R166" s="901"/>
      <c r="S166" s="48"/>
      <c r="T166" s="889"/>
      <c r="U166" s="49"/>
      <c r="V166" s="889"/>
      <c r="W166" s="49"/>
      <c r="X166" s="889"/>
      <c r="Y166" s="49"/>
      <c r="Z166" s="889"/>
      <c r="AA166" s="49"/>
      <c r="AB166" s="889"/>
      <c r="AC166" s="49"/>
      <c r="AD166" s="889"/>
      <c r="AE166" s="49"/>
      <c r="AF166" s="889"/>
      <c r="AG166" s="50"/>
      <c r="AH166" s="892">
        <f>+R166+T166+V166+X166+Z166+AB166+AD166+AF166</f>
        <v>0</v>
      </c>
      <c r="AI166" s="104">
        <f t="shared" ref="AI166:AI171" si="614">AC166+AE166+AG166+S166+U166+W166+Y166+AA166</f>
        <v>0</v>
      </c>
      <c r="AJ166" s="51"/>
      <c r="AK166" s="52"/>
      <c r="AL166" s="52"/>
      <c r="AM166" s="52"/>
      <c r="AN166" s="52"/>
      <c r="AO166" s="52"/>
      <c r="AP166" s="53">
        <f t="shared" ref="AP166:AP171" si="615">SUM(AJ166:AO166)</f>
        <v>0</v>
      </c>
      <c r="AQ166" s="54"/>
      <c r="AR166" s="52"/>
      <c r="AS166" s="53">
        <f t="shared" ref="AS166:AS170" si="616">SUM(AQ166:AR166)</f>
        <v>0</v>
      </c>
      <c r="AT166" s="54"/>
      <c r="AU166" s="52"/>
      <c r="AV166" s="52"/>
      <c r="AW166" s="52"/>
      <c r="AX166" s="55"/>
      <c r="AY166" s="56"/>
      <c r="AZ166" s="56"/>
      <c r="BA166" s="57"/>
    </row>
    <row r="167" spans="1:53" ht="17.25" hidden="1" customHeight="1" x14ac:dyDescent="0.2">
      <c r="A167" s="860"/>
      <c r="B167" s="862"/>
      <c r="C167" s="865"/>
      <c r="D167" s="868"/>
      <c r="E167" s="872"/>
      <c r="F167" s="874"/>
      <c r="G167" s="877"/>
      <c r="H167" s="880"/>
      <c r="I167" s="885"/>
      <c r="J167" s="886"/>
      <c r="K167" s="895"/>
      <c r="L167" s="899"/>
      <c r="M167" s="175"/>
      <c r="N167" s="176"/>
      <c r="O167" s="177"/>
      <c r="P167" s="46"/>
      <c r="Q167" s="47"/>
      <c r="R167" s="902"/>
      <c r="S167" s="48"/>
      <c r="T167" s="890"/>
      <c r="U167" s="49"/>
      <c r="V167" s="890"/>
      <c r="W167" s="49"/>
      <c r="X167" s="890"/>
      <c r="Y167" s="49"/>
      <c r="Z167" s="890"/>
      <c r="AA167" s="49"/>
      <c r="AB167" s="890"/>
      <c r="AC167" s="49"/>
      <c r="AD167" s="890"/>
      <c r="AE167" s="49"/>
      <c r="AF167" s="890"/>
      <c r="AG167" s="50"/>
      <c r="AH167" s="893"/>
      <c r="AI167" s="104">
        <f t="shared" si="614"/>
        <v>0</v>
      </c>
      <c r="AJ167" s="51"/>
      <c r="AK167" s="52"/>
      <c r="AL167" s="52"/>
      <c r="AM167" s="52"/>
      <c r="AN167" s="52"/>
      <c r="AO167" s="52"/>
      <c r="AP167" s="53">
        <f t="shared" si="615"/>
        <v>0</v>
      </c>
      <c r="AQ167" s="54"/>
      <c r="AR167" s="52"/>
      <c r="AS167" s="53">
        <f t="shared" si="616"/>
        <v>0</v>
      </c>
      <c r="AT167" s="54"/>
      <c r="AU167" s="52"/>
      <c r="AV167" s="52"/>
      <c r="AW167" s="52"/>
      <c r="AX167" s="55"/>
      <c r="AY167" s="56"/>
      <c r="AZ167" s="56"/>
      <c r="BA167" s="57"/>
    </row>
    <row r="168" spans="1:53" ht="17.25" hidden="1" customHeight="1" x14ac:dyDescent="0.2">
      <c r="A168" s="860"/>
      <c r="B168" s="862"/>
      <c r="C168" s="865"/>
      <c r="D168" s="868"/>
      <c r="E168" s="872"/>
      <c r="F168" s="874"/>
      <c r="G168" s="877"/>
      <c r="H168" s="880"/>
      <c r="I168" s="885"/>
      <c r="J168" s="886"/>
      <c r="K168" s="895"/>
      <c r="L168" s="899"/>
      <c r="M168" s="175"/>
      <c r="N168" s="176"/>
      <c r="O168" s="177"/>
      <c r="P168" s="46"/>
      <c r="Q168" s="47"/>
      <c r="R168" s="902"/>
      <c r="S168" s="48"/>
      <c r="T168" s="890"/>
      <c r="U168" s="49"/>
      <c r="V168" s="890"/>
      <c r="W168" s="49"/>
      <c r="X168" s="890"/>
      <c r="Y168" s="49"/>
      <c r="Z168" s="890"/>
      <c r="AA168" s="49"/>
      <c r="AB168" s="890"/>
      <c r="AC168" s="49"/>
      <c r="AD168" s="890"/>
      <c r="AE168" s="49"/>
      <c r="AF168" s="890"/>
      <c r="AG168" s="50"/>
      <c r="AH168" s="893"/>
      <c r="AI168" s="104">
        <f t="shared" si="614"/>
        <v>0</v>
      </c>
      <c r="AJ168" s="51"/>
      <c r="AK168" s="52"/>
      <c r="AL168" s="52"/>
      <c r="AM168" s="52"/>
      <c r="AN168" s="52"/>
      <c r="AO168" s="52"/>
      <c r="AP168" s="53">
        <f t="shared" si="615"/>
        <v>0</v>
      </c>
      <c r="AQ168" s="54"/>
      <c r="AR168" s="52"/>
      <c r="AS168" s="53">
        <f t="shared" si="616"/>
        <v>0</v>
      </c>
      <c r="AT168" s="54"/>
      <c r="AU168" s="52"/>
      <c r="AV168" s="52"/>
      <c r="AW168" s="52"/>
      <c r="AX168" s="55"/>
      <c r="AY168" s="56"/>
      <c r="AZ168" s="56"/>
      <c r="BA168" s="57"/>
    </row>
    <row r="169" spans="1:53" ht="17.25" hidden="1" customHeight="1" x14ac:dyDescent="0.2">
      <c r="A169" s="860"/>
      <c r="B169" s="862"/>
      <c r="C169" s="865"/>
      <c r="D169" s="868"/>
      <c r="E169" s="872"/>
      <c r="F169" s="874"/>
      <c r="G169" s="877"/>
      <c r="H169" s="880"/>
      <c r="I169" s="885"/>
      <c r="J169" s="886"/>
      <c r="K169" s="895"/>
      <c r="L169" s="899"/>
      <c r="M169" s="175"/>
      <c r="N169" s="176"/>
      <c r="O169" s="177"/>
      <c r="P169" s="46"/>
      <c r="Q169" s="47"/>
      <c r="R169" s="902"/>
      <c r="S169" s="48"/>
      <c r="T169" s="890"/>
      <c r="U169" s="49"/>
      <c r="V169" s="890"/>
      <c r="W169" s="49"/>
      <c r="X169" s="890"/>
      <c r="Y169" s="49"/>
      <c r="Z169" s="890"/>
      <c r="AA169" s="49"/>
      <c r="AB169" s="890"/>
      <c r="AC169" s="49"/>
      <c r="AD169" s="890"/>
      <c r="AE169" s="49"/>
      <c r="AF169" s="890"/>
      <c r="AG169" s="50"/>
      <c r="AH169" s="893"/>
      <c r="AI169" s="104">
        <f t="shared" si="614"/>
        <v>0</v>
      </c>
      <c r="AJ169" s="51"/>
      <c r="AK169" s="52"/>
      <c r="AL169" s="52"/>
      <c r="AM169" s="52"/>
      <c r="AN169" s="52"/>
      <c r="AO169" s="52"/>
      <c r="AP169" s="53">
        <f t="shared" si="615"/>
        <v>0</v>
      </c>
      <c r="AQ169" s="54"/>
      <c r="AR169" s="52"/>
      <c r="AS169" s="53">
        <f t="shared" si="616"/>
        <v>0</v>
      </c>
      <c r="AT169" s="54"/>
      <c r="AU169" s="52"/>
      <c r="AV169" s="52"/>
      <c r="AW169" s="52"/>
      <c r="AX169" s="55"/>
      <c r="AY169" s="56"/>
      <c r="AZ169" s="56"/>
      <c r="BA169" s="57"/>
    </row>
    <row r="170" spans="1:53" ht="17.25" hidden="1" customHeight="1" x14ac:dyDescent="0.2">
      <c r="A170" s="860"/>
      <c r="B170" s="862"/>
      <c r="C170" s="865"/>
      <c r="D170" s="868"/>
      <c r="E170" s="872"/>
      <c r="F170" s="874"/>
      <c r="G170" s="877"/>
      <c r="H170" s="880"/>
      <c r="I170" s="885"/>
      <c r="J170" s="886"/>
      <c r="K170" s="895"/>
      <c r="L170" s="899"/>
      <c r="M170" s="175"/>
      <c r="N170" s="176"/>
      <c r="O170" s="177"/>
      <c r="P170" s="46"/>
      <c r="Q170" s="47"/>
      <c r="R170" s="902"/>
      <c r="S170" s="48"/>
      <c r="T170" s="890"/>
      <c r="U170" s="49"/>
      <c r="V170" s="890"/>
      <c r="W170" s="49"/>
      <c r="X170" s="890"/>
      <c r="Y170" s="49"/>
      <c r="Z170" s="890"/>
      <c r="AA170" s="49"/>
      <c r="AB170" s="890"/>
      <c r="AC170" s="49"/>
      <c r="AD170" s="890"/>
      <c r="AE170" s="49"/>
      <c r="AF170" s="890"/>
      <c r="AG170" s="50"/>
      <c r="AH170" s="893"/>
      <c r="AI170" s="104">
        <f t="shared" si="614"/>
        <v>0</v>
      </c>
      <c r="AJ170" s="51"/>
      <c r="AK170" s="52"/>
      <c r="AL170" s="52"/>
      <c r="AM170" s="52"/>
      <c r="AN170" s="52"/>
      <c r="AO170" s="52"/>
      <c r="AP170" s="53">
        <f t="shared" si="615"/>
        <v>0</v>
      </c>
      <c r="AQ170" s="54"/>
      <c r="AR170" s="52"/>
      <c r="AS170" s="53">
        <f t="shared" si="616"/>
        <v>0</v>
      </c>
      <c r="AT170" s="54"/>
      <c r="AU170" s="52"/>
      <c r="AV170" s="52"/>
      <c r="AW170" s="52"/>
      <c r="AX170" s="55"/>
      <c r="AY170" s="56"/>
      <c r="AZ170" s="56"/>
      <c r="BA170" s="57"/>
    </row>
    <row r="171" spans="1:53" ht="17.25" hidden="1" customHeight="1" x14ac:dyDescent="0.2">
      <c r="A171" s="860"/>
      <c r="B171" s="863"/>
      <c r="C171" s="866"/>
      <c r="D171" s="869"/>
      <c r="E171" s="872"/>
      <c r="F171" s="875"/>
      <c r="G171" s="878"/>
      <c r="H171" s="881"/>
      <c r="I171" s="885"/>
      <c r="J171" s="886"/>
      <c r="K171" s="896"/>
      <c r="L171" s="899"/>
      <c r="M171" s="178"/>
      <c r="N171" s="179"/>
      <c r="O171" s="180"/>
      <c r="P171" s="107"/>
      <c r="Q171" s="108"/>
      <c r="R171" s="902"/>
      <c r="S171" s="109"/>
      <c r="T171" s="890"/>
      <c r="U171" s="110"/>
      <c r="V171" s="890"/>
      <c r="W171" s="110"/>
      <c r="X171" s="890"/>
      <c r="Y171" s="110"/>
      <c r="Z171" s="890"/>
      <c r="AA171" s="110"/>
      <c r="AB171" s="890"/>
      <c r="AC171" s="110"/>
      <c r="AD171" s="890"/>
      <c r="AE171" s="110"/>
      <c r="AF171" s="890"/>
      <c r="AG171" s="111"/>
      <c r="AH171" s="894"/>
      <c r="AI171" s="104">
        <f t="shared" si="614"/>
        <v>0</v>
      </c>
      <c r="AJ171" s="112"/>
      <c r="AK171" s="113"/>
      <c r="AL171" s="113"/>
      <c r="AM171" s="113"/>
      <c r="AN171" s="113"/>
      <c r="AO171" s="113"/>
      <c r="AP171" s="53">
        <f t="shared" si="615"/>
        <v>0</v>
      </c>
      <c r="AQ171" s="114"/>
      <c r="AR171" s="113"/>
      <c r="AS171" s="53">
        <f>SUM(AQ171:AR171)</f>
        <v>0</v>
      </c>
      <c r="AT171" s="114"/>
      <c r="AU171" s="113"/>
      <c r="AV171" s="113"/>
      <c r="AW171" s="113"/>
      <c r="AX171" s="115"/>
      <c r="AY171" s="116"/>
      <c r="AZ171" s="116"/>
      <c r="BA171" s="117"/>
    </row>
    <row r="172" spans="1:53" ht="9.9499999999999993" hidden="1" customHeight="1" thickBot="1" x14ac:dyDescent="0.25">
      <c r="A172" s="861"/>
      <c r="B172" s="864"/>
      <c r="C172" s="867"/>
      <c r="D172" s="870"/>
      <c r="E172" s="873"/>
      <c r="F172" s="876"/>
      <c r="G172" s="879"/>
      <c r="H172" s="882"/>
      <c r="I172" s="887"/>
      <c r="J172" s="888"/>
      <c r="K172" s="897"/>
      <c r="L172" s="900"/>
      <c r="M172" s="181"/>
      <c r="N172" s="182"/>
      <c r="O172" s="183"/>
      <c r="P172" s="118"/>
      <c r="Q172" s="118"/>
      <c r="R172" s="903"/>
      <c r="S172" s="184"/>
      <c r="T172" s="891"/>
      <c r="U172" s="185"/>
      <c r="V172" s="891"/>
      <c r="W172" s="185"/>
      <c r="X172" s="891"/>
      <c r="Y172" s="185"/>
      <c r="Z172" s="891"/>
      <c r="AA172" s="185"/>
      <c r="AB172" s="891"/>
      <c r="AC172" s="185"/>
      <c r="AD172" s="891"/>
      <c r="AE172" s="185"/>
      <c r="AF172" s="891"/>
      <c r="AG172" s="186"/>
      <c r="AH172" s="119"/>
      <c r="AI172" s="120"/>
      <c r="AJ172" s="187"/>
      <c r="AK172" s="188"/>
      <c r="AL172" s="188"/>
      <c r="AM172" s="188"/>
      <c r="AN172" s="188"/>
      <c r="AO172" s="188"/>
      <c r="AP172" s="121"/>
      <c r="AQ172" s="189"/>
      <c r="AR172" s="188"/>
      <c r="AS172" s="121"/>
      <c r="AT172" s="189"/>
      <c r="AU172" s="188"/>
      <c r="AV172" s="188"/>
      <c r="AW172" s="188"/>
      <c r="AX172" s="190"/>
      <c r="AY172" s="191"/>
      <c r="AZ172" s="191"/>
      <c r="BA172" s="192"/>
    </row>
    <row r="173" spans="1:53" ht="6" hidden="1" customHeight="1" x14ac:dyDescent="0.2">
      <c r="A173" s="157"/>
      <c r="B173" s="193"/>
      <c r="C173" s="193"/>
      <c r="D173" s="193"/>
      <c r="E173" s="193"/>
      <c r="F173" s="193"/>
      <c r="G173" s="193"/>
      <c r="H173" s="193"/>
      <c r="I173" s="904"/>
      <c r="J173" s="904"/>
      <c r="K173" s="193"/>
      <c r="L173" s="193"/>
      <c r="M173" s="193"/>
      <c r="N173" s="193"/>
      <c r="O173" s="193"/>
      <c r="P173" s="193"/>
      <c r="Q173" s="193"/>
      <c r="R173" s="193"/>
      <c r="S173" s="193"/>
      <c r="T173" s="193"/>
      <c r="U173" s="193"/>
      <c r="V173" s="193"/>
      <c r="W173" s="193"/>
      <c r="X173" s="193"/>
      <c r="Y173" s="193"/>
      <c r="Z173" s="193"/>
      <c r="AA173" s="193"/>
      <c r="AB173" s="193"/>
      <c r="AC173" s="193"/>
      <c r="AD173" s="193"/>
      <c r="AE173" s="193"/>
      <c r="AF173" s="193"/>
      <c r="AG173" s="193"/>
      <c r="AH173" s="193"/>
      <c r="AI173" s="194"/>
      <c r="AJ173" s="194"/>
      <c r="AK173" s="194"/>
      <c r="AL173" s="194"/>
      <c r="AM173" s="194"/>
      <c r="AN173" s="194"/>
      <c r="AO173" s="195"/>
      <c r="AP173" s="194"/>
      <c r="AQ173" s="194"/>
      <c r="AR173" s="194"/>
      <c r="AS173" s="194"/>
      <c r="AT173" s="194"/>
      <c r="AU173" s="194"/>
      <c r="AV173" s="194"/>
      <c r="AW173" s="194"/>
      <c r="AX173" s="194"/>
      <c r="AY173" s="194"/>
      <c r="AZ173" s="194"/>
      <c r="BA173" s="157"/>
    </row>
    <row r="174" spans="1:53" ht="72" hidden="1" customHeight="1" x14ac:dyDescent="0.2">
      <c r="A174" s="859">
        <v>19</v>
      </c>
      <c r="B174" s="162" t="s">
        <v>1710</v>
      </c>
      <c r="C174" s="163" t="s">
        <v>1711</v>
      </c>
      <c r="D174" s="164" t="s">
        <v>21</v>
      </c>
      <c r="E174" s="164" t="s">
        <v>1899</v>
      </c>
      <c r="F174" s="163" t="s">
        <v>1712</v>
      </c>
      <c r="G174" s="165" t="s">
        <v>1680</v>
      </c>
      <c r="H174" s="165" t="s">
        <v>1681</v>
      </c>
      <c r="I174" s="166" t="s">
        <v>1915</v>
      </c>
      <c r="J174" s="167">
        <f>+$N$3</f>
        <v>2017</v>
      </c>
      <c r="K174" s="165" t="s">
        <v>1932</v>
      </c>
      <c r="L174" s="166" t="s">
        <v>1933</v>
      </c>
      <c r="M174" s="163" t="s">
        <v>1713</v>
      </c>
      <c r="N174" s="163" t="s">
        <v>1714</v>
      </c>
      <c r="O174" s="163" t="s">
        <v>1715</v>
      </c>
      <c r="P174" s="163" t="s">
        <v>1716</v>
      </c>
      <c r="Q174" s="163" t="s">
        <v>1717</v>
      </c>
      <c r="R174" s="168">
        <f t="shared" ref="R174" si="617">SUM(R175:R181)</f>
        <v>0</v>
      </c>
      <c r="S174" s="169">
        <f t="shared" ref="S174" si="618">SUM(S175:S181)</f>
        <v>0</v>
      </c>
      <c r="T174" s="170">
        <f t="shared" ref="T174" si="619">SUM(T175:T181)</f>
        <v>0</v>
      </c>
      <c r="U174" s="171">
        <f t="shared" ref="U174" si="620">SUM(U175:U181)</f>
        <v>0</v>
      </c>
      <c r="V174" s="170">
        <f t="shared" ref="V174" si="621">SUM(V175:V181)</f>
        <v>0</v>
      </c>
      <c r="W174" s="171">
        <f t="shared" ref="W174" si="622">SUM(W175:W181)</f>
        <v>0</v>
      </c>
      <c r="X174" s="170">
        <f t="shared" ref="X174" si="623">SUM(X175:X181)</f>
        <v>0</v>
      </c>
      <c r="Y174" s="171">
        <f t="shared" ref="Y174" si="624">SUM(Y175:Y181)</f>
        <v>0</v>
      </c>
      <c r="Z174" s="170">
        <f t="shared" ref="Z174" si="625">SUM(Z175:Z181)</f>
        <v>0</v>
      </c>
      <c r="AA174" s="171">
        <f t="shared" ref="AA174" si="626">SUM(AA175:AA181)</f>
        <v>0</v>
      </c>
      <c r="AB174" s="170">
        <f t="shared" ref="AB174" si="627">SUM(AB175:AB181)</f>
        <v>0</v>
      </c>
      <c r="AC174" s="171">
        <f t="shared" ref="AC174" si="628">SUM(AC175:AC181)</f>
        <v>0</v>
      </c>
      <c r="AD174" s="170">
        <f t="shared" ref="AD174" si="629">SUM(AD175:AD181)</f>
        <v>0</v>
      </c>
      <c r="AE174" s="171">
        <f t="shared" ref="AE174" si="630">SUM(AE175:AE181)</f>
        <v>0</v>
      </c>
      <c r="AF174" s="170">
        <f t="shared" ref="AF174" si="631">SUM(AF175:AF181)</f>
        <v>0</v>
      </c>
      <c r="AG174" s="172">
        <f t="shared" ref="AG174" si="632">SUM(AG175:AG181)</f>
        <v>0</v>
      </c>
      <c r="AH174" s="173">
        <f t="shared" ref="AH174" si="633">SUM(AH175:AH181)</f>
        <v>0</v>
      </c>
      <c r="AI174" s="174">
        <f t="shared" ref="AI174" si="634">SUM(AI175:AI181)</f>
        <v>0</v>
      </c>
      <c r="AJ174" s="41">
        <f t="shared" ref="AJ174" si="635">SUM(AJ175:AJ181)</f>
        <v>0</v>
      </c>
      <c r="AK174" s="42">
        <f t="shared" ref="AK174" si="636">SUM(AK175:AK181)</f>
        <v>0</v>
      </c>
      <c r="AL174" s="42">
        <f t="shared" ref="AL174" si="637">SUM(AL175:AL181)</f>
        <v>0</v>
      </c>
      <c r="AM174" s="42">
        <f t="shared" ref="AM174" si="638">SUM(AM175:AM181)</f>
        <v>0</v>
      </c>
      <c r="AN174" s="42">
        <f t="shared" ref="AN174" si="639">SUM(AN175:AN181)</f>
        <v>0</v>
      </c>
      <c r="AO174" s="42">
        <f t="shared" ref="AO174" si="640">SUM(AO175:AO181)</f>
        <v>0</v>
      </c>
      <c r="AP174" s="43">
        <f t="shared" ref="AP174" si="641">SUM(AP175:AP181)</f>
        <v>0</v>
      </c>
      <c r="AQ174" s="105">
        <f t="shared" ref="AQ174" si="642">SUM(AQ175:AQ181)</f>
        <v>0</v>
      </c>
      <c r="AR174" s="42">
        <f t="shared" ref="AR174" si="643">SUM(AR175:AR181)</f>
        <v>0</v>
      </c>
      <c r="AS174" s="43">
        <f t="shared" ref="AS174" si="644">SUM(AS175:AS181)</f>
        <v>0</v>
      </c>
      <c r="AT174" s="105">
        <f t="shared" ref="AT174" si="645">SUM(AT175:AT181)</f>
        <v>0</v>
      </c>
      <c r="AU174" s="42">
        <f t="shared" ref="AU174" si="646">SUM(AU175:AU181)</f>
        <v>0</v>
      </c>
      <c r="AV174" s="42">
        <f t="shared" ref="AV174" si="647">SUM(AV175:AV181)</f>
        <v>0</v>
      </c>
      <c r="AW174" s="42">
        <f t="shared" ref="AW174" si="648">SUM(AW175:AW181)</f>
        <v>0</v>
      </c>
      <c r="AX174" s="106">
        <f t="shared" ref="AX174" si="649">SUM(AX175:AX181)</f>
        <v>0</v>
      </c>
      <c r="AY174" s="44" t="s">
        <v>1687</v>
      </c>
      <c r="AZ174" s="44" t="s">
        <v>1688</v>
      </c>
      <c r="BA174" s="45" t="s">
        <v>1689</v>
      </c>
    </row>
    <row r="175" spans="1:53" ht="17.25" hidden="1" customHeight="1" x14ac:dyDescent="0.2">
      <c r="A175" s="860"/>
      <c r="B175" s="862" t="str">
        <f>VLOOKUP($D$9,'PROYECTOS REGISTRADOS'!$A$2:$D$82,4,0)</f>
        <v>Mejoramiento de la atención integral de la Gestión del Riesgo de Desastres Tocancipá, Cundinamarca, Centro Oriente</v>
      </c>
      <c r="C175" s="865" t="str">
        <f>VLOOKUP($D$9,'PROYECTOS REGISTRADOS'!$A$2:$D$82,3,0)</f>
        <v>2016-25817-0055</v>
      </c>
      <c r="D175" s="868"/>
      <c r="E175" s="871" t="str">
        <f>IF(D175=0,"0-0",(VLOOKUP(D175,'CONSOLIDADO PLAN DESARROLLO'!$EL$9:$ET$304,2,0)))</f>
        <v>0-0</v>
      </c>
      <c r="F175" s="874" t="str">
        <f>IF(D175=0,"0-0",(VLOOKUP(D175,'CONSOLIDADO PLAN DESARROLLO'!$EL$9:$ET$304,3,0)))</f>
        <v>0-0</v>
      </c>
      <c r="G175" s="877" t="str">
        <f>IF(D175=0,"0-0",(VLOOKUP(D175,'CONSOLIDADO PLAN DESARROLLO'!$EL$9:$ET$304,4,0)))</f>
        <v>0-0</v>
      </c>
      <c r="H175" s="880" t="str">
        <f>IF(D175=0,"0-0",(VLOOKUP(D175,'CONSOLIDADO PLAN DESARROLLO'!$EL$9:$ET$304,5,0)))</f>
        <v>0-0</v>
      </c>
      <c r="I175" s="883" t="str">
        <f>IF(D175=0,"0-0",(VLOOKUP(D175,'CONSOLIDADO PLAN DESARROLLO'!$EL$9:$ET$304,$R$3,0)))</f>
        <v>0-0</v>
      </c>
      <c r="J175" s="884"/>
      <c r="K175" s="895"/>
      <c r="L175" s="898"/>
      <c r="M175" s="175"/>
      <c r="N175" s="176"/>
      <c r="O175" s="177"/>
      <c r="P175" s="46"/>
      <c r="Q175" s="47"/>
      <c r="R175" s="901"/>
      <c r="S175" s="48"/>
      <c r="T175" s="889"/>
      <c r="U175" s="49"/>
      <c r="V175" s="889"/>
      <c r="W175" s="49"/>
      <c r="X175" s="889"/>
      <c r="Y175" s="49"/>
      <c r="Z175" s="889"/>
      <c r="AA175" s="49"/>
      <c r="AB175" s="889"/>
      <c r="AC175" s="49"/>
      <c r="AD175" s="889"/>
      <c r="AE175" s="49"/>
      <c r="AF175" s="889"/>
      <c r="AG175" s="50"/>
      <c r="AH175" s="892">
        <f>+R175+T175+V175+X175+Z175+AB175+AD175+AF175</f>
        <v>0</v>
      </c>
      <c r="AI175" s="104">
        <f t="shared" ref="AI175:AI180" si="650">AC175+AE175+AG175+S175+U175+W175+Y175+AA175</f>
        <v>0</v>
      </c>
      <c r="AJ175" s="51"/>
      <c r="AK175" s="52"/>
      <c r="AL175" s="52"/>
      <c r="AM175" s="52"/>
      <c r="AN175" s="52"/>
      <c r="AO175" s="52"/>
      <c r="AP175" s="53">
        <f t="shared" ref="AP175:AP180" si="651">SUM(AJ175:AO175)</f>
        <v>0</v>
      </c>
      <c r="AQ175" s="54"/>
      <c r="AR175" s="52"/>
      <c r="AS175" s="53">
        <f t="shared" ref="AS175:AS179" si="652">SUM(AQ175:AR175)</f>
        <v>0</v>
      </c>
      <c r="AT175" s="54"/>
      <c r="AU175" s="52"/>
      <c r="AV175" s="52"/>
      <c r="AW175" s="52"/>
      <c r="AX175" s="55"/>
      <c r="AY175" s="56"/>
      <c r="AZ175" s="56"/>
      <c r="BA175" s="57"/>
    </row>
    <row r="176" spans="1:53" ht="17.25" hidden="1" customHeight="1" x14ac:dyDescent="0.2">
      <c r="A176" s="860"/>
      <c r="B176" s="862"/>
      <c r="C176" s="865"/>
      <c r="D176" s="868"/>
      <c r="E176" s="872"/>
      <c r="F176" s="874"/>
      <c r="G176" s="877"/>
      <c r="H176" s="880"/>
      <c r="I176" s="885"/>
      <c r="J176" s="886"/>
      <c r="K176" s="895"/>
      <c r="L176" s="899"/>
      <c r="M176" s="175"/>
      <c r="N176" s="176"/>
      <c r="O176" s="177"/>
      <c r="P176" s="46"/>
      <c r="Q176" s="47"/>
      <c r="R176" s="902"/>
      <c r="S176" s="48"/>
      <c r="T176" s="890"/>
      <c r="U176" s="49"/>
      <c r="V176" s="890"/>
      <c r="W176" s="49"/>
      <c r="X176" s="890"/>
      <c r="Y176" s="49"/>
      <c r="Z176" s="890"/>
      <c r="AA176" s="49"/>
      <c r="AB176" s="890"/>
      <c r="AC176" s="49"/>
      <c r="AD176" s="890"/>
      <c r="AE176" s="49"/>
      <c r="AF176" s="890"/>
      <c r="AG176" s="50"/>
      <c r="AH176" s="893"/>
      <c r="AI176" s="104">
        <f t="shared" si="650"/>
        <v>0</v>
      </c>
      <c r="AJ176" s="51"/>
      <c r="AK176" s="52"/>
      <c r="AL176" s="52"/>
      <c r="AM176" s="52"/>
      <c r="AN176" s="52"/>
      <c r="AO176" s="52"/>
      <c r="AP176" s="53">
        <f t="shared" si="651"/>
        <v>0</v>
      </c>
      <c r="AQ176" s="54"/>
      <c r="AR176" s="52"/>
      <c r="AS176" s="53">
        <f t="shared" si="652"/>
        <v>0</v>
      </c>
      <c r="AT176" s="54"/>
      <c r="AU176" s="52"/>
      <c r="AV176" s="52"/>
      <c r="AW176" s="52"/>
      <c r="AX176" s="55"/>
      <c r="AY176" s="56"/>
      <c r="AZ176" s="56"/>
      <c r="BA176" s="57"/>
    </row>
    <row r="177" spans="1:53" ht="17.25" hidden="1" customHeight="1" x14ac:dyDescent="0.2">
      <c r="A177" s="860"/>
      <c r="B177" s="862"/>
      <c r="C177" s="865"/>
      <c r="D177" s="868"/>
      <c r="E177" s="872"/>
      <c r="F177" s="874"/>
      <c r="G177" s="877"/>
      <c r="H177" s="880"/>
      <c r="I177" s="885"/>
      <c r="J177" s="886"/>
      <c r="K177" s="895"/>
      <c r="L177" s="899"/>
      <c r="M177" s="175"/>
      <c r="N177" s="176"/>
      <c r="O177" s="177"/>
      <c r="P177" s="46"/>
      <c r="Q177" s="47"/>
      <c r="R177" s="902"/>
      <c r="S177" s="48"/>
      <c r="T177" s="890"/>
      <c r="U177" s="49"/>
      <c r="V177" s="890"/>
      <c r="W177" s="49"/>
      <c r="X177" s="890"/>
      <c r="Y177" s="49"/>
      <c r="Z177" s="890"/>
      <c r="AA177" s="49"/>
      <c r="AB177" s="890"/>
      <c r="AC177" s="49"/>
      <c r="AD177" s="890"/>
      <c r="AE177" s="49"/>
      <c r="AF177" s="890"/>
      <c r="AG177" s="50"/>
      <c r="AH177" s="893"/>
      <c r="AI177" s="104">
        <f t="shared" si="650"/>
        <v>0</v>
      </c>
      <c r="AJ177" s="51"/>
      <c r="AK177" s="52"/>
      <c r="AL177" s="52"/>
      <c r="AM177" s="52"/>
      <c r="AN177" s="52"/>
      <c r="AO177" s="52"/>
      <c r="AP177" s="53">
        <f t="shared" si="651"/>
        <v>0</v>
      </c>
      <c r="AQ177" s="54"/>
      <c r="AR177" s="52"/>
      <c r="AS177" s="53">
        <f t="shared" si="652"/>
        <v>0</v>
      </c>
      <c r="AT177" s="54"/>
      <c r="AU177" s="52"/>
      <c r="AV177" s="52"/>
      <c r="AW177" s="52"/>
      <c r="AX177" s="55"/>
      <c r="AY177" s="56"/>
      <c r="AZ177" s="56"/>
      <c r="BA177" s="57"/>
    </row>
    <row r="178" spans="1:53" ht="17.25" hidden="1" customHeight="1" x14ac:dyDescent="0.2">
      <c r="A178" s="860"/>
      <c r="B178" s="862"/>
      <c r="C178" s="865"/>
      <c r="D178" s="868"/>
      <c r="E178" s="872"/>
      <c r="F178" s="874"/>
      <c r="G178" s="877"/>
      <c r="H178" s="880"/>
      <c r="I178" s="885"/>
      <c r="J178" s="886"/>
      <c r="K178" s="895"/>
      <c r="L178" s="899"/>
      <c r="M178" s="175"/>
      <c r="N178" s="176"/>
      <c r="O178" s="177"/>
      <c r="P178" s="46"/>
      <c r="Q178" s="47"/>
      <c r="R178" s="902"/>
      <c r="S178" s="48"/>
      <c r="T178" s="890"/>
      <c r="U178" s="49"/>
      <c r="V178" s="890"/>
      <c r="W178" s="49"/>
      <c r="X178" s="890"/>
      <c r="Y178" s="49"/>
      <c r="Z178" s="890"/>
      <c r="AA178" s="49"/>
      <c r="AB178" s="890"/>
      <c r="AC178" s="49"/>
      <c r="AD178" s="890"/>
      <c r="AE178" s="49"/>
      <c r="AF178" s="890"/>
      <c r="AG178" s="50"/>
      <c r="AH178" s="893"/>
      <c r="AI178" s="104">
        <f t="shared" si="650"/>
        <v>0</v>
      </c>
      <c r="AJ178" s="51"/>
      <c r="AK178" s="52"/>
      <c r="AL178" s="52"/>
      <c r="AM178" s="52"/>
      <c r="AN178" s="52"/>
      <c r="AO178" s="52"/>
      <c r="AP178" s="53">
        <f t="shared" si="651"/>
        <v>0</v>
      </c>
      <c r="AQ178" s="54"/>
      <c r="AR178" s="52"/>
      <c r="AS178" s="53">
        <f t="shared" si="652"/>
        <v>0</v>
      </c>
      <c r="AT178" s="54"/>
      <c r="AU178" s="52"/>
      <c r="AV178" s="52"/>
      <c r="AW178" s="52"/>
      <c r="AX178" s="55"/>
      <c r="AY178" s="56"/>
      <c r="AZ178" s="56"/>
      <c r="BA178" s="57"/>
    </row>
    <row r="179" spans="1:53" ht="17.25" hidden="1" customHeight="1" x14ac:dyDescent="0.2">
      <c r="A179" s="860"/>
      <c r="B179" s="862"/>
      <c r="C179" s="865"/>
      <c r="D179" s="868"/>
      <c r="E179" s="872"/>
      <c r="F179" s="874"/>
      <c r="G179" s="877"/>
      <c r="H179" s="880"/>
      <c r="I179" s="885"/>
      <c r="J179" s="886"/>
      <c r="K179" s="895"/>
      <c r="L179" s="899"/>
      <c r="M179" s="175"/>
      <c r="N179" s="176"/>
      <c r="O179" s="177"/>
      <c r="P179" s="46"/>
      <c r="Q179" s="47"/>
      <c r="R179" s="902"/>
      <c r="S179" s="48"/>
      <c r="T179" s="890"/>
      <c r="U179" s="49"/>
      <c r="V179" s="890"/>
      <c r="W179" s="49"/>
      <c r="X179" s="890"/>
      <c r="Y179" s="49"/>
      <c r="Z179" s="890"/>
      <c r="AA179" s="49"/>
      <c r="AB179" s="890"/>
      <c r="AC179" s="49"/>
      <c r="AD179" s="890"/>
      <c r="AE179" s="49"/>
      <c r="AF179" s="890"/>
      <c r="AG179" s="50"/>
      <c r="AH179" s="893"/>
      <c r="AI179" s="104">
        <f t="shared" si="650"/>
        <v>0</v>
      </c>
      <c r="AJ179" s="51"/>
      <c r="AK179" s="52"/>
      <c r="AL179" s="52"/>
      <c r="AM179" s="52"/>
      <c r="AN179" s="52"/>
      <c r="AO179" s="52"/>
      <c r="AP179" s="53">
        <f t="shared" si="651"/>
        <v>0</v>
      </c>
      <c r="AQ179" s="54"/>
      <c r="AR179" s="52"/>
      <c r="AS179" s="53">
        <f t="shared" si="652"/>
        <v>0</v>
      </c>
      <c r="AT179" s="54"/>
      <c r="AU179" s="52"/>
      <c r="AV179" s="52"/>
      <c r="AW179" s="52"/>
      <c r="AX179" s="55"/>
      <c r="AY179" s="56"/>
      <c r="AZ179" s="56"/>
      <c r="BA179" s="57"/>
    </row>
    <row r="180" spans="1:53" ht="17.25" hidden="1" customHeight="1" x14ac:dyDescent="0.2">
      <c r="A180" s="860"/>
      <c r="B180" s="863"/>
      <c r="C180" s="866"/>
      <c r="D180" s="869"/>
      <c r="E180" s="872"/>
      <c r="F180" s="875"/>
      <c r="G180" s="878"/>
      <c r="H180" s="881"/>
      <c r="I180" s="885"/>
      <c r="J180" s="886"/>
      <c r="K180" s="896"/>
      <c r="L180" s="899"/>
      <c r="M180" s="178"/>
      <c r="N180" s="179"/>
      <c r="O180" s="180"/>
      <c r="P180" s="107"/>
      <c r="Q180" s="108"/>
      <c r="R180" s="902"/>
      <c r="S180" s="109"/>
      <c r="T180" s="890"/>
      <c r="U180" s="110"/>
      <c r="V180" s="890"/>
      <c r="W180" s="110"/>
      <c r="X180" s="890"/>
      <c r="Y180" s="110"/>
      <c r="Z180" s="890"/>
      <c r="AA180" s="110"/>
      <c r="AB180" s="890"/>
      <c r="AC180" s="110"/>
      <c r="AD180" s="890"/>
      <c r="AE180" s="110"/>
      <c r="AF180" s="890"/>
      <c r="AG180" s="111"/>
      <c r="AH180" s="894"/>
      <c r="AI180" s="104">
        <f t="shared" si="650"/>
        <v>0</v>
      </c>
      <c r="AJ180" s="112"/>
      <c r="AK180" s="113"/>
      <c r="AL180" s="113"/>
      <c r="AM180" s="113"/>
      <c r="AN180" s="113"/>
      <c r="AO180" s="113"/>
      <c r="AP180" s="53">
        <f t="shared" si="651"/>
        <v>0</v>
      </c>
      <c r="AQ180" s="114"/>
      <c r="AR180" s="113"/>
      <c r="AS180" s="53">
        <f>SUM(AQ180:AR180)</f>
        <v>0</v>
      </c>
      <c r="AT180" s="114"/>
      <c r="AU180" s="113"/>
      <c r="AV180" s="113"/>
      <c r="AW180" s="113"/>
      <c r="AX180" s="115"/>
      <c r="AY180" s="116"/>
      <c r="AZ180" s="116"/>
      <c r="BA180" s="117"/>
    </row>
    <row r="181" spans="1:53" ht="9.9499999999999993" hidden="1" customHeight="1" thickBot="1" x14ac:dyDescent="0.25">
      <c r="A181" s="861"/>
      <c r="B181" s="864"/>
      <c r="C181" s="867"/>
      <c r="D181" s="870"/>
      <c r="E181" s="873"/>
      <c r="F181" s="876"/>
      <c r="G181" s="879"/>
      <c r="H181" s="882"/>
      <c r="I181" s="887"/>
      <c r="J181" s="888"/>
      <c r="K181" s="897"/>
      <c r="L181" s="900"/>
      <c r="M181" s="181"/>
      <c r="N181" s="182"/>
      <c r="O181" s="183"/>
      <c r="P181" s="118"/>
      <c r="Q181" s="118"/>
      <c r="R181" s="903"/>
      <c r="S181" s="184"/>
      <c r="T181" s="891"/>
      <c r="U181" s="185"/>
      <c r="V181" s="891"/>
      <c r="W181" s="185"/>
      <c r="X181" s="891"/>
      <c r="Y181" s="185"/>
      <c r="Z181" s="891"/>
      <c r="AA181" s="185"/>
      <c r="AB181" s="891"/>
      <c r="AC181" s="185"/>
      <c r="AD181" s="891"/>
      <c r="AE181" s="185"/>
      <c r="AF181" s="891"/>
      <c r="AG181" s="186"/>
      <c r="AH181" s="119"/>
      <c r="AI181" s="120"/>
      <c r="AJ181" s="187"/>
      <c r="AK181" s="188"/>
      <c r="AL181" s="188"/>
      <c r="AM181" s="188"/>
      <c r="AN181" s="188"/>
      <c r="AO181" s="188"/>
      <c r="AP181" s="121"/>
      <c r="AQ181" s="189"/>
      <c r="AR181" s="188"/>
      <c r="AS181" s="121"/>
      <c r="AT181" s="189"/>
      <c r="AU181" s="188"/>
      <c r="AV181" s="188"/>
      <c r="AW181" s="188"/>
      <c r="AX181" s="190"/>
      <c r="AY181" s="191"/>
      <c r="AZ181" s="191"/>
      <c r="BA181" s="192"/>
    </row>
    <row r="182" spans="1:53" ht="6" hidden="1" customHeight="1" x14ac:dyDescent="0.2">
      <c r="A182" s="157"/>
      <c r="B182" s="193"/>
      <c r="C182" s="193"/>
      <c r="D182" s="193"/>
      <c r="E182" s="193"/>
      <c r="F182" s="193"/>
      <c r="G182" s="193"/>
      <c r="H182" s="193"/>
      <c r="I182" s="904"/>
      <c r="J182" s="904"/>
      <c r="K182" s="193"/>
      <c r="L182" s="193"/>
      <c r="M182" s="193"/>
      <c r="N182" s="193"/>
      <c r="O182" s="193"/>
      <c r="P182" s="193"/>
      <c r="Q182" s="193"/>
      <c r="R182" s="193"/>
      <c r="S182" s="193"/>
      <c r="T182" s="193"/>
      <c r="U182" s="193"/>
      <c r="V182" s="193"/>
      <c r="W182" s="193"/>
      <c r="X182" s="193"/>
      <c r="Y182" s="193"/>
      <c r="Z182" s="193"/>
      <c r="AA182" s="193"/>
      <c r="AB182" s="193"/>
      <c r="AC182" s="193"/>
      <c r="AD182" s="193"/>
      <c r="AE182" s="193"/>
      <c r="AF182" s="193"/>
      <c r="AG182" s="193"/>
      <c r="AH182" s="193"/>
      <c r="AI182" s="194"/>
      <c r="AJ182" s="194"/>
      <c r="AK182" s="194"/>
      <c r="AL182" s="194"/>
      <c r="AM182" s="194"/>
      <c r="AN182" s="194"/>
      <c r="AO182" s="195"/>
      <c r="AP182" s="194"/>
      <c r="AQ182" s="194"/>
      <c r="AR182" s="194"/>
      <c r="AS182" s="194"/>
      <c r="AT182" s="194"/>
      <c r="AU182" s="194"/>
      <c r="AV182" s="194"/>
      <c r="AW182" s="194"/>
      <c r="AX182" s="194"/>
      <c r="AY182" s="194"/>
      <c r="AZ182" s="194"/>
      <c r="BA182" s="157"/>
    </row>
    <row r="183" spans="1:53" ht="72" hidden="1" customHeight="1" x14ac:dyDescent="0.2">
      <c r="A183" s="859">
        <v>20</v>
      </c>
      <c r="B183" s="162" t="s">
        <v>1710</v>
      </c>
      <c r="C183" s="163" t="s">
        <v>1711</v>
      </c>
      <c r="D183" s="164" t="s">
        <v>21</v>
      </c>
      <c r="E183" s="164" t="s">
        <v>1899</v>
      </c>
      <c r="F183" s="163" t="s">
        <v>1712</v>
      </c>
      <c r="G183" s="165" t="s">
        <v>1680</v>
      </c>
      <c r="H183" s="165" t="s">
        <v>1681</v>
      </c>
      <c r="I183" s="166" t="s">
        <v>1915</v>
      </c>
      <c r="J183" s="167">
        <f>+$N$3</f>
        <v>2017</v>
      </c>
      <c r="K183" s="165" t="s">
        <v>1932</v>
      </c>
      <c r="L183" s="166" t="s">
        <v>1933</v>
      </c>
      <c r="M183" s="163" t="s">
        <v>1713</v>
      </c>
      <c r="N183" s="163" t="s">
        <v>1714</v>
      </c>
      <c r="O183" s="163" t="s">
        <v>1715</v>
      </c>
      <c r="P183" s="163" t="s">
        <v>1716</v>
      </c>
      <c r="Q183" s="163" t="s">
        <v>1717</v>
      </c>
      <c r="R183" s="168">
        <f t="shared" ref="R183" si="653">SUM(R184:R190)</f>
        <v>0</v>
      </c>
      <c r="S183" s="169">
        <f t="shared" ref="S183" si="654">SUM(S184:S190)</f>
        <v>0</v>
      </c>
      <c r="T183" s="170">
        <f t="shared" ref="T183" si="655">SUM(T184:T190)</f>
        <v>0</v>
      </c>
      <c r="U183" s="171">
        <f t="shared" ref="U183" si="656">SUM(U184:U190)</f>
        <v>0</v>
      </c>
      <c r="V183" s="170">
        <f t="shared" ref="V183" si="657">SUM(V184:V190)</f>
        <v>0</v>
      </c>
      <c r="W183" s="171">
        <f t="shared" ref="W183" si="658">SUM(W184:W190)</f>
        <v>0</v>
      </c>
      <c r="X183" s="170">
        <f t="shared" ref="X183" si="659">SUM(X184:X190)</f>
        <v>0</v>
      </c>
      <c r="Y183" s="171">
        <f t="shared" ref="Y183" si="660">SUM(Y184:Y190)</f>
        <v>0</v>
      </c>
      <c r="Z183" s="170">
        <f t="shared" ref="Z183" si="661">SUM(Z184:Z190)</f>
        <v>0</v>
      </c>
      <c r="AA183" s="171">
        <f t="shared" ref="AA183" si="662">SUM(AA184:AA190)</f>
        <v>0</v>
      </c>
      <c r="AB183" s="170">
        <f t="shared" ref="AB183" si="663">SUM(AB184:AB190)</f>
        <v>0</v>
      </c>
      <c r="AC183" s="171">
        <f t="shared" ref="AC183" si="664">SUM(AC184:AC190)</f>
        <v>0</v>
      </c>
      <c r="AD183" s="170">
        <f t="shared" ref="AD183" si="665">SUM(AD184:AD190)</f>
        <v>0</v>
      </c>
      <c r="AE183" s="171">
        <f t="shared" ref="AE183" si="666">SUM(AE184:AE190)</f>
        <v>0</v>
      </c>
      <c r="AF183" s="170">
        <f t="shared" ref="AF183" si="667">SUM(AF184:AF190)</f>
        <v>0</v>
      </c>
      <c r="AG183" s="172">
        <f t="shared" ref="AG183" si="668">SUM(AG184:AG190)</f>
        <v>0</v>
      </c>
      <c r="AH183" s="173">
        <f t="shared" ref="AH183" si="669">SUM(AH184:AH190)</f>
        <v>0</v>
      </c>
      <c r="AI183" s="174">
        <f t="shared" ref="AI183" si="670">SUM(AI184:AI190)</f>
        <v>0</v>
      </c>
      <c r="AJ183" s="41">
        <f t="shared" ref="AJ183" si="671">SUM(AJ184:AJ190)</f>
        <v>0</v>
      </c>
      <c r="AK183" s="42">
        <f t="shared" ref="AK183" si="672">SUM(AK184:AK190)</f>
        <v>0</v>
      </c>
      <c r="AL183" s="42">
        <f t="shared" ref="AL183" si="673">SUM(AL184:AL190)</f>
        <v>0</v>
      </c>
      <c r="AM183" s="42">
        <f t="shared" ref="AM183" si="674">SUM(AM184:AM190)</f>
        <v>0</v>
      </c>
      <c r="AN183" s="42">
        <f t="shared" ref="AN183" si="675">SUM(AN184:AN190)</f>
        <v>0</v>
      </c>
      <c r="AO183" s="42">
        <f t="shared" ref="AO183" si="676">SUM(AO184:AO190)</f>
        <v>0</v>
      </c>
      <c r="AP183" s="43">
        <f t="shared" ref="AP183" si="677">SUM(AP184:AP190)</f>
        <v>0</v>
      </c>
      <c r="AQ183" s="105">
        <f t="shared" ref="AQ183" si="678">SUM(AQ184:AQ190)</f>
        <v>0</v>
      </c>
      <c r="AR183" s="42">
        <f t="shared" ref="AR183" si="679">SUM(AR184:AR190)</f>
        <v>0</v>
      </c>
      <c r="AS183" s="43">
        <f t="shared" ref="AS183" si="680">SUM(AS184:AS190)</f>
        <v>0</v>
      </c>
      <c r="AT183" s="105">
        <f t="shared" ref="AT183" si="681">SUM(AT184:AT190)</f>
        <v>0</v>
      </c>
      <c r="AU183" s="42">
        <f t="shared" ref="AU183" si="682">SUM(AU184:AU190)</f>
        <v>0</v>
      </c>
      <c r="AV183" s="42">
        <f t="shared" ref="AV183" si="683">SUM(AV184:AV190)</f>
        <v>0</v>
      </c>
      <c r="AW183" s="42">
        <f t="shared" ref="AW183" si="684">SUM(AW184:AW190)</f>
        <v>0</v>
      </c>
      <c r="AX183" s="106">
        <f t="shared" ref="AX183" si="685">SUM(AX184:AX190)</f>
        <v>0</v>
      </c>
      <c r="AY183" s="44" t="s">
        <v>1687</v>
      </c>
      <c r="AZ183" s="44" t="s">
        <v>1688</v>
      </c>
      <c r="BA183" s="45" t="s">
        <v>1689</v>
      </c>
    </row>
    <row r="184" spans="1:53" ht="17.25" hidden="1" customHeight="1" x14ac:dyDescent="0.2">
      <c r="A184" s="860"/>
      <c r="B184" s="862" t="str">
        <f>VLOOKUP($D$9,'PROYECTOS REGISTRADOS'!$A$2:$D$82,4,0)</f>
        <v>Mejoramiento de la atención integral de la Gestión del Riesgo de Desastres Tocancipá, Cundinamarca, Centro Oriente</v>
      </c>
      <c r="C184" s="865" t="str">
        <f>VLOOKUP($D$9,'PROYECTOS REGISTRADOS'!$A$2:$D$82,3,0)</f>
        <v>2016-25817-0055</v>
      </c>
      <c r="D184" s="868"/>
      <c r="E184" s="871" t="str">
        <f>IF(D184=0,"0-0",(VLOOKUP(D184,'CONSOLIDADO PLAN DESARROLLO'!$EL$9:$ET$304,2,0)))</f>
        <v>0-0</v>
      </c>
      <c r="F184" s="874" t="str">
        <f>IF(D184=0,"0-0",(VLOOKUP(D184,'CONSOLIDADO PLAN DESARROLLO'!$EL$9:$ET$304,3,0)))</f>
        <v>0-0</v>
      </c>
      <c r="G184" s="877" t="str">
        <f>IF(D184=0,"0-0",(VLOOKUP(D184,'CONSOLIDADO PLAN DESARROLLO'!$EL$9:$ET$304,4,0)))</f>
        <v>0-0</v>
      </c>
      <c r="H184" s="880" t="str">
        <f>IF(D184=0,"0-0",(VLOOKUP(D184,'CONSOLIDADO PLAN DESARROLLO'!$EL$9:$ET$304,5,0)))</f>
        <v>0-0</v>
      </c>
      <c r="I184" s="883" t="str">
        <f>IF(D184=0,"0-0",(VLOOKUP(D184,'CONSOLIDADO PLAN DESARROLLO'!$EL$9:$ET$304,$R$3,0)))</f>
        <v>0-0</v>
      </c>
      <c r="J184" s="884"/>
      <c r="K184" s="895"/>
      <c r="L184" s="898"/>
      <c r="M184" s="175"/>
      <c r="N184" s="176"/>
      <c r="O184" s="177"/>
      <c r="P184" s="46"/>
      <c r="Q184" s="47"/>
      <c r="R184" s="901"/>
      <c r="S184" s="48"/>
      <c r="T184" s="889"/>
      <c r="U184" s="49"/>
      <c r="V184" s="889"/>
      <c r="W184" s="49"/>
      <c r="X184" s="889"/>
      <c r="Y184" s="49"/>
      <c r="Z184" s="889"/>
      <c r="AA184" s="49"/>
      <c r="AB184" s="889"/>
      <c r="AC184" s="49"/>
      <c r="AD184" s="889"/>
      <c r="AE184" s="49"/>
      <c r="AF184" s="889"/>
      <c r="AG184" s="50"/>
      <c r="AH184" s="892">
        <f>+R184+T184+V184+X184+Z184+AB184+AD184+AF184</f>
        <v>0</v>
      </c>
      <c r="AI184" s="104">
        <f t="shared" ref="AI184:AI189" si="686">AC184+AE184+AG184+S184+U184+W184+Y184+AA184</f>
        <v>0</v>
      </c>
      <c r="AJ184" s="51"/>
      <c r="AK184" s="52"/>
      <c r="AL184" s="52"/>
      <c r="AM184" s="52"/>
      <c r="AN184" s="52"/>
      <c r="AO184" s="52"/>
      <c r="AP184" s="53">
        <f t="shared" ref="AP184:AP189" si="687">SUM(AJ184:AO184)</f>
        <v>0</v>
      </c>
      <c r="AQ184" s="54"/>
      <c r="AR184" s="52"/>
      <c r="AS184" s="53">
        <f t="shared" ref="AS184:AS188" si="688">SUM(AQ184:AR184)</f>
        <v>0</v>
      </c>
      <c r="AT184" s="54"/>
      <c r="AU184" s="52"/>
      <c r="AV184" s="52"/>
      <c r="AW184" s="52"/>
      <c r="AX184" s="55"/>
      <c r="AY184" s="56"/>
      <c r="AZ184" s="56"/>
      <c r="BA184" s="57"/>
    </row>
    <row r="185" spans="1:53" ht="17.25" hidden="1" customHeight="1" x14ac:dyDescent="0.2">
      <c r="A185" s="860"/>
      <c r="B185" s="862"/>
      <c r="C185" s="865"/>
      <c r="D185" s="868"/>
      <c r="E185" s="872"/>
      <c r="F185" s="874"/>
      <c r="G185" s="877"/>
      <c r="H185" s="880"/>
      <c r="I185" s="885"/>
      <c r="J185" s="886"/>
      <c r="K185" s="895"/>
      <c r="L185" s="899"/>
      <c r="M185" s="175"/>
      <c r="N185" s="176"/>
      <c r="O185" s="177"/>
      <c r="P185" s="46"/>
      <c r="Q185" s="47"/>
      <c r="R185" s="902"/>
      <c r="S185" s="48"/>
      <c r="T185" s="890"/>
      <c r="U185" s="49"/>
      <c r="V185" s="890"/>
      <c r="W185" s="49"/>
      <c r="X185" s="890"/>
      <c r="Y185" s="49"/>
      <c r="Z185" s="890"/>
      <c r="AA185" s="49"/>
      <c r="AB185" s="890"/>
      <c r="AC185" s="49"/>
      <c r="AD185" s="890"/>
      <c r="AE185" s="49"/>
      <c r="AF185" s="890"/>
      <c r="AG185" s="50"/>
      <c r="AH185" s="893"/>
      <c r="AI185" s="104">
        <f t="shared" si="686"/>
        <v>0</v>
      </c>
      <c r="AJ185" s="51"/>
      <c r="AK185" s="52"/>
      <c r="AL185" s="52"/>
      <c r="AM185" s="52"/>
      <c r="AN185" s="52"/>
      <c r="AO185" s="52"/>
      <c r="AP185" s="53">
        <f t="shared" si="687"/>
        <v>0</v>
      </c>
      <c r="AQ185" s="54"/>
      <c r="AR185" s="52"/>
      <c r="AS185" s="53">
        <f t="shared" si="688"/>
        <v>0</v>
      </c>
      <c r="AT185" s="54"/>
      <c r="AU185" s="52"/>
      <c r="AV185" s="52"/>
      <c r="AW185" s="52"/>
      <c r="AX185" s="55"/>
      <c r="AY185" s="56"/>
      <c r="AZ185" s="56"/>
      <c r="BA185" s="57"/>
    </row>
    <row r="186" spans="1:53" ht="17.25" hidden="1" customHeight="1" x14ac:dyDescent="0.2">
      <c r="A186" s="860"/>
      <c r="B186" s="862"/>
      <c r="C186" s="865"/>
      <c r="D186" s="868"/>
      <c r="E186" s="872"/>
      <c r="F186" s="874"/>
      <c r="G186" s="877"/>
      <c r="H186" s="880"/>
      <c r="I186" s="885"/>
      <c r="J186" s="886"/>
      <c r="K186" s="895"/>
      <c r="L186" s="899"/>
      <c r="M186" s="175"/>
      <c r="N186" s="176"/>
      <c r="O186" s="177"/>
      <c r="P186" s="46"/>
      <c r="Q186" s="47"/>
      <c r="R186" s="902"/>
      <c r="S186" s="48"/>
      <c r="T186" s="890"/>
      <c r="U186" s="49"/>
      <c r="V186" s="890"/>
      <c r="W186" s="49"/>
      <c r="X186" s="890"/>
      <c r="Y186" s="49"/>
      <c r="Z186" s="890"/>
      <c r="AA186" s="49"/>
      <c r="AB186" s="890"/>
      <c r="AC186" s="49"/>
      <c r="AD186" s="890"/>
      <c r="AE186" s="49"/>
      <c r="AF186" s="890"/>
      <c r="AG186" s="50"/>
      <c r="AH186" s="893"/>
      <c r="AI186" s="104">
        <f t="shared" si="686"/>
        <v>0</v>
      </c>
      <c r="AJ186" s="51"/>
      <c r="AK186" s="52"/>
      <c r="AL186" s="52"/>
      <c r="AM186" s="52"/>
      <c r="AN186" s="52"/>
      <c r="AO186" s="52"/>
      <c r="AP186" s="53">
        <f t="shared" si="687"/>
        <v>0</v>
      </c>
      <c r="AQ186" s="54"/>
      <c r="AR186" s="52"/>
      <c r="AS186" s="53">
        <f t="shared" si="688"/>
        <v>0</v>
      </c>
      <c r="AT186" s="54"/>
      <c r="AU186" s="52"/>
      <c r="AV186" s="52"/>
      <c r="AW186" s="52"/>
      <c r="AX186" s="55"/>
      <c r="AY186" s="56"/>
      <c r="AZ186" s="56"/>
      <c r="BA186" s="57"/>
    </row>
    <row r="187" spans="1:53" ht="17.25" hidden="1" customHeight="1" x14ac:dyDescent="0.2">
      <c r="A187" s="860"/>
      <c r="B187" s="862"/>
      <c r="C187" s="865"/>
      <c r="D187" s="868"/>
      <c r="E187" s="872"/>
      <c r="F187" s="874"/>
      <c r="G187" s="877"/>
      <c r="H187" s="880"/>
      <c r="I187" s="885"/>
      <c r="J187" s="886"/>
      <c r="K187" s="895"/>
      <c r="L187" s="899"/>
      <c r="M187" s="175"/>
      <c r="N187" s="176"/>
      <c r="O187" s="177"/>
      <c r="P187" s="46"/>
      <c r="Q187" s="47"/>
      <c r="R187" s="902"/>
      <c r="S187" s="48"/>
      <c r="T187" s="890"/>
      <c r="U187" s="49"/>
      <c r="V187" s="890"/>
      <c r="W187" s="49"/>
      <c r="X187" s="890"/>
      <c r="Y187" s="49"/>
      <c r="Z187" s="890"/>
      <c r="AA187" s="49"/>
      <c r="AB187" s="890"/>
      <c r="AC187" s="49"/>
      <c r="AD187" s="890"/>
      <c r="AE187" s="49"/>
      <c r="AF187" s="890"/>
      <c r="AG187" s="50"/>
      <c r="AH187" s="893"/>
      <c r="AI187" s="104">
        <f t="shared" si="686"/>
        <v>0</v>
      </c>
      <c r="AJ187" s="51"/>
      <c r="AK187" s="52"/>
      <c r="AL187" s="52"/>
      <c r="AM187" s="52"/>
      <c r="AN187" s="52"/>
      <c r="AO187" s="52"/>
      <c r="AP187" s="53">
        <f t="shared" si="687"/>
        <v>0</v>
      </c>
      <c r="AQ187" s="54"/>
      <c r="AR187" s="52"/>
      <c r="AS187" s="53">
        <f t="shared" si="688"/>
        <v>0</v>
      </c>
      <c r="AT187" s="54"/>
      <c r="AU187" s="52"/>
      <c r="AV187" s="52"/>
      <c r="AW187" s="52"/>
      <c r="AX187" s="55"/>
      <c r="AY187" s="56"/>
      <c r="AZ187" s="56"/>
      <c r="BA187" s="57"/>
    </row>
    <row r="188" spans="1:53" ht="17.25" hidden="1" customHeight="1" x14ac:dyDescent="0.2">
      <c r="A188" s="860"/>
      <c r="B188" s="862"/>
      <c r="C188" s="865"/>
      <c r="D188" s="868"/>
      <c r="E188" s="872"/>
      <c r="F188" s="874"/>
      <c r="G188" s="877"/>
      <c r="H188" s="880"/>
      <c r="I188" s="885"/>
      <c r="J188" s="886"/>
      <c r="K188" s="895"/>
      <c r="L188" s="899"/>
      <c r="M188" s="175"/>
      <c r="N188" s="176"/>
      <c r="O188" s="177"/>
      <c r="P188" s="46"/>
      <c r="Q188" s="47"/>
      <c r="R188" s="902"/>
      <c r="S188" s="48"/>
      <c r="T188" s="890"/>
      <c r="U188" s="49"/>
      <c r="V188" s="890"/>
      <c r="W188" s="49"/>
      <c r="X188" s="890"/>
      <c r="Y188" s="49"/>
      <c r="Z188" s="890"/>
      <c r="AA188" s="49"/>
      <c r="AB188" s="890"/>
      <c r="AC188" s="49"/>
      <c r="AD188" s="890"/>
      <c r="AE188" s="49"/>
      <c r="AF188" s="890"/>
      <c r="AG188" s="50"/>
      <c r="AH188" s="893"/>
      <c r="AI188" s="104">
        <f t="shared" si="686"/>
        <v>0</v>
      </c>
      <c r="AJ188" s="51"/>
      <c r="AK188" s="52"/>
      <c r="AL188" s="52"/>
      <c r="AM188" s="52"/>
      <c r="AN188" s="52"/>
      <c r="AO188" s="52"/>
      <c r="AP188" s="53">
        <f t="shared" si="687"/>
        <v>0</v>
      </c>
      <c r="AQ188" s="54"/>
      <c r="AR188" s="52"/>
      <c r="AS188" s="53">
        <f t="shared" si="688"/>
        <v>0</v>
      </c>
      <c r="AT188" s="54"/>
      <c r="AU188" s="52"/>
      <c r="AV188" s="52"/>
      <c r="AW188" s="52"/>
      <c r="AX188" s="55"/>
      <c r="AY188" s="56"/>
      <c r="AZ188" s="56"/>
      <c r="BA188" s="57"/>
    </row>
    <row r="189" spans="1:53" ht="17.25" hidden="1" customHeight="1" x14ac:dyDescent="0.2">
      <c r="A189" s="860"/>
      <c r="B189" s="863"/>
      <c r="C189" s="866"/>
      <c r="D189" s="869"/>
      <c r="E189" s="872"/>
      <c r="F189" s="875"/>
      <c r="G189" s="878"/>
      <c r="H189" s="881"/>
      <c r="I189" s="885"/>
      <c r="J189" s="886"/>
      <c r="K189" s="896"/>
      <c r="L189" s="899"/>
      <c r="M189" s="178"/>
      <c r="N189" s="179"/>
      <c r="O189" s="180"/>
      <c r="P189" s="107"/>
      <c r="Q189" s="108"/>
      <c r="R189" s="902"/>
      <c r="S189" s="109"/>
      <c r="T189" s="890"/>
      <c r="U189" s="110"/>
      <c r="V189" s="890"/>
      <c r="W189" s="110"/>
      <c r="X189" s="890"/>
      <c r="Y189" s="110"/>
      <c r="Z189" s="890"/>
      <c r="AA189" s="110"/>
      <c r="AB189" s="890"/>
      <c r="AC189" s="110"/>
      <c r="AD189" s="890"/>
      <c r="AE189" s="110"/>
      <c r="AF189" s="890"/>
      <c r="AG189" s="111"/>
      <c r="AH189" s="894"/>
      <c r="AI189" s="104">
        <f t="shared" si="686"/>
        <v>0</v>
      </c>
      <c r="AJ189" s="112"/>
      <c r="AK189" s="113"/>
      <c r="AL189" s="113"/>
      <c r="AM189" s="113"/>
      <c r="AN189" s="113"/>
      <c r="AO189" s="113"/>
      <c r="AP189" s="53">
        <f t="shared" si="687"/>
        <v>0</v>
      </c>
      <c r="AQ189" s="114"/>
      <c r="AR189" s="113"/>
      <c r="AS189" s="53">
        <f>SUM(AQ189:AR189)</f>
        <v>0</v>
      </c>
      <c r="AT189" s="114"/>
      <c r="AU189" s="113"/>
      <c r="AV189" s="113"/>
      <c r="AW189" s="113"/>
      <c r="AX189" s="115"/>
      <c r="AY189" s="116"/>
      <c r="AZ189" s="116"/>
      <c r="BA189" s="117"/>
    </row>
    <row r="190" spans="1:53" ht="9.9499999999999993" hidden="1" customHeight="1" thickBot="1" x14ac:dyDescent="0.25">
      <c r="A190" s="861"/>
      <c r="B190" s="864"/>
      <c r="C190" s="867"/>
      <c r="D190" s="870"/>
      <c r="E190" s="873"/>
      <c r="F190" s="876"/>
      <c r="G190" s="879"/>
      <c r="H190" s="882"/>
      <c r="I190" s="887"/>
      <c r="J190" s="888"/>
      <c r="K190" s="897"/>
      <c r="L190" s="900"/>
      <c r="M190" s="181"/>
      <c r="N190" s="182"/>
      <c r="O190" s="183"/>
      <c r="P190" s="118"/>
      <c r="Q190" s="118"/>
      <c r="R190" s="903"/>
      <c r="S190" s="184"/>
      <c r="T190" s="891"/>
      <c r="U190" s="185"/>
      <c r="V190" s="891"/>
      <c r="W190" s="185"/>
      <c r="X190" s="891"/>
      <c r="Y190" s="185"/>
      <c r="Z190" s="891"/>
      <c r="AA190" s="185"/>
      <c r="AB190" s="891"/>
      <c r="AC190" s="185"/>
      <c r="AD190" s="891"/>
      <c r="AE190" s="185"/>
      <c r="AF190" s="891"/>
      <c r="AG190" s="186"/>
      <c r="AH190" s="119"/>
      <c r="AI190" s="120"/>
      <c r="AJ190" s="187"/>
      <c r="AK190" s="188"/>
      <c r="AL190" s="188"/>
      <c r="AM190" s="188"/>
      <c r="AN190" s="188"/>
      <c r="AO190" s="188"/>
      <c r="AP190" s="121"/>
      <c r="AQ190" s="189"/>
      <c r="AR190" s="188"/>
      <c r="AS190" s="121"/>
      <c r="AT190" s="189"/>
      <c r="AU190" s="188"/>
      <c r="AV190" s="188"/>
      <c r="AW190" s="188"/>
      <c r="AX190" s="190"/>
      <c r="AY190" s="191"/>
      <c r="AZ190" s="191"/>
      <c r="BA190" s="192"/>
    </row>
    <row r="191" spans="1:53" ht="6" hidden="1" customHeight="1" x14ac:dyDescent="0.2">
      <c r="A191" s="157"/>
      <c r="B191" s="193"/>
      <c r="C191" s="193"/>
      <c r="D191" s="193"/>
      <c r="E191" s="193"/>
      <c r="F191" s="193"/>
      <c r="G191" s="193"/>
      <c r="H191" s="193"/>
      <c r="I191" s="904"/>
      <c r="J191" s="904"/>
      <c r="K191" s="193"/>
      <c r="L191" s="193"/>
      <c r="M191" s="193"/>
      <c r="N191" s="193"/>
      <c r="O191" s="193"/>
      <c r="P191" s="193"/>
      <c r="Q191" s="193"/>
      <c r="R191" s="193"/>
      <c r="S191" s="193"/>
      <c r="T191" s="193"/>
      <c r="U191" s="193"/>
      <c r="V191" s="193"/>
      <c r="W191" s="193"/>
      <c r="X191" s="193"/>
      <c r="Y191" s="193"/>
      <c r="Z191" s="193"/>
      <c r="AA191" s="193"/>
      <c r="AB191" s="193"/>
      <c r="AC191" s="193"/>
      <c r="AD191" s="193"/>
      <c r="AE191" s="193"/>
      <c r="AF191" s="193"/>
      <c r="AG191" s="193"/>
      <c r="AH191" s="193"/>
      <c r="AI191" s="194"/>
      <c r="AJ191" s="194"/>
      <c r="AK191" s="194"/>
      <c r="AL191" s="194"/>
      <c r="AM191" s="194"/>
      <c r="AN191" s="194"/>
      <c r="AO191" s="195"/>
      <c r="AP191" s="194"/>
      <c r="AQ191" s="194"/>
      <c r="AR191" s="194"/>
      <c r="AS191" s="194"/>
      <c r="AT191" s="194"/>
      <c r="AU191" s="194"/>
      <c r="AV191" s="194"/>
      <c r="AW191" s="194"/>
      <c r="AX191" s="194"/>
      <c r="AY191" s="194"/>
      <c r="AZ191" s="194"/>
      <c r="BA191" s="157"/>
    </row>
    <row r="192" spans="1:53" ht="72" hidden="1" customHeight="1" x14ac:dyDescent="0.2">
      <c r="A192" s="859">
        <v>21</v>
      </c>
      <c r="B192" s="162" t="s">
        <v>1710</v>
      </c>
      <c r="C192" s="163" t="s">
        <v>1711</v>
      </c>
      <c r="D192" s="164" t="s">
        <v>21</v>
      </c>
      <c r="E192" s="164" t="s">
        <v>1899</v>
      </c>
      <c r="F192" s="163" t="s">
        <v>1712</v>
      </c>
      <c r="G192" s="165" t="s">
        <v>1680</v>
      </c>
      <c r="H192" s="165" t="s">
        <v>1681</v>
      </c>
      <c r="I192" s="166" t="s">
        <v>1915</v>
      </c>
      <c r="J192" s="167">
        <f>+$N$3</f>
        <v>2017</v>
      </c>
      <c r="K192" s="165" t="s">
        <v>1932</v>
      </c>
      <c r="L192" s="166" t="s">
        <v>1933</v>
      </c>
      <c r="M192" s="163" t="s">
        <v>1713</v>
      </c>
      <c r="N192" s="163" t="s">
        <v>1714</v>
      </c>
      <c r="O192" s="163" t="s">
        <v>1715</v>
      </c>
      <c r="P192" s="163" t="s">
        <v>1716</v>
      </c>
      <c r="Q192" s="163" t="s">
        <v>1717</v>
      </c>
      <c r="R192" s="168">
        <f t="shared" ref="R192" si="689">SUM(R193:R199)</f>
        <v>0</v>
      </c>
      <c r="S192" s="169">
        <f t="shared" ref="S192" si="690">SUM(S193:S199)</f>
        <v>0</v>
      </c>
      <c r="T192" s="170">
        <f t="shared" ref="T192" si="691">SUM(T193:T199)</f>
        <v>0</v>
      </c>
      <c r="U192" s="171">
        <f t="shared" ref="U192" si="692">SUM(U193:U199)</f>
        <v>0</v>
      </c>
      <c r="V192" s="170">
        <f t="shared" ref="V192" si="693">SUM(V193:V199)</f>
        <v>0</v>
      </c>
      <c r="W192" s="171">
        <f t="shared" ref="W192" si="694">SUM(W193:W199)</f>
        <v>0</v>
      </c>
      <c r="X192" s="170">
        <f t="shared" ref="X192" si="695">SUM(X193:X199)</f>
        <v>0</v>
      </c>
      <c r="Y192" s="171">
        <f t="shared" ref="Y192" si="696">SUM(Y193:Y199)</f>
        <v>0</v>
      </c>
      <c r="Z192" s="170">
        <f t="shared" ref="Z192" si="697">SUM(Z193:Z199)</f>
        <v>0</v>
      </c>
      <c r="AA192" s="171">
        <f t="shared" ref="AA192" si="698">SUM(AA193:AA199)</f>
        <v>0</v>
      </c>
      <c r="AB192" s="170">
        <f t="shared" ref="AB192" si="699">SUM(AB193:AB199)</f>
        <v>0</v>
      </c>
      <c r="AC192" s="171">
        <f t="shared" ref="AC192" si="700">SUM(AC193:AC199)</f>
        <v>0</v>
      </c>
      <c r="AD192" s="170">
        <f t="shared" ref="AD192" si="701">SUM(AD193:AD199)</f>
        <v>0</v>
      </c>
      <c r="AE192" s="171">
        <f t="shared" ref="AE192" si="702">SUM(AE193:AE199)</f>
        <v>0</v>
      </c>
      <c r="AF192" s="170">
        <f t="shared" ref="AF192" si="703">SUM(AF193:AF199)</f>
        <v>0</v>
      </c>
      <c r="AG192" s="172">
        <f t="shared" ref="AG192" si="704">SUM(AG193:AG199)</f>
        <v>0</v>
      </c>
      <c r="AH192" s="173">
        <f t="shared" ref="AH192" si="705">SUM(AH193:AH199)</f>
        <v>0</v>
      </c>
      <c r="AI192" s="174">
        <f t="shared" ref="AI192" si="706">SUM(AI193:AI199)</f>
        <v>0</v>
      </c>
      <c r="AJ192" s="41">
        <f t="shared" ref="AJ192" si="707">SUM(AJ193:AJ199)</f>
        <v>0</v>
      </c>
      <c r="AK192" s="42">
        <f t="shared" ref="AK192" si="708">SUM(AK193:AK199)</f>
        <v>0</v>
      </c>
      <c r="AL192" s="42">
        <f t="shared" ref="AL192" si="709">SUM(AL193:AL199)</f>
        <v>0</v>
      </c>
      <c r="AM192" s="42">
        <f t="shared" ref="AM192" si="710">SUM(AM193:AM199)</f>
        <v>0</v>
      </c>
      <c r="AN192" s="42">
        <f t="shared" ref="AN192" si="711">SUM(AN193:AN199)</f>
        <v>0</v>
      </c>
      <c r="AO192" s="42">
        <f t="shared" ref="AO192" si="712">SUM(AO193:AO199)</f>
        <v>0</v>
      </c>
      <c r="AP192" s="43">
        <f t="shared" ref="AP192" si="713">SUM(AP193:AP199)</f>
        <v>0</v>
      </c>
      <c r="AQ192" s="105">
        <f t="shared" ref="AQ192" si="714">SUM(AQ193:AQ199)</f>
        <v>0</v>
      </c>
      <c r="AR192" s="42">
        <f t="shared" ref="AR192" si="715">SUM(AR193:AR199)</f>
        <v>0</v>
      </c>
      <c r="AS192" s="43">
        <f t="shared" ref="AS192" si="716">SUM(AS193:AS199)</f>
        <v>0</v>
      </c>
      <c r="AT192" s="105">
        <f t="shared" ref="AT192" si="717">SUM(AT193:AT199)</f>
        <v>0</v>
      </c>
      <c r="AU192" s="42">
        <f t="shared" ref="AU192" si="718">SUM(AU193:AU199)</f>
        <v>0</v>
      </c>
      <c r="AV192" s="42">
        <f t="shared" ref="AV192" si="719">SUM(AV193:AV199)</f>
        <v>0</v>
      </c>
      <c r="AW192" s="42">
        <f t="shared" ref="AW192" si="720">SUM(AW193:AW199)</f>
        <v>0</v>
      </c>
      <c r="AX192" s="106">
        <f t="shared" ref="AX192" si="721">SUM(AX193:AX199)</f>
        <v>0</v>
      </c>
      <c r="AY192" s="44" t="s">
        <v>1687</v>
      </c>
      <c r="AZ192" s="44" t="s">
        <v>1688</v>
      </c>
      <c r="BA192" s="45" t="s">
        <v>1689</v>
      </c>
    </row>
    <row r="193" spans="1:53" ht="17.25" hidden="1" customHeight="1" x14ac:dyDescent="0.2">
      <c r="A193" s="860"/>
      <c r="B193" s="862" t="str">
        <f>VLOOKUP($D$9,'PROYECTOS REGISTRADOS'!$A$2:$D$82,4,0)</f>
        <v>Mejoramiento de la atención integral de la Gestión del Riesgo de Desastres Tocancipá, Cundinamarca, Centro Oriente</v>
      </c>
      <c r="C193" s="865" t="str">
        <f>VLOOKUP($D$9,'PROYECTOS REGISTRADOS'!$A$2:$D$82,3,0)</f>
        <v>2016-25817-0055</v>
      </c>
      <c r="D193" s="868"/>
      <c r="E193" s="871" t="str">
        <f>IF(D193=0,"0-0",(VLOOKUP(D193,'CONSOLIDADO PLAN DESARROLLO'!$EL$9:$ET$304,2,0)))</f>
        <v>0-0</v>
      </c>
      <c r="F193" s="874" t="str">
        <f>IF(D193=0,"0-0",(VLOOKUP(D193,'CONSOLIDADO PLAN DESARROLLO'!$EL$9:$ET$304,3,0)))</f>
        <v>0-0</v>
      </c>
      <c r="G193" s="877" t="str">
        <f>IF(D193=0,"0-0",(VLOOKUP(D193,'CONSOLIDADO PLAN DESARROLLO'!$EL$9:$ET$304,4,0)))</f>
        <v>0-0</v>
      </c>
      <c r="H193" s="880" t="str">
        <f>IF(D193=0,"0-0",(VLOOKUP(D193,'CONSOLIDADO PLAN DESARROLLO'!$EL$9:$ET$304,5,0)))</f>
        <v>0-0</v>
      </c>
      <c r="I193" s="883" t="str">
        <f>IF(D193=0,"0-0",(VLOOKUP(D193,'CONSOLIDADO PLAN DESARROLLO'!$EL$9:$ET$304,$R$3,0)))</f>
        <v>0-0</v>
      </c>
      <c r="J193" s="884"/>
      <c r="K193" s="895"/>
      <c r="L193" s="898"/>
      <c r="M193" s="175"/>
      <c r="N193" s="176"/>
      <c r="O193" s="177"/>
      <c r="P193" s="46"/>
      <c r="Q193" s="47"/>
      <c r="R193" s="901"/>
      <c r="S193" s="48"/>
      <c r="T193" s="889"/>
      <c r="U193" s="49"/>
      <c r="V193" s="889"/>
      <c r="W193" s="49"/>
      <c r="X193" s="889"/>
      <c r="Y193" s="49"/>
      <c r="Z193" s="889"/>
      <c r="AA193" s="49"/>
      <c r="AB193" s="889"/>
      <c r="AC193" s="49"/>
      <c r="AD193" s="889"/>
      <c r="AE193" s="49"/>
      <c r="AF193" s="889"/>
      <c r="AG193" s="50"/>
      <c r="AH193" s="892">
        <f>+R193+T193+V193+X193+Z193+AB193+AD193+AF193</f>
        <v>0</v>
      </c>
      <c r="AI193" s="104">
        <f t="shared" ref="AI193:AI198" si="722">AC193+AE193+AG193+S193+U193+W193+Y193+AA193</f>
        <v>0</v>
      </c>
      <c r="AJ193" s="51"/>
      <c r="AK193" s="52"/>
      <c r="AL193" s="52"/>
      <c r="AM193" s="52"/>
      <c r="AN193" s="52"/>
      <c r="AO193" s="52"/>
      <c r="AP193" s="53">
        <f t="shared" ref="AP193:AP198" si="723">SUM(AJ193:AO193)</f>
        <v>0</v>
      </c>
      <c r="AQ193" s="54"/>
      <c r="AR193" s="52"/>
      <c r="AS193" s="53">
        <f t="shared" ref="AS193:AS197" si="724">SUM(AQ193:AR193)</f>
        <v>0</v>
      </c>
      <c r="AT193" s="54"/>
      <c r="AU193" s="52"/>
      <c r="AV193" s="52"/>
      <c r="AW193" s="52"/>
      <c r="AX193" s="55"/>
      <c r="AY193" s="56"/>
      <c r="AZ193" s="56"/>
      <c r="BA193" s="57"/>
    </row>
    <row r="194" spans="1:53" ht="17.25" hidden="1" customHeight="1" x14ac:dyDescent="0.2">
      <c r="A194" s="860"/>
      <c r="B194" s="862"/>
      <c r="C194" s="865"/>
      <c r="D194" s="868"/>
      <c r="E194" s="872"/>
      <c r="F194" s="874"/>
      <c r="G194" s="877"/>
      <c r="H194" s="880"/>
      <c r="I194" s="885"/>
      <c r="J194" s="886"/>
      <c r="K194" s="895"/>
      <c r="L194" s="899"/>
      <c r="M194" s="175"/>
      <c r="N194" s="176"/>
      <c r="O194" s="177"/>
      <c r="P194" s="46"/>
      <c r="Q194" s="47"/>
      <c r="R194" s="902"/>
      <c r="S194" s="48"/>
      <c r="T194" s="890"/>
      <c r="U194" s="49"/>
      <c r="V194" s="890"/>
      <c r="W194" s="49"/>
      <c r="X194" s="890"/>
      <c r="Y194" s="49"/>
      <c r="Z194" s="890"/>
      <c r="AA194" s="49"/>
      <c r="AB194" s="890"/>
      <c r="AC194" s="49"/>
      <c r="AD194" s="890"/>
      <c r="AE194" s="49"/>
      <c r="AF194" s="890"/>
      <c r="AG194" s="50"/>
      <c r="AH194" s="893"/>
      <c r="AI194" s="104">
        <f t="shared" si="722"/>
        <v>0</v>
      </c>
      <c r="AJ194" s="51"/>
      <c r="AK194" s="52"/>
      <c r="AL194" s="52"/>
      <c r="AM194" s="52"/>
      <c r="AN194" s="52"/>
      <c r="AO194" s="52"/>
      <c r="AP194" s="53">
        <f t="shared" si="723"/>
        <v>0</v>
      </c>
      <c r="AQ194" s="54"/>
      <c r="AR194" s="52"/>
      <c r="AS194" s="53">
        <f t="shared" si="724"/>
        <v>0</v>
      </c>
      <c r="AT194" s="54"/>
      <c r="AU194" s="52"/>
      <c r="AV194" s="52"/>
      <c r="AW194" s="52"/>
      <c r="AX194" s="55"/>
      <c r="AY194" s="56"/>
      <c r="AZ194" s="56"/>
      <c r="BA194" s="57"/>
    </row>
    <row r="195" spans="1:53" ht="17.25" hidden="1" customHeight="1" x14ac:dyDescent="0.2">
      <c r="A195" s="860"/>
      <c r="B195" s="862"/>
      <c r="C195" s="865"/>
      <c r="D195" s="868"/>
      <c r="E195" s="872"/>
      <c r="F195" s="874"/>
      <c r="G195" s="877"/>
      <c r="H195" s="880"/>
      <c r="I195" s="885"/>
      <c r="J195" s="886"/>
      <c r="K195" s="895"/>
      <c r="L195" s="899"/>
      <c r="M195" s="175"/>
      <c r="N195" s="176"/>
      <c r="O195" s="177"/>
      <c r="P195" s="46"/>
      <c r="Q195" s="47"/>
      <c r="R195" s="902"/>
      <c r="S195" s="48"/>
      <c r="T195" s="890"/>
      <c r="U195" s="49"/>
      <c r="V195" s="890"/>
      <c r="W195" s="49"/>
      <c r="X195" s="890"/>
      <c r="Y195" s="49"/>
      <c r="Z195" s="890"/>
      <c r="AA195" s="49"/>
      <c r="AB195" s="890"/>
      <c r="AC195" s="49"/>
      <c r="AD195" s="890"/>
      <c r="AE195" s="49"/>
      <c r="AF195" s="890"/>
      <c r="AG195" s="50"/>
      <c r="AH195" s="893"/>
      <c r="AI195" s="104">
        <f t="shared" si="722"/>
        <v>0</v>
      </c>
      <c r="AJ195" s="51"/>
      <c r="AK195" s="52"/>
      <c r="AL195" s="52"/>
      <c r="AM195" s="52"/>
      <c r="AN195" s="52"/>
      <c r="AO195" s="52"/>
      <c r="AP195" s="53">
        <f t="shared" si="723"/>
        <v>0</v>
      </c>
      <c r="AQ195" s="54"/>
      <c r="AR195" s="52"/>
      <c r="AS195" s="53">
        <f t="shared" si="724"/>
        <v>0</v>
      </c>
      <c r="AT195" s="54"/>
      <c r="AU195" s="52"/>
      <c r="AV195" s="52"/>
      <c r="AW195" s="52"/>
      <c r="AX195" s="55"/>
      <c r="AY195" s="56"/>
      <c r="AZ195" s="56"/>
      <c r="BA195" s="57"/>
    </row>
    <row r="196" spans="1:53" ht="17.25" hidden="1" customHeight="1" x14ac:dyDescent="0.2">
      <c r="A196" s="860"/>
      <c r="B196" s="862"/>
      <c r="C196" s="865"/>
      <c r="D196" s="868"/>
      <c r="E196" s="872"/>
      <c r="F196" s="874"/>
      <c r="G196" s="877"/>
      <c r="H196" s="880"/>
      <c r="I196" s="885"/>
      <c r="J196" s="886"/>
      <c r="K196" s="895"/>
      <c r="L196" s="899"/>
      <c r="M196" s="175"/>
      <c r="N196" s="176"/>
      <c r="O196" s="177"/>
      <c r="P196" s="46"/>
      <c r="Q196" s="47"/>
      <c r="R196" s="902"/>
      <c r="S196" s="48"/>
      <c r="T196" s="890"/>
      <c r="U196" s="49"/>
      <c r="V196" s="890"/>
      <c r="W196" s="49"/>
      <c r="X196" s="890"/>
      <c r="Y196" s="49"/>
      <c r="Z196" s="890"/>
      <c r="AA196" s="49"/>
      <c r="AB196" s="890"/>
      <c r="AC196" s="49"/>
      <c r="AD196" s="890"/>
      <c r="AE196" s="49"/>
      <c r="AF196" s="890"/>
      <c r="AG196" s="50"/>
      <c r="AH196" s="893"/>
      <c r="AI196" s="104">
        <f t="shared" si="722"/>
        <v>0</v>
      </c>
      <c r="AJ196" s="51"/>
      <c r="AK196" s="52"/>
      <c r="AL196" s="52"/>
      <c r="AM196" s="52"/>
      <c r="AN196" s="52"/>
      <c r="AO196" s="52"/>
      <c r="AP196" s="53">
        <f t="shared" si="723"/>
        <v>0</v>
      </c>
      <c r="AQ196" s="54"/>
      <c r="AR196" s="52"/>
      <c r="AS196" s="53">
        <f t="shared" si="724"/>
        <v>0</v>
      </c>
      <c r="AT196" s="54"/>
      <c r="AU196" s="52"/>
      <c r="AV196" s="52"/>
      <c r="AW196" s="52"/>
      <c r="AX196" s="55"/>
      <c r="AY196" s="56"/>
      <c r="AZ196" s="56"/>
      <c r="BA196" s="57"/>
    </row>
    <row r="197" spans="1:53" ht="17.25" hidden="1" customHeight="1" x14ac:dyDescent="0.2">
      <c r="A197" s="860"/>
      <c r="B197" s="862"/>
      <c r="C197" s="865"/>
      <c r="D197" s="868"/>
      <c r="E197" s="872"/>
      <c r="F197" s="874"/>
      <c r="G197" s="877"/>
      <c r="H197" s="880"/>
      <c r="I197" s="885"/>
      <c r="J197" s="886"/>
      <c r="K197" s="895"/>
      <c r="L197" s="899"/>
      <c r="M197" s="175"/>
      <c r="N197" s="176"/>
      <c r="O197" s="177"/>
      <c r="P197" s="46"/>
      <c r="Q197" s="47"/>
      <c r="R197" s="902"/>
      <c r="S197" s="48"/>
      <c r="T197" s="890"/>
      <c r="U197" s="49"/>
      <c r="V197" s="890"/>
      <c r="W197" s="49"/>
      <c r="X197" s="890"/>
      <c r="Y197" s="49"/>
      <c r="Z197" s="890"/>
      <c r="AA197" s="49"/>
      <c r="AB197" s="890"/>
      <c r="AC197" s="49"/>
      <c r="AD197" s="890"/>
      <c r="AE197" s="49"/>
      <c r="AF197" s="890"/>
      <c r="AG197" s="50"/>
      <c r="AH197" s="893"/>
      <c r="AI197" s="104">
        <f t="shared" si="722"/>
        <v>0</v>
      </c>
      <c r="AJ197" s="51"/>
      <c r="AK197" s="52"/>
      <c r="AL197" s="52"/>
      <c r="AM197" s="52"/>
      <c r="AN197" s="52"/>
      <c r="AO197" s="52"/>
      <c r="AP197" s="53">
        <f t="shared" si="723"/>
        <v>0</v>
      </c>
      <c r="AQ197" s="54"/>
      <c r="AR197" s="52"/>
      <c r="AS197" s="53">
        <f t="shared" si="724"/>
        <v>0</v>
      </c>
      <c r="AT197" s="54"/>
      <c r="AU197" s="52"/>
      <c r="AV197" s="52"/>
      <c r="AW197" s="52"/>
      <c r="AX197" s="55"/>
      <c r="AY197" s="56"/>
      <c r="AZ197" s="56"/>
      <c r="BA197" s="57"/>
    </row>
    <row r="198" spans="1:53" ht="17.25" hidden="1" customHeight="1" x14ac:dyDescent="0.2">
      <c r="A198" s="860"/>
      <c r="B198" s="863"/>
      <c r="C198" s="866"/>
      <c r="D198" s="869"/>
      <c r="E198" s="872"/>
      <c r="F198" s="875"/>
      <c r="G198" s="878"/>
      <c r="H198" s="881"/>
      <c r="I198" s="885"/>
      <c r="J198" s="886"/>
      <c r="K198" s="896"/>
      <c r="L198" s="899"/>
      <c r="M198" s="178"/>
      <c r="N198" s="179"/>
      <c r="O198" s="180"/>
      <c r="P198" s="107"/>
      <c r="Q198" s="108"/>
      <c r="R198" s="902"/>
      <c r="S198" s="109"/>
      <c r="T198" s="890"/>
      <c r="U198" s="110"/>
      <c r="V198" s="890"/>
      <c r="W198" s="110"/>
      <c r="X198" s="890"/>
      <c r="Y198" s="110"/>
      <c r="Z198" s="890"/>
      <c r="AA198" s="110"/>
      <c r="AB198" s="890"/>
      <c r="AC198" s="110"/>
      <c r="AD198" s="890"/>
      <c r="AE198" s="110"/>
      <c r="AF198" s="890"/>
      <c r="AG198" s="111"/>
      <c r="AH198" s="894"/>
      <c r="AI198" s="104">
        <f t="shared" si="722"/>
        <v>0</v>
      </c>
      <c r="AJ198" s="112"/>
      <c r="AK198" s="113"/>
      <c r="AL198" s="113"/>
      <c r="AM198" s="113"/>
      <c r="AN198" s="113"/>
      <c r="AO198" s="113"/>
      <c r="AP198" s="53">
        <f t="shared" si="723"/>
        <v>0</v>
      </c>
      <c r="AQ198" s="114"/>
      <c r="AR198" s="113"/>
      <c r="AS198" s="53">
        <f>SUM(AQ198:AR198)</f>
        <v>0</v>
      </c>
      <c r="AT198" s="114"/>
      <c r="AU198" s="113"/>
      <c r="AV198" s="113"/>
      <c r="AW198" s="113"/>
      <c r="AX198" s="115"/>
      <c r="AY198" s="116"/>
      <c r="AZ198" s="116"/>
      <c r="BA198" s="117"/>
    </row>
    <row r="199" spans="1:53" ht="9.9499999999999993" hidden="1" customHeight="1" thickBot="1" x14ac:dyDescent="0.25">
      <c r="A199" s="861"/>
      <c r="B199" s="864"/>
      <c r="C199" s="867"/>
      <c r="D199" s="870"/>
      <c r="E199" s="873"/>
      <c r="F199" s="876"/>
      <c r="G199" s="879"/>
      <c r="H199" s="882"/>
      <c r="I199" s="887"/>
      <c r="J199" s="888"/>
      <c r="K199" s="897"/>
      <c r="L199" s="900"/>
      <c r="M199" s="181"/>
      <c r="N199" s="182"/>
      <c r="O199" s="183"/>
      <c r="P199" s="118"/>
      <c r="Q199" s="118"/>
      <c r="R199" s="903"/>
      <c r="S199" s="184"/>
      <c r="T199" s="891"/>
      <c r="U199" s="185"/>
      <c r="V199" s="891"/>
      <c r="W199" s="185"/>
      <c r="X199" s="891"/>
      <c r="Y199" s="185"/>
      <c r="Z199" s="891"/>
      <c r="AA199" s="185"/>
      <c r="AB199" s="891"/>
      <c r="AC199" s="185"/>
      <c r="AD199" s="891"/>
      <c r="AE199" s="185"/>
      <c r="AF199" s="891"/>
      <c r="AG199" s="186"/>
      <c r="AH199" s="119"/>
      <c r="AI199" s="120"/>
      <c r="AJ199" s="187"/>
      <c r="AK199" s="188"/>
      <c r="AL199" s="188"/>
      <c r="AM199" s="188"/>
      <c r="AN199" s="188"/>
      <c r="AO199" s="188"/>
      <c r="AP199" s="121"/>
      <c r="AQ199" s="189"/>
      <c r="AR199" s="188"/>
      <c r="AS199" s="121"/>
      <c r="AT199" s="189"/>
      <c r="AU199" s="188"/>
      <c r="AV199" s="188"/>
      <c r="AW199" s="188"/>
      <c r="AX199" s="190"/>
      <c r="AY199" s="191"/>
      <c r="AZ199" s="191"/>
      <c r="BA199" s="192"/>
    </row>
    <row r="200" spans="1:53" ht="6" customHeight="1" x14ac:dyDescent="0.2">
      <c r="A200" s="157"/>
      <c r="B200" s="193"/>
      <c r="C200" s="193"/>
      <c r="D200" s="193"/>
      <c r="E200" s="193"/>
      <c r="F200" s="193"/>
      <c r="G200" s="193"/>
      <c r="H200" s="193"/>
      <c r="I200" s="904"/>
      <c r="J200" s="904"/>
      <c r="K200" s="193"/>
      <c r="L200" s="193"/>
      <c r="M200" s="193"/>
      <c r="N200" s="193"/>
      <c r="O200" s="193"/>
      <c r="P200" s="193"/>
      <c r="Q200" s="193"/>
      <c r="R200" s="193"/>
      <c r="S200" s="193"/>
      <c r="T200" s="193"/>
      <c r="U200" s="193"/>
      <c r="V200" s="193"/>
      <c r="W200" s="193"/>
      <c r="X200" s="193"/>
      <c r="Y200" s="193"/>
      <c r="Z200" s="193"/>
      <c r="AA200" s="193"/>
      <c r="AB200" s="193"/>
      <c r="AC200" s="193"/>
      <c r="AD200" s="193"/>
      <c r="AE200" s="193"/>
      <c r="AF200" s="193"/>
      <c r="AG200" s="193"/>
      <c r="AH200" s="193"/>
      <c r="AI200" s="194"/>
      <c r="AJ200" s="194"/>
      <c r="AK200" s="194"/>
      <c r="AL200" s="194"/>
      <c r="AM200" s="194"/>
      <c r="AN200" s="194"/>
      <c r="AO200" s="195"/>
      <c r="AP200" s="194"/>
      <c r="AQ200" s="194"/>
      <c r="AR200" s="194"/>
      <c r="AS200" s="194"/>
      <c r="AT200" s="194"/>
      <c r="AU200" s="194"/>
      <c r="AV200" s="194"/>
      <c r="AW200" s="194"/>
      <c r="AX200" s="194"/>
      <c r="AY200" s="194"/>
      <c r="AZ200" s="194"/>
      <c r="BA200" s="157"/>
    </row>
    <row r="202" spans="1:53" x14ac:dyDescent="0.2">
      <c r="B202" s="911"/>
      <c r="C202" s="913" t="s">
        <v>1669</v>
      </c>
      <c r="D202" s="914"/>
      <c r="E202" s="914"/>
      <c r="F202" s="914"/>
      <c r="G202" s="914"/>
      <c r="H202" s="914"/>
      <c r="I202" s="914"/>
      <c r="J202" s="914"/>
    </row>
    <row r="203" spans="1:53" x14ac:dyDescent="0.2">
      <c r="B203" s="912"/>
      <c r="C203" s="913"/>
      <c r="D203" s="914"/>
      <c r="E203" s="914"/>
      <c r="F203" s="914"/>
      <c r="G203" s="914"/>
      <c r="H203" s="914"/>
      <c r="I203" s="914"/>
      <c r="J203" s="914"/>
    </row>
    <row r="309" spans="14:15" x14ac:dyDescent="0.2">
      <c r="N309" s="122" t="s">
        <v>1913</v>
      </c>
      <c r="O309" s="122" t="s">
        <v>1914</v>
      </c>
    </row>
    <row r="310" spans="14:15" x14ac:dyDescent="0.2">
      <c r="N310" s="122">
        <v>2016</v>
      </c>
      <c r="O310" s="122">
        <v>6</v>
      </c>
    </row>
    <row r="311" spans="14:15" x14ac:dyDescent="0.2">
      <c r="N311" s="122">
        <v>2017</v>
      </c>
      <c r="O311" s="122">
        <v>7</v>
      </c>
    </row>
    <row r="312" spans="14:15" x14ac:dyDescent="0.2">
      <c r="N312" s="122">
        <v>2018</v>
      </c>
      <c r="O312" s="122">
        <v>8</v>
      </c>
    </row>
    <row r="313" spans="14:15" x14ac:dyDescent="0.2">
      <c r="N313" s="122">
        <v>2019</v>
      </c>
      <c r="O313" s="122">
        <v>9</v>
      </c>
    </row>
    <row r="314" spans="14:15" x14ac:dyDescent="0.2">
      <c r="N314" s="122">
        <v>2020</v>
      </c>
      <c r="O314" s="122">
        <v>10</v>
      </c>
    </row>
  </sheetData>
  <sheetProtection algorithmName="SHA-512" hashValue="al/AjU0kU+QonanVe6IEimOpNnsjnuE5g077IXZMEg6EjrqKoHB7FIF88nrbEmoNmePwKoig8mIt8OmJ35Ucbw==" saltValue="RO5L9PKmMmV0G/+m/T1yUA==" spinCount="100000" sheet="1" objects="1" scenarios="1"/>
  <mergeCells count="488">
    <mergeCell ref="AH13:AH18"/>
    <mergeCell ref="R13:R19"/>
    <mergeCell ref="T13:T19"/>
    <mergeCell ref="V13:V19"/>
    <mergeCell ref="X13:X19"/>
    <mergeCell ref="Z13:Z19"/>
    <mergeCell ref="AB13:AB19"/>
    <mergeCell ref="AD13:AD19"/>
    <mergeCell ref="AF13:AF19"/>
    <mergeCell ref="C6:F6"/>
    <mergeCell ref="R6:AI6"/>
    <mergeCell ref="AJ6:BA6"/>
    <mergeCell ref="D7:D8"/>
    <mergeCell ref="F7:F8"/>
    <mergeCell ref="G7:G8"/>
    <mergeCell ref="B2:BA2"/>
    <mergeCell ref="BC2:BC3"/>
    <mergeCell ref="BD2:BJ3"/>
    <mergeCell ref="B3:M3"/>
    <mergeCell ref="N3:P3"/>
    <mergeCell ref="C5:I5"/>
    <mergeCell ref="J5:K5"/>
    <mergeCell ref="L5:U5"/>
    <mergeCell ref="V5:X5"/>
    <mergeCell ref="Y5:BA5"/>
    <mergeCell ref="AZ7:AZ8"/>
    <mergeCell ref="BA7:BA8"/>
    <mergeCell ref="AY7:AY8"/>
    <mergeCell ref="I9:J9"/>
    <mergeCell ref="D10:J10"/>
    <mergeCell ref="N10:O10"/>
    <mergeCell ref="N11:O11"/>
    <mergeCell ref="AF7:AG7"/>
    <mergeCell ref="AH7:AI7"/>
    <mergeCell ref="AJ7:AP7"/>
    <mergeCell ref="AQ7:AS7"/>
    <mergeCell ref="AT7:AX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R31:R37"/>
    <mergeCell ref="T31:T37"/>
    <mergeCell ref="V31:V37"/>
    <mergeCell ref="X31:X37"/>
    <mergeCell ref="Z31:Z37"/>
    <mergeCell ref="AB31:AB37"/>
    <mergeCell ref="AD31:AD37"/>
    <mergeCell ref="AF31:AF37"/>
    <mergeCell ref="AH31:AH36"/>
    <mergeCell ref="R40:R46"/>
    <mergeCell ref="T40:T46"/>
    <mergeCell ref="V40:V46"/>
    <mergeCell ref="X40:X46"/>
    <mergeCell ref="Z40:Z46"/>
    <mergeCell ref="AB40:AB46"/>
    <mergeCell ref="AD40:AD46"/>
    <mergeCell ref="AF40:AF46"/>
    <mergeCell ref="AH40:AH45"/>
    <mergeCell ref="R49:R55"/>
    <mergeCell ref="T49:T55"/>
    <mergeCell ref="V49:V55"/>
    <mergeCell ref="X49:X55"/>
    <mergeCell ref="Z49:Z55"/>
    <mergeCell ref="AB49:AB55"/>
    <mergeCell ref="AD49:AD55"/>
    <mergeCell ref="AF49:AF55"/>
    <mergeCell ref="AH49:AH54"/>
    <mergeCell ref="AF67:AF73"/>
    <mergeCell ref="AH67:AH72"/>
    <mergeCell ref="I74:J74"/>
    <mergeCell ref="A66:A73"/>
    <mergeCell ref="Z58:Z64"/>
    <mergeCell ref="AB58:AB64"/>
    <mergeCell ref="AD58:AD64"/>
    <mergeCell ref="AF58:AF64"/>
    <mergeCell ref="AH58:AH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H112:AH117"/>
    <mergeCell ref="K112:K118"/>
    <mergeCell ref="L112:L118"/>
    <mergeCell ref="R112:R118"/>
    <mergeCell ref="T112:T118"/>
    <mergeCell ref="V112:V118"/>
    <mergeCell ref="X112:X118"/>
    <mergeCell ref="Z112:Z118"/>
    <mergeCell ref="AB112:AB118"/>
    <mergeCell ref="AD112:AD118"/>
    <mergeCell ref="AF103:AF109"/>
    <mergeCell ref="AH103:AH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H121:AH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H139:AH144"/>
    <mergeCell ref="I146:J146"/>
    <mergeCell ref="K139:K145"/>
    <mergeCell ref="L139:L145"/>
    <mergeCell ref="R139:R145"/>
    <mergeCell ref="T139:T145"/>
    <mergeCell ref="V139:V145"/>
    <mergeCell ref="X139:X145"/>
    <mergeCell ref="Z139:Z145"/>
    <mergeCell ref="AB139:AB145"/>
    <mergeCell ref="AD139:AD145"/>
    <mergeCell ref="AF148:AF154"/>
    <mergeCell ref="AH148:AH153"/>
    <mergeCell ref="K148:K154"/>
    <mergeCell ref="L148:L154"/>
    <mergeCell ref="R148:R154"/>
    <mergeCell ref="T148:T154"/>
    <mergeCell ref="AF22:AF28"/>
    <mergeCell ref="AH22:AH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H175:AH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H193:AH198"/>
    <mergeCell ref="AD175:AD181"/>
    <mergeCell ref="AF184:AF190"/>
    <mergeCell ref="AH184:AH189"/>
    <mergeCell ref="K184:K190"/>
    <mergeCell ref="L184:L190"/>
    <mergeCell ref="R184:R190"/>
    <mergeCell ref="T184:T190"/>
    <mergeCell ref="V184:V190"/>
    <mergeCell ref="X184:X190"/>
    <mergeCell ref="Z184:Z190"/>
    <mergeCell ref="AB184:AB190"/>
    <mergeCell ref="AD184:AD190"/>
    <mergeCell ref="AF157:AF163"/>
    <mergeCell ref="AH157:AH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H76:AH81"/>
    <mergeCell ref="A84:A91"/>
    <mergeCell ref="B85:B91"/>
    <mergeCell ref="C85:C91"/>
    <mergeCell ref="D85:D91"/>
    <mergeCell ref="E85:E91"/>
    <mergeCell ref="F85:F91"/>
    <mergeCell ref="G85:G91"/>
    <mergeCell ref="H85:H91"/>
    <mergeCell ref="I85:J91"/>
    <mergeCell ref="I83:J83"/>
    <mergeCell ref="AF85:AF91"/>
    <mergeCell ref="AH85:AH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H94:AH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H130:AH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H166:AH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K983158 WLO983158 WBS983158 VRW983158 VIA983158 UYE983158 UOI983158 UEM983158 TUQ983158 TKU983158 TAY983158 SRC983158 SHG983158 RXK983158 RNO983158 RDS983158 QTW983158 QKA983158 QAE983158 PQI983158 PGM983158 OWQ983158 OMU983158 OCY983158 NTC983158 NJG983158 MZK983158 MPO983158 MFS983158 LVW983158 LMA983158 LCE983158 KSI983158 KIM983158 JYQ983158 JOU983158 JEY983158 IVC983158 ILG983158 IBK983158 HRO983158 HHS983158 GXW983158 GOA983158 GEE983158 FUI983158 FKM983158 FAQ983158 EQU983158 EGY983158 DXC983158 DNG983158 DDK983158 CTO983158 CJS983158 BZW983158 BQA983158 BGE983158 AWI983158 AMM983158 ACQ983158 SU983158 IY983158 B983158 WVK917622 WLO917622 WBS917622 VRW917622 VIA917622 UYE917622 UOI917622 UEM917622 TUQ917622 TKU917622 TAY917622 SRC917622 SHG917622 RXK917622 RNO917622 RDS917622 QTW917622 QKA917622 QAE917622 PQI917622 PGM917622 OWQ917622 OMU917622 OCY917622 NTC917622 NJG917622 MZK917622 MPO917622 MFS917622 LVW917622 LMA917622 LCE917622 KSI917622 KIM917622 JYQ917622 JOU917622 JEY917622 IVC917622 ILG917622 IBK917622 HRO917622 HHS917622 GXW917622 GOA917622 GEE917622 FUI917622 FKM917622 FAQ917622 EQU917622 EGY917622 DXC917622 DNG917622 DDK917622 CTO917622 CJS917622 BZW917622 BQA917622 BGE917622 AWI917622 AMM917622 ACQ917622 SU917622 IY917622 B917622 WVK852086 WLO852086 WBS852086 VRW852086 VIA852086 UYE852086 UOI852086 UEM852086 TUQ852086 TKU852086 TAY852086 SRC852086 SHG852086 RXK852086 RNO852086 RDS852086 QTW852086 QKA852086 QAE852086 PQI852086 PGM852086 OWQ852086 OMU852086 OCY852086 NTC852086 NJG852086 MZK852086 MPO852086 MFS852086 LVW852086 LMA852086 LCE852086 KSI852086 KIM852086 JYQ852086 JOU852086 JEY852086 IVC852086 ILG852086 IBK852086 HRO852086 HHS852086 GXW852086 GOA852086 GEE852086 FUI852086 FKM852086 FAQ852086 EQU852086 EGY852086 DXC852086 DNG852086 DDK852086 CTO852086 CJS852086 BZW852086 BQA852086 BGE852086 AWI852086 AMM852086 ACQ852086 SU852086 IY852086 B852086 WVK786550 WLO786550 WBS786550 VRW786550 VIA786550 UYE786550 UOI786550 UEM786550 TUQ786550 TKU786550 TAY786550 SRC786550 SHG786550 RXK786550 RNO786550 RDS786550 QTW786550 QKA786550 QAE786550 PQI786550 PGM786550 OWQ786550 OMU786550 OCY786550 NTC786550 NJG786550 MZK786550 MPO786550 MFS786550 LVW786550 LMA786550 LCE786550 KSI786550 KIM786550 JYQ786550 JOU786550 JEY786550 IVC786550 ILG786550 IBK786550 HRO786550 HHS786550 GXW786550 GOA786550 GEE786550 FUI786550 FKM786550 FAQ786550 EQU786550 EGY786550 DXC786550 DNG786550 DDK786550 CTO786550 CJS786550 BZW786550 BQA786550 BGE786550 AWI786550 AMM786550 ACQ786550 SU786550 IY786550 B786550 WVK721014 WLO721014 WBS721014 VRW721014 VIA721014 UYE721014 UOI721014 UEM721014 TUQ721014 TKU721014 TAY721014 SRC721014 SHG721014 RXK721014 RNO721014 RDS721014 QTW721014 QKA721014 QAE721014 PQI721014 PGM721014 OWQ721014 OMU721014 OCY721014 NTC721014 NJG721014 MZK721014 MPO721014 MFS721014 LVW721014 LMA721014 LCE721014 KSI721014 KIM721014 JYQ721014 JOU721014 JEY721014 IVC721014 ILG721014 IBK721014 HRO721014 HHS721014 GXW721014 GOA721014 GEE721014 FUI721014 FKM721014 FAQ721014 EQU721014 EGY721014 DXC721014 DNG721014 DDK721014 CTO721014 CJS721014 BZW721014 BQA721014 BGE721014 AWI721014 AMM721014 ACQ721014 SU721014 IY721014 B721014 WVK655478 WLO655478 WBS655478 VRW655478 VIA655478 UYE655478 UOI655478 UEM655478 TUQ655478 TKU655478 TAY655478 SRC655478 SHG655478 RXK655478 RNO655478 RDS655478 QTW655478 QKA655478 QAE655478 PQI655478 PGM655478 OWQ655478 OMU655478 OCY655478 NTC655478 NJG655478 MZK655478 MPO655478 MFS655478 LVW655478 LMA655478 LCE655478 KSI655478 KIM655478 JYQ655478 JOU655478 JEY655478 IVC655478 ILG655478 IBK655478 HRO655478 HHS655478 GXW655478 GOA655478 GEE655478 FUI655478 FKM655478 FAQ655478 EQU655478 EGY655478 DXC655478 DNG655478 DDK655478 CTO655478 CJS655478 BZW655478 BQA655478 BGE655478 AWI655478 AMM655478 ACQ655478 SU655478 IY655478 B655478 WVK589942 WLO589942 WBS589942 VRW589942 VIA589942 UYE589942 UOI589942 UEM589942 TUQ589942 TKU589942 TAY589942 SRC589942 SHG589942 RXK589942 RNO589942 RDS589942 QTW589942 QKA589942 QAE589942 PQI589942 PGM589942 OWQ589942 OMU589942 OCY589942 NTC589942 NJG589942 MZK589942 MPO589942 MFS589942 LVW589942 LMA589942 LCE589942 KSI589942 KIM589942 JYQ589942 JOU589942 JEY589942 IVC589942 ILG589942 IBK589942 HRO589942 HHS589942 GXW589942 GOA589942 GEE589942 FUI589942 FKM589942 FAQ589942 EQU589942 EGY589942 DXC589942 DNG589942 DDK589942 CTO589942 CJS589942 BZW589942 BQA589942 BGE589942 AWI589942 AMM589942 ACQ589942 SU589942 IY589942 B589942 WVK524406 WLO524406 WBS524406 VRW524406 VIA524406 UYE524406 UOI524406 UEM524406 TUQ524406 TKU524406 TAY524406 SRC524406 SHG524406 RXK524406 RNO524406 RDS524406 QTW524406 QKA524406 QAE524406 PQI524406 PGM524406 OWQ524406 OMU524406 OCY524406 NTC524406 NJG524406 MZK524406 MPO524406 MFS524406 LVW524406 LMA524406 LCE524406 KSI524406 KIM524406 JYQ524406 JOU524406 JEY524406 IVC524406 ILG524406 IBK524406 HRO524406 HHS524406 GXW524406 GOA524406 GEE524406 FUI524406 FKM524406 FAQ524406 EQU524406 EGY524406 DXC524406 DNG524406 DDK524406 CTO524406 CJS524406 BZW524406 BQA524406 BGE524406 AWI524406 AMM524406 ACQ524406 SU524406 IY524406 B524406 WVK458870 WLO458870 WBS458870 VRW458870 VIA458870 UYE458870 UOI458870 UEM458870 TUQ458870 TKU458870 TAY458870 SRC458870 SHG458870 RXK458870 RNO458870 RDS458870 QTW458870 QKA458870 QAE458870 PQI458870 PGM458870 OWQ458870 OMU458870 OCY458870 NTC458870 NJG458870 MZK458870 MPO458870 MFS458870 LVW458870 LMA458870 LCE458870 KSI458870 KIM458870 JYQ458870 JOU458870 JEY458870 IVC458870 ILG458870 IBK458870 HRO458870 HHS458870 GXW458870 GOA458870 GEE458870 FUI458870 FKM458870 FAQ458870 EQU458870 EGY458870 DXC458870 DNG458870 DDK458870 CTO458870 CJS458870 BZW458870 BQA458870 BGE458870 AWI458870 AMM458870 ACQ458870 SU458870 IY458870 B458870 WVK393334 WLO393334 WBS393334 VRW393334 VIA393334 UYE393334 UOI393334 UEM393334 TUQ393334 TKU393334 TAY393334 SRC393334 SHG393334 RXK393334 RNO393334 RDS393334 QTW393334 QKA393334 QAE393334 PQI393334 PGM393334 OWQ393334 OMU393334 OCY393334 NTC393334 NJG393334 MZK393334 MPO393334 MFS393334 LVW393334 LMA393334 LCE393334 KSI393334 KIM393334 JYQ393334 JOU393334 JEY393334 IVC393334 ILG393334 IBK393334 HRO393334 HHS393334 GXW393334 GOA393334 GEE393334 FUI393334 FKM393334 FAQ393334 EQU393334 EGY393334 DXC393334 DNG393334 DDK393334 CTO393334 CJS393334 BZW393334 BQA393334 BGE393334 AWI393334 AMM393334 ACQ393334 SU393334 IY393334 B393334 WVK327798 WLO327798 WBS327798 VRW327798 VIA327798 UYE327798 UOI327798 UEM327798 TUQ327798 TKU327798 TAY327798 SRC327798 SHG327798 RXK327798 RNO327798 RDS327798 QTW327798 QKA327798 QAE327798 PQI327798 PGM327798 OWQ327798 OMU327798 OCY327798 NTC327798 NJG327798 MZK327798 MPO327798 MFS327798 LVW327798 LMA327798 LCE327798 KSI327798 KIM327798 JYQ327798 JOU327798 JEY327798 IVC327798 ILG327798 IBK327798 HRO327798 HHS327798 GXW327798 GOA327798 GEE327798 FUI327798 FKM327798 FAQ327798 EQU327798 EGY327798 DXC327798 DNG327798 DDK327798 CTO327798 CJS327798 BZW327798 BQA327798 BGE327798 AWI327798 AMM327798 ACQ327798 SU327798 IY327798 B327798 WVK262262 WLO262262 WBS262262 VRW262262 VIA262262 UYE262262 UOI262262 UEM262262 TUQ262262 TKU262262 TAY262262 SRC262262 SHG262262 RXK262262 RNO262262 RDS262262 QTW262262 QKA262262 QAE262262 PQI262262 PGM262262 OWQ262262 OMU262262 OCY262262 NTC262262 NJG262262 MZK262262 MPO262262 MFS262262 LVW262262 LMA262262 LCE262262 KSI262262 KIM262262 JYQ262262 JOU262262 JEY262262 IVC262262 ILG262262 IBK262262 HRO262262 HHS262262 GXW262262 GOA262262 GEE262262 FUI262262 FKM262262 FAQ262262 EQU262262 EGY262262 DXC262262 DNG262262 DDK262262 CTO262262 CJS262262 BZW262262 BQA262262 BGE262262 AWI262262 AMM262262 ACQ262262 SU262262 IY262262 B262262 WVK196726 WLO196726 WBS196726 VRW196726 VIA196726 UYE196726 UOI196726 UEM196726 TUQ196726 TKU196726 TAY196726 SRC196726 SHG196726 RXK196726 RNO196726 RDS196726 QTW196726 QKA196726 QAE196726 PQI196726 PGM196726 OWQ196726 OMU196726 OCY196726 NTC196726 NJG196726 MZK196726 MPO196726 MFS196726 LVW196726 LMA196726 LCE196726 KSI196726 KIM196726 JYQ196726 JOU196726 JEY196726 IVC196726 ILG196726 IBK196726 HRO196726 HHS196726 GXW196726 GOA196726 GEE196726 FUI196726 FKM196726 FAQ196726 EQU196726 EGY196726 DXC196726 DNG196726 DDK196726 CTO196726 CJS196726 BZW196726 BQA196726 BGE196726 AWI196726 AMM196726 ACQ196726 SU196726 IY196726 B196726 WVK131190 WLO131190 WBS131190 VRW131190 VIA131190 UYE131190 UOI131190 UEM131190 TUQ131190 TKU131190 TAY131190 SRC131190 SHG131190 RXK131190 RNO131190 RDS131190 QTW131190 QKA131190 QAE131190 PQI131190 PGM131190 OWQ131190 OMU131190 OCY131190 NTC131190 NJG131190 MZK131190 MPO131190 MFS131190 LVW131190 LMA131190 LCE131190 KSI131190 KIM131190 JYQ131190 JOU131190 JEY131190 IVC131190 ILG131190 IBK131190 HRO131190 HHS131190 GXW131190 GOA131190 GEE131190 FUI131190 FKM131190 FAQ131190 EQU131190 EGY131190 DXC131190 DNG131190 DDK131190 CTO131190 CJS131190 BZW131190 BQA131190 BGE131190 AWI131190 AMM131190 ACQ131190 SU131190 IY131190 B131190 WVK65654 WLO65654 WBS65654 VRW65654 VIA65654 UYE65654 UOI65654 UEM65654 TUQ65654 TKU65654 TAY65654 SRC65654 SHG65654 RXK65654 RNO65654 RDS65654 QTW65654 QKA65654 QAE65654 PQI65654 PGM65654 OWQ65654 OMU65654 OCY65654 NTC65654 NJG65654 MZK65654 MPO65654 MFS65654 LVW65654 LMA65654 LCE65654 KSI65654 KIM65654 JYQ65654 JOU65654 JEY65654 IVC65654 ILG65654 IBK65654 HRO65654 HHS65654 GXW65654 GOA65654 GEE65654 FUI65654 FKM65654 FAQ65654 EQU65654 EGY65654 DXC65654 DNG65654 DDK65654 CTO65654 CJS65654 BZW65654 BQA65654 BGE65654 AWI65654 AMM65654 ACQ65654 SU65654 IY65654 B65654 B9 WVK9 WLO9 WBS9 VRW9 VIA9 UYE9 UOI9 UEM9 TUQ9 TKU9 TAY9 SRC9 SHG9 RXK9 RNO9 RDS9 QTW9 QKA9 QAE9 PQI9 PGM9 OWQ9 OMU9 OCY9 NTC9 NJG9 MZK9 MPO9 MFS9 LVW9 LMA9 LCE9 KSI9 KIM9 JYQ9 JOU9 JEY9 IVC9 ILG9 IBK9 HRO9 HHS9 GXW9 GOA9 GEE9 FUI9 FKM9 FAQ9 EQU9 EGY9 DXC9 DNG9 DDK9 CTO9 CJS9 BZW9 BQA9 BGE9 AWI9 AMM9 ACQ9 SU9 IY9">
      <formula1>RESPONSABLE</formula1>
    </dataValidation>
    <dataValidation type="list" allowBlank="1" showInputMessage="1" showErrorMessage="1" sqref="D9">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formula1>INDIRECT($D$9)</formula1>
    </dataValidation>
    <dataValidation type="list" allowBlank="1" showInputMessage="1" showErrorMessage="1" sqref="N3:P3">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14:formula1>
            <xm:f>#REF!</xm:f>
          </x14:formula1>
          <xm:sqref>WVV983152:WVX983152 WLZ983152:WMB983152 WCD983152:WCF983152 VSH983152:VSJ983152 VIL983152:VIN983152 UYP983152:UYR983152 UOT983152:UOV983152 UEX983152:UEZ983152 TVB983152:TVD983152 TLF983152:TLH983152 TBJ983152:TBL983152 SRN983152:SRP983152 SHR983152:SHT983152 RXV983152:RXX983152 RNZ983152:ROB983152 RED983152:REF983152 QUH983152:QUJ983152 QKL983152:QKN983152 QAP983152:QAR983152 PQT983152:PQV983152 PGX983152:PGZ983152 OXB983152:OXD983152 ONF983152:ONH983152 ODJ983152:ODL983152 NTN983152:NTP983152 NJR983152:NJT983152 MZV983152:MZX983152 MPZ983152:MQB983152 MGD983152:MGF983152 LWH983152:LWJ983152 LML983152:LMN983152 LCP983152:LCR983152 KST983152:KSV983152 KIX983152:KIZ983152 JZB983152:JZD983152 JPF983152:JPH983152 JFJ983152:JFL983152 IVN983152:IVP983152 ILR983152:ILT983152 IBV983152:IBX983152 HRZ983152:HSB983152 HID983152:HIF983152 GYH983152:GYJ983152 GOL983152:GON983152 GEP983152:GER983152 FUT983152:FUV983152 FKX983152:FKZ983152 FBB983152:FBD983152 ERF983152:ERH983152 EHJ983152:EHL983152 DXN983152:DXP983152 DNR983152:DNT983152 DDV983152:DDX983152 CTZ983152:CUB983152 CKD983152:CKF983152 CAH983152:CAJ983152 BQL983152:BQN983152 BGP983152:BGR983152 AWT983152:AWV983152 AMX983152:AMZ983152 ADB983152:ADD983152 TF983152:TH983152 JJ983152:JL983152 N983152:P983152 WVV917616:WVX917616 WLZ917616:WMB917616 WCD917616:WCF917616 VSH917616:VSJ917616 VIL917616:VIN917616 UYP917616:UYR917616 UOT917616:UOV917616 UEX917616:UEZ917616 TVB917616:TVD917616 TLF917616:TLH917616 TBJ917616:TBL917616 SRN917616:SRP917616 SHR917616:SHT917616 RXV917616:RXX917616 RNZ917616:ROB917616 RED917616:REF917616 QUH917616:QUJ917616 QKL917616:QKN917616 QAP917616:QAR917616 PQT917616:PQV917616 PGX917616:PGZ917616 OXB917616:OXD917616 ONF917616:ONH917616 ODJ917616:ODL917616 NTN917616:NTP917616 NJR917616:NJT917616 MZV917616:MZX917616 MPZ917616:MQB917616 MGD917616:MGF917616 LWH917616:LWJ917616 LML917616:LMN917616 LCP917616:LCR917616 KST917616:KSV917616 KIX917616:KIZ917616 JZB917616:JZD917616 JPF917616:JPH917616 JFJ917616:JFL917616 IVN917616:IVP917616 ILR917616:ILT917616 IBV917616:IBX917616 HRZ917616:HSB917616 HID917616:HIF917616 GYH917616:GYJ917616 GOL917616:GON917616 GEP917616:GER917616 FUT917616:FUV917616 FKX917616:FKZ917616 FBB917616:FBD917616 ERF917616:ERH917616 EHJ917616:EHL917616 DXN917616:DXP917616 DNR917616:DNT917616 DDV917616:DDX917616 CTZ917616:CUB917616 CKD917616:CKF917616 CAH917616:CAJ917616 BQL917616:BQN917616 BGP917616:BGR917616 AWT917616:AWV917616 AMX917616:AMZ917616 ADB917616:ADD917616 TF917616:TH917616 JJ917616:JL917616 N917616:P917616 WVV852080:WVX852080 WLZ852080:WMB852080 WCD852080:WCF852080 VSH852080:VSJ852080 VIL852080:VIN852080 UYP852080:UYR852080 UOT852080:UOV852080 UEX852080:UEZ852080 TVB852080:TVD852080 TLF852080:TLH852080 TBJ852080:TBL852080 SRN852080:SRP852080 SHR852080:SHT852080 RXV852080:RXX852080 RNZ852080:ROB852080 RED852080:REF852080 QUH852080:QUJ852080 QKL852080:QKN852080 QAP852080:QAR852080 PQT852080:PQV852080 PGX852080:PGZ852080 OXB852080:OXD852080 ONF852080:ONH852080 ODJ852080:ODL852080 NTN852080:NTP852080 NJR852080:NJT852080 MZV852080:MZX852080 MPZ852080:MQB852080 MGD852080:MGF852080 LWH852080:LWJ852080 LML852080:LMN852080 LCP852080:LCR852080 KST852080:KSV852080 KIX852080:KIZ852080 JZB852080:JZD852080 JPF852080:JPH852080 JFJ852080:JFL852080 IVN852080:IVP852080 ILR852080:ILT852080 IBV852080:IBX852080 HRZ852080:HSB852080 HID852080:HIF852080 GYH852080:GYJ852080 GOL852080:GON852080 GEP852080:GER852080 FUT852080:FUV852080 FKX852080:FKZ852080 FBB852080:FBD852080 ERF852080:ERH852080 EHJ852080:EHL852080 DXN852080:DXP852080 DNR852080:DNT852080 DDV852080:DDX852080 CTZ852080:CUB852080 CKD852080:CKF852080 CAH852080:CAJ852080 BQL852080:BQN852080 BGP852080:BGR852080 AWT852080:AWV852080 AMX852080:AMZ852080 ADB852080:ADD852080 TF852080:TH852080 JJ852080:JL852080 N852080:P852080 WVV786544:WVX786544 WLZ786544:WMB786544 WCD786544:WCF786544 VSH786544:VSJ786544 VIL786544:VIN786544 UYP786544:UYR786544 UOT786544:UOV786544 UEX786544:UEZ786544 TVB786544:TVD786544 TLF786544:TLH786544 TBJ786544:TBL786544 SRN786544:SRP786544 SHR786544:SHT786544 RXV786544:RXX786544 RNZ786544:ROB786544 RED786544:REF786544 QUH786544:QUJ786544 QKL786544:QKN786544 QAP786544:QAR786544 PQT786544:PQV786544 PGX786544:PGZ786544 OXB786544:OXD786544 ONF786544:ONH786544 ODJ786544:ODL786544 NTN786544:NTP786544 NJR786544:NJT786544 MZV786544:MZX786544 MPZ786544:MQB786544 MGD786544:MGF786544 LWH786544:LWJ786544 LML786544:LMN786544 LCP786544:LCR786544 KST786544:KSV786544 KIX786544:KIZ786544 JZB786544:JZD786544 JPF786544:JPH786544 JFJ786544:JFL786544 IVN786544:IVP786544 ILR786544:ILT786544 IBV786544:IBX786544 HRZ786544:HSB786544 HID786544:HIF786544 GYH786544:GYJ786544 GOL786544:GON786544 GEP786544:GER786544 FUT786544:FUV786544 FKX786544:FKZ786544 FBB786544:FBD786544 ERF786544:ERH786544 EHJ786544:EHL786544 DXN786544:DXP786544 DNR786544:DNT786544 DDV786544:DDX786544 CTZ786544:CUB786544 CKD786544:CKF786544 CAH786544:CAJ786544 BQL786544:BQN786544 BGP786544:BGR786544 AWT786544:AWV786544 AMX786544:AMZ786544 ADB786544:ADD786544 TF786544:TH786544 JJ786544:JL786544 N786544:P786544 WVV721008:WVX721008 WLZ721008:WMB721008 WCD721008:WCF721008 VSH721008:VSJ721008 VIL721008:VIN721008 UYP721008:UYR721008 UOT721008:UOV721008 UEX721008:UEZ721008 TVB721008:TVD721008 TLF721008:TLH721008 TBJ721008:TBL721008 SRN721008:SRP721008 SHR721008:SHT721008 RXV721008:RXX721008 RNZ721008:ROB721008 RED721008:REF721008 QUH721008:QUJ721008 QKL721008:QKN721008 QAP721008:QAR721008 PQT721008:PQV721008 PGX721008:PGZ721008 OXB721008:OXD721008 ONF721008:ONH721008 ODJ721008:ODL721008 NTN721008:NTP721008 NJR721008:NJT721008 MZV721008:MZX721008 MPZ721008:MQB721008 MGD721008:MGF721008 LWH721008:LWJ721008 LML721008:LMN721008 LCP721008:LCR721008 KST721008:KSV721008 KIX721008:KIZ721008 JZB721008:JZD721008 JPF721008:JPH721008 JFJ721008:JFL721008 IVN721008:IVP721008 ILR721008:ILT721008 IBV721008:IBX721008 HRZ721008:HSB721008 HID721008:HIF721008 GYH721008:GYJ721008 GOL721008:GON721008 GEP721008:GER721008 FUT721008:FUV721008 FKX721008:FKZ721008 FBB721008:FBD721008 ERF721008:ERH721008 EHJ721008:EHL721008 DXN721008:DXP721008 DNR721008:DNT721008 DDV721008:DDX721008 CTZ721008:CUB721008 CKD721008:CKF721008 CAH721008:CAJ721008 BQL721008:BQN721008 BGP721008:BGR721008 AWT721008:AWV721008 AMX721008:AMZ721008 ADB721008:ADD721008 TF721008:TH721008 JJ721008:JL721008 N721008:P721008 WVV655472:WVX655472 WLZ655472:WMB655472 WCD655472:WCF655472 VSH655472:VSJ655472 VIL655472:VIN655472 UYP655472:UYR655472 UOT655472:UOV655472 UEX655472:UEZ655472 TVB655472:TVD655472 TLF655472:TLH655472 TBJ655472:TBL655472 SRN655472:SRP655472 SHR655472:SHT655472 RXV655472:RXX655472 RNZ655472:ROB655472 RED655472:REF655472 QUH655472:QUJ655472 QKL655472:QKN655472 QAP655472:QAR655472 PQT655472:PQV655472 PGX655472:PGZ655472 OXB655472:OXD655472 ONF655472:ONH655472 ODJ655472:ODL655472 NTN655472:NTP655472 NJR655472:NJT655472 MZV655472:MZX655472 MPZ655472:MQB655472 MGD655472:MGF655472 LWH655472:LWJ655472 LML655472:LMN655472 LCP655472:LCR655472 KST655472:KSV655472 KIX655472:KIZ655472 JZB655472:JZD655472 JPF655472:JPH655472 JFJ655472:JFL655472 IVN655472:IVP655472 ILR655472:ILT655472 IBV655472:IBX655472 HRZ655472:HSB655472 HID655472:HIF655472 GYH655472:GYJ655472 GOL655472:GON655472 GEP655472:GER655472 FUT655472:FUV655472 FKX655472:FKZ655472 FBB655472:FBD655472 ERF655472:ERH655472 EHJ655472:EHL655472 DXN655472:DXP655472 DNR655472:DNT655472 DDV655472:DDX655472 CTZ655472:CUB655472 CKD655472:CKF655472 CAH655472:CAJ655472 BQL655472:BQN655472 BGP655472:BGR655472 AWT655472:AWV655472 AMX655472:AMZ655472 ADB655472:ADD655472 TF655472:TH655472 JJ655472:JL655472 N655472:P655472 WVV589936:WVX589936 WLZ589936:WMB589936 WCD589936:WCF589936 VSH589936:VSJ589936 VIL589936:VIN589936 UYP589936:UYR589936 UOT589936:UOV589936 UEX589936:UEZ589936 TVB589936:TVD589936 TLF589936:TLH589936 TBJ589936:TBL589936 SRN589936:SRP589936 SHR589936:SHT589936 RXV589936:RXX589936 RNZ589936:ROB589936 RED589936:REF589936 QUH589936:QUJ589936 QKL589936:QKN589936 QAP589936:QAR589936 PQT589936:PQV589936 PGX589936:PGZ589936 OXB589936:OXD589936 ONF589936:ONH589936 ODJ589936:ODL589936 NTN589936:NTP589936 NJR589936:NJT589936 MZV589936:MZX589936 MPZ589936:MQB589936 MGD589936:MGF589936 LWH589936:LWJ589936 LML589936:LMN589936 LCP589936:LCR589936 KST589936:KSV589936 KIX589936:KIZ589936 JZB589936:JZD589936 JPF589936:JPH589936 JFJ589936:JFL589936 IVN589936:IVP589936 ILR589936:ILT589936 IBV589936:IBX589936 HRZ589936:HSB589936 HID589936:HIF589936 GYH589936:GYJ589936 GOL589936:GON589936 GEP589936:GER589936 FUT589936:FUV589936 FKX589936:FKZ589936 FBB589936:FBD589936 ERF589936:ERH589936 EHJ589936:EHL589936 DXN589936:DXP589936 DNR589936:DNT589936 DDV589936:DDX589936 CTZ589936:CUB589936 CKD589936:CKF589936 CAH589936:CAJ589936 BQL589936:BQN589936 BGP589936:BGR589936 AWT589936:AWV589936 AMX589936:AMZ589936 ADB589936:ADD589936 TF589936:TH589936 JJ589936:JL589936 N589936:P589936 WVV524400:WVX524400 WLZ524400:WMB524400 WCD524400:WCF524400 VSH524400:VSJ524400 VIL524400:VIN524400 UYP524400:UYR524400 UOT524400:UOV524400 UEX524400:UEZ524400 TVB524400:TVD524400 TLF524400:TLH524400 TBJ524400:TBL524400 SRN524400:SRP524400 SHR524400:SHT524400 RXV524400:RXX524400 RNZ524400:ROB524400 RED524400:REF524400 QUH524400:QUJ524400 QKL524400:QKN524400 QAP524400:QAR524400 PQT524400:PQV524400 PGX524400:PGZ524400 OXB524400:OXD524400 ONF524400:ONH524400 ODJ524400:ODL524400 NTN524400:NTP524400 NJR524400:NJT524400 MZV524400:MZX524400 MPZ524400:MQB524400 MGD524400:MGF524400 LWH524400:LWJ524400 LML524400:LMN524400 LCP524400:LCR524400 KST524400:KSV524400 KIX524400:KIZ524400 JZB524400:JZD524400 JPF524400:JPH524400 JFJ524400:JFL524400 IVN524400:IVP524400 ILR524400:ILT524400 IBV524400:IBX524400 HRZ524400:HSB524400 HID524400:HIF524400 GYH524400:GYJ524400 GOL524400:GON524400 GEP524400:GER524400 FUT524400:FUV524400 FKX524400:FKZ524400 FBB524400:FBD524400 ERF524400:ERH524400 EHJ524400:EHL524400 DXN524400:DXP524400 DNR524400:DNT524400 DDV524400:DDX524400 CTZ524400:CUB524400 CKD524400:CKF524400 CAH524400:CAJ524400 BQL524400:BQN524400 BGP524400:BGR524400 AWT524400:AWV524400 AMX524400:AMZ524400 ADB524400:ADD524400 TF524400:TH524400 JJ524400:JL524400 N524400:P524400 WVV458864:WVX458864 WLZ458864:WMB458864 WCD458864:WCF458864 VSH458864:VSJ458864 VIL458864:VIN458864 UYP458864:UYR458864 UOT458864:UOV458864 UEX458864:UEZ458864 TVB458864:TVD458864 TLF458864:TLH458864 TBJ458864:TBL458864 SRN458864:SRP458864 SHR458864:SHT458864 RXV458864:RXX458864 RNZ458864:ROB458864 RED458864:REF458864 QUH458864:QUJ458864 QKL458864:QKN458864 QAP458864:QAR458864 PQT458864:PQV458864 PGX458864:PGZ458864 OXB458864:OXD458864 ONF458864:ONH458864 ODJ458864:ODL458864 NTN458864:NTP458864 NJR458864:NJT458864 MZV458864:MZX458864 MPZ458864:MQB458864 MGD458864:MGF458864 LWH458864:LWJ458864 LML458864:LMN458864 LCP458864:LCR458864 KST458864:KSV458864 KIX458864:KIZ458864 JZB458864:JZD458864 JPF458864:JPH458864 JFJ458864:JFL458864 IVN458864:IVP458864 ILR458864:ILT458864 IBV458864:IBX458864 HRZ458864:HSB458864 HID458864:HIF458864 GYH458864:GYJ458864 GOL458864:GON458864 GEP458864:GER458864 FUT458864:FUV458864 FKX458864:FKZ458864 FBB458864:FBD458864 ERF458864:ERH458864 EHJ458864:EHL458864 DXN458864:DXP458864 DNR458864:DNT458864 DDV458864:DDX458864 CTZ458864:CUB458864 CKD458864:CKF458864 CAH458864:CAJ458864 BQL458864:BQN458864 BGP458864:BGR458864 AWT458864:AWV458864 AMX458864:AMZ458864 ADB458864:ADD458864 TF458864:TH458864 JJ458864:JL458864 N458864:P458864 WVV393328:WVX393328 WLZ393328:WMB393328 WCD393328:WCF393328 VSH393328:VSJ393328 VIL393328:VIN393328 UYP393328:UYR393328 UOT393328:UOV393328 UEX393328:UEZ393328 TVB393328:TVD393328 TLF393328:TLH393328 TBJ393328:TBL393328 SRN393328:SRP393328 SHR393328:SHT393328 RXV393328:RXX393328 RNZ393328:ROB393328 RED393328:REF393328 QUH393328:QUJ393328 QKL393328:QKN393328 QAP393328:QAR393328 PQT393328:PQV393328 PGX393328:PGZ393328 OXB393328:OXD393328 ONF393328:ONH393328 ODJ393328:ODL393328 NTN393328:NTP393328 NJR393328:NJT393328 MZV393328:MZX393328 MPZ393328:MQB393328 MGD393328:MGF393328 LWH393328:LWJ393328 LML393328:LMN393328 LCP393328:LCR393328 KST393328:KSV393328 KIX393328:KIZ393328 JZB393328:JZD393328 JPF393328:JPH393328 JFJ393328:JFL393328 IVN393328:IVP393328 ILR393328:ILT393328 IBV393328:IBX393328 HRZ393328:HSB393328 HID393328:HIF393328 GYH393328:GYJ393328 GOL393328:GON393328 GEP393328:GER393328 FUT393328:FUV393328 FKX393328:FKZ393328 FBB393328:FBD393328 ERF393328:ERH393328 EHJ393328:EHL393328 DXN393328:DXP393328 DNR393328:DNT393328 DDV393328:DDX393328 CTZ393328:CUB393328 CKD393328:CKF393328 CAH393328:CAJ393328 BQL393328:BQN393328 BGP393328:BGR393328 AWT393328:AWV393328 AMX393328:AMZ393328 ADB393328:ADD393328 TF393328:TH393328 JJ393328:JL393328 N393328:P393328 WVV327792:WVX327792 WLZ327792:WMB327792 WCD327792:WCF327792 VSH327792:VSJ327792 VIL327792:VIN327792 UYP327792:UYR327792 UOT327792:UOV327792 UEX327792:UEZ327792 TVB327792:TVD327792 TLF327792:TLH327792 TBJ327792:TBL327792 SRN327792:SRP327792 SHR327792:SHT327792 RXV327792:RXX327792 RNZ327792:ROB327792 RED327792:REF327792 QUH327792:QUJ327792 QKL327792:QKN327792 QAP327792:QAR327792 PQT327792:PQV327792 PGX327792:PGZ327792 OXB327792:OXD327792 ONF327792:ONH327792 ODJ327792:ODL327792 NTN327792:NTP327792 NJR327792:NJT327792 MZV327792:MZX327792 MPZ327792:MQB327792 MGD327792:MGF327792 LWH327792:LWJ327792 LML327792:LMN327792 LCP327792:LCR327792 KST327792:KSV327792 KIX327792:KIZ327792 JZB327792:JZD327792 JPF327792:JPH327792 JFJ327792:JFL327792 IVN327792:IVP327792 ILR327792:ILT327792 IBV327792:IBX327792 HRZ327792:HSB327792 HID327792:HIF327792 GYH327792:GYJ327792 GOL327792:GON327792 GEP327792:GER327792 FUT327792:FUV327792 FKX327792:FKZ327792 FBB327792:FBD327792 ERF327792:ERH327792 EHJ327792:EHL327792 DXN327792:DXP327792 DNR327792:DNT327792 DDV327792:DDX327792 CTZ327792:CUB327792 CKD327792:CKF327792 CAH327792:CAJ327792 BQL327792:BQN327792 BGP327792:BGR327792 AWT327792:AWV327792 AMX327792:AMZ327792 ADB327792:ADD327792 TF327792:TH327792 JJ327792:JL327792 N327792:P327792 WVV262256:WVX262256 WLZ262256:WMB262256 WCD262256:WCF262256 VSH262256:VSJ262256 VIL262256:VIN262256 UYP262256:UYR262256 UOT262256:UOV262256 UEX262256:UEZ262256 TVB262256:TVD262256 TLF262256:TLH262256 TBJ262256:TBL262256 SRN262256:SRP262256 SHR262256:SHT262256 RXV262256:RXX262256 RNZ262256:ROB262256 RED262256:REF262256 QUH262256:QUJ262256 QKL262256:QKN262256 QAP262256:QAR262256 PQT262256:PQV262256 PGX262256:PGZ262256 OXB262256:OXD262256 ONF262256:ONH262256 ODJ262256:ODL262256 NTN262256:NTP262256 NJR262256:NJT262256 MZV262256:MZX262256 MPZ262256:MQB262256 MGD262256:MGF262256 LWH262256:LWJ262256 LML262256:LMN262256 LCP262256:LCR262256 KST262256:KSV262256 KIX262256:KIZ262256 JZB262256:JZD262256 JPF262256:JPH262256 JFJ262256:JFL262256 IVN262256:IVP262256 ILR262256:ILT262256 IBV262256:IBX262256 HRZ262256:HSB262256 HID262256:HIF262256 GYH262256:GYJ262256 GOL262256:GON262256 GEP262256:GER262256 FUT262256:FUV262256 FKX262256:FKZ262256 FBB262256:FBD262256 ERF262256:ERH262256 EHJ262256:EHL262256 DXN262256:DXP262256 DNR262256:DNT262256 DDV262256:DDX262256 CTZ262256:CUB262256 CKD262256:CKF262256 CAH262256:CAJ262256 BQL262256:BQN262256 BGP262256:BGR262256 AWT262256:AWV262256 AMX262256:AMZ262256 ADB262256:ADD262256 TF262256:TH262256 JJ262256:JL262256 N262256:P262256 WVV196720:WVX196720 WLZ196720:WMB196720 WCD196720:WCF196720 VSH196720:VSJ196720 VIL196720:VIN196720 UYP196720:UYR196720 UOT196720:UOV196720 UEX196720:UEZ196720 TVB196720:TVD196720 TLF196720:TLH196720 TBJ196720:TBL196720 SRN196720:SRP196720 SHR196720:SHT196720 RXV196720:RXX196720 RNZ196720:ROB196720 RED196720:REF196720 QUH196720:QUJ196720 QKL196720:QKN196720 QAP196720:QAR196720 PQT196720:PQV196720 PGX196720:PGZ196720 OXB196720:OXD196720 ONF196720:ONH196720 ODJ196720:ODL196720 NTN196720:NTP196720 NJR196720:NJT196720 MZV196720:MZX196720 MPZ196720:MQB196720 MGD196720:MGF196720 LWH196720:LWJ196720 LML196720:LMN196720 LCP196720:LCR196720 KST196720:KSV196720 KIX196720:KIZ196720 JZB196720:JZD196720 JPF196720:JPH196720 JFJ196720:JFL196720 IVN196720:IVP196720 ILR196720:ILT196720 IBV196720:IBX196720 HRZ196720:HSB196720 HID196720:HIF196720 GYH196720:GYJ196720 GOL196720:GON196720 GEP196720:GER196720 FUT196720:FUV196720 FKX196720:FKZ196720 FBB196720:FBD196720 ERF196720:ERH196720 EHJ196720:EHL196720 DXN196720:DXP196720 DNR196720:DNT196720 DDV196720:DDX196720 CTZ196720:CUB196720 CKD196720:CKF196720 CAH196720:CAJ196720 BQL196720:BQN196720 BGP196720:BGR196720 AWT196720:AWV196720 AMX196720:AMZ196720 ADB196720:ADD196720 TF196720:TH196720 JJ196720:JL196720 N196720:P196720 WVV131184:WVX131184 WLZ131184:WMB131184 WCD131184:WCF131184 VSH131184:VSJ131184 VIL131184:VIN131184 UYP131184:UYR131184 UOT131184:UOV131184 UEX131184:UEZ131184 TVB131184:TVD131184 TLF131184:TLH131184 TBJ131184:TBL131184 SRN131184:SRP131184 SHR131184:SHT131184 RXV131184:RXX131184 RNZ131184:ROB131184 RED131184:REF131184 QUH131184:QUJ131184 QKL131184:QKN131184 QAP131184:QAR131184 PQT131184:PQV131184 PGX131184:PGZ131184 OXB131184:OXD131184 ONF131184:ONH131184 ODJ131184:ODL131184 NTN131184:NTP131184 NJR131184:NJT131184 MZV131184:MZX131184 MPZ131184:MQB131184 MGD131184:MGF131184 LWH131184:LWJ131184 LML131184:LMN131184 LCP131184:LCR131184 KST131184:KSV131184 KIX131184:KIZ131184 JZB131184:JZD131184 JPF131184:JPH131184 JFJ131184:JFL131184 IVN131184:IVP131184 ILR131184:ILT131184 IBV131184:IBX131184 HRZ131184:HSB131184 HID131184:HIF131184 GYH131184:GYJ131184 GOL131184:GON131184 GEP131184:GER131184 FUT131184:FUV131184 FKX131184:FKZ131184 FBB131184:FBD131184 ERF131184:ERH131184 EHJ131184:EHL131184 DXN131184:DXP131184 DNR131184:DNT131184 DDV131184:DDX131184 CTZ131184:CUB131184 CKD131184:CKF131184 CAH131184:CAJ131184 BQL131184:BQN131184 BGP131184:BGR131184 AWT131184:AWV131184 AMX131184:AMZ131184 ADB131184:ADD131184 TF131184:TH131184 JJ131184:JL131184 N131184:P131184 WVV65648:WVX65648 WLZ65648:WMB65648 WCD65648:WCF65648 VSH65648:VSJ65648 VIL65648:VIN65648 UYP65648:UYR65648 UOT65648:UOV65648 UEX65648:UEZ65648 TVB65648:TVD65648 TLF65648:TLH65648 TBJ65648:TBL65648 SRN65648:SRP65648 SHR65648:SHT65648 RXV65648:RXX65648 RNZ65648:ROB65648 RED65648:REF65648 QUH65648:QUJ65648 QKL65648:QKN65648 QAP65648:QAR65648 PQT65648:PQV65648 PGX65648:PGZ65648 OXB65648:OXD65648 ONF65648:ONH65648 ODJ65648:ODL65648 NTN65648:NTP65648 NJR65648:NJT65648 MZV65648:MZX65648 MPZ65648:MQB65648 MGD65648:MGF65648 LWH65648:LWJ65648 LML65648:LMN65648 LCP65648:LCR65648 KST65648:KSV65648 KIX65648:KIZ65648 JZB65648:JZD65648 JPF65648:JPH65648 JFJ65648:JFL65648 IVN65648:IVP65648 ILR65648:ILT65648 IBV65648:IBX65648 HRZ65648:HSB65648 HID65648:HIF65648 GYH65648:GYJ65648 GOL65648:GON65648 GEP65648:GER65648 FUT65648:FUV65648 FKX65648:FKZ65648 FBB65648:FBD65648 ERF65648:ERH65648 EHJ65648:EHL65648 DXN65648:DXP65648 DNR65648:DNT65648 DDV65648:DDX65648 CTZ65648:CUB65648 CKD65648:CKF65648 CAH65648:CAJ65648 BQL65648:BQN65648 BGP65648:BGR65648 AWT65648:AWV65648 AMX65648:AMZ65648 ADB65648:ADD65648 TF65648:TH65648 JJ65648:JL65648 N65648:P65648 WVV983153 WLZ983153 WCD983153 VSH983153 VIL983153 UYP983153 UOT983153 UEX983153 TVB983153 TLF983153 TBJ983153 SRN983153 SHR983153 RXV983153 RNZ983153 RED983153 QUH983153 QKL983153 QAP983153 PQT983153 PGX983153 OXB983153 ONF983153 ODJ983153 NTN983153 NJR983153 MZV983153 MPZ983153 MGD983153 LWH983153 LML983153 LCP983153 KST983153 KIX983153 JZB983153 JPF983153 JFJ983153 IVN983153 ILR983153 IBV983153 HRZ983153 HID983153 GYH983153 GOL983153 GEP983153 FUT983153 FKX983153 FBB983153 ERF983153 EHJ983153 DXN983153 DNR983153 DDV983153 CTZ983153 CKD983153 CAH983153 BQL983153 BGP983153 AWT983153 AMX983153 ADB983153 TF983153 JJ983153 N983153 WVV917617 WLZ917617 WCD917617 VSH917617 VIL917617 UYP917617 UOT917617 UEX917617 TVB917617 TLF917617 TBJ917617 SRN917617 SHR917617 RXV917617 RNZ917617 RED917617 QUH917617 QKL917617 QAP917617 PQT917617 PGX917617 OXB917617 ONF917617 ODJ917617 NTN917617 NJR917617 MZV917617 MPZ917617 MGD917617 LWH917617 LML917617 LCP917617 KST917617 KIX917617 JZB917617 JPF917617 JFJ917617 IVN917617 ILR917617 IBV917617 HRZ917617 HID917617 GYH917617 GOL917617 GEP917617 FUT917617 FKX917617 FBB917617 ERF917617 EHJ917617 DXN917617 DNR917617 DDV917617 CTZ917617 CKD917617 CAH917617 BQL917617 BGP917617 AWT917617 AMX917617 ADB917617 TF917617 JJ917617 N917617 WVV852081 WLZ852081 WCD852081 VSH852081 VIL852081 UYP852081 UOT852081 UEX852081 TVB852081 TLF852081 TBJ852081 SRN852081 SHR852081 RXV852081 RNZ852081 RED852081 QUH852081 QKL852081 QAP852081 PQT852081 PGX852081 OXB852081 ONF852081 ODJ852081 NTN852081 NJR852081 MZV852081 MPZ852081 MGD852081 LWH852081 LML852081 LCP852081 KST852081 KIX852081 JZB852081 JPF852081 JFJ852081 IVN852081 ILR852081 IBV852081 HRZ852081 HID852081 GYH852081 GOL852081 GEP852081 FUT852081 FKX852081 FBB852081 ERF852081 EHJ852081 DXN852081 DNR852081 DDV852081 CTZ852081 CKD852081 CAH852081 BQL852081 BGP852081 AWT852081 AMX852081 ADB852081 TF852081 JJ852081 N852081 WVV786545 WLZ786545 WCD786545 VSH786545 VIL786545 UYP786545 UOT786545 UEX786545 TVB786545 TLF786545 TBJ786545 SRN786545 SHR786545 RXV786545 RNZ786545 RED786545 QUH786545 QKL786545 QAP786545 PQT786545 PGX786545 OXB786545 ONF786545 ODJ786545 NTN786545 NJR786545 MZV786545 MPZ786545 MGD786545 LWH786545 LML786545 LCP786545 KST786545 KIX786545 JZB786545 JPF786545 JFJ786545 IVN786545 ILR786545 IBV786545 HRZ786545 HID786545 GYH786545 GOL786545 GEP786545 FUT786545 FKX786545 FBB786545 ERF786545 EHJ786545 DXN786545 DNR786545 DDV786545 CTZ786545 CKD786545 CAH786545 BQL786545 BGP786545 AWT786545 AMX786545 ADB786545 TF786545 JJ786545 N786545 WVV721009 WLZ721009 WCD721009 VSH721009 VIL721009 UYP721009 UOT721009 UEX721009 TVB721009 TLF721009 TBJ721009 SRN721009 SHR721009 RXV721009 RNZ721009 RED721009 QUH721009 QKL721009 QAP721009 PQT721009 PGX721009 OXB721009 ONF721009 ODJ721009 NTN721009 NJR721009 MZV721009 MPZ721009 MGD721009 LWH721009 LML721009 LCP721009 KST721009 KIX721009 JZB721009 JPF721009 JFJ721009 IVN721009 ILR721009 IBV721009 HRZ721009 HID721009 GYH721009 GOL721009 GEP721009 FUT721009 FKX721009 FBB721009 ERF721009 EHJ721009 DXN721009 DNR721009 DDV721009 CTZ721009 CKD721009 CAH721009 BQL721009 BGP721009 AWT721009 AMX721009 ADB721009 TF721009 JJ721009 N721009 WVV655473 WLZ655473 WCD655473 VSH655473 VIL655473 UYP655473 UOT655473 UEX655473 TVB655473 TLF655473 TBJ655473 SRN655473 SHR655473 RXV655473 RNZ655473 RED655473 QUH655473 QKL655473 QAP655473 PQT655473 PGX655473 OXB655473 ONF655473 ODJ655473 NTN655473 NJR655473 MZV655473 MPZ655473 MGD655473 LWH655473 LML655473 LCP655473 KST655473 KIX655473 JZB655473 JPF655473 JFJ655473 IVN655473 ILR655473 IBV655473 HRZ655473 HID655473 GYH655473 GOL655473 GEP655473 FUT655473 FKX655473 FBB655473 ERF655473 EHJ655473 DXN655473 DNR655473 DDV655473 CTZ655473 CKD655473 CAH655473 BQL655473 BGP655473 AWT655473 AMX655473 ADB655473 TF655473 JJ655473 N655473 WVV589937 WLZ589937 WCD589937 VSH589937 VIL589937 UYP589937 UOT589937 UEX589937 TVB589937 TLF589937 TBJ589937 SRN589937 SHR589937 RXV589937 RNZ589937 RED589937 QUH589937 QKL589937 QAP589937 PQT589937 PGX589937 OXB589937 ONF589937 ODJ589937 NTN589937 NJR589937 MZV589937 MPZ589937 MGD589937 LWH589937 LML589937 LCP589937 KST589937 KIX589937 JZB589937 JPF589937 JFJ589937 IVN589937 ILR589937 IBV589937 HRZ589937 HID589937 GYH589937 GOL589937 GEP589937 FUT589937 FKX589937 FBB589937 ERF589937 EHJ589937 DXN589937 DNR589937 DDV589937 CTZ589937 CKD589937 CAH589937 BQL589937 BGP589937 AWT589937 AMX589937 ADB589937 TF589937 JJ589937 N589937 WVV524401 WLZ524401 WCD524401 VSH524401 VIL524401 UYP524401 UOT524401 UEX524401 TVB524401 TLF524401 TBJ524401 SRN524401 SHR524401 RXV524401 RNZ524401 RED524401 QUH524401 QKL524401 QAP524401 PQT524401 PGX524401 OXB524401 ONF524401 ODJ524401 NTN524401 NJR524401 MZV524401 MPZ524401 MGD524401 LWH524401 LML524401 LCP524401 KST524401 KIX524401 JZB524401 JPF524401 JFJ524401 IVN524401 ILR524401 IBV524401 HRZ524401 HID524401 GYH524401 GOL524401 GEP524401 FUT524401 FKX524401 FBB524401 ERF524401 EHJ524401 DXN524401 DNR524401 DDV524401 CTZ524401 CKD524401 CAH524401 BQL524401 BGP524401 AWT524401 AMX524401 ADB524401 TF524401 JJ524401 N524401 WVV458865 WLZ458865 WCD458865 VSH458865 VIL458865 UYP458865 UOT458865 UEX458865 TVB458865 TLF458865 TBJ458865 SRN458865 SHR458865 RXV458865 RNZ458865 RED458865 QUH458865 QKL458865 QAP458865 PQT458865 PGX458865 OXB458865 ONF458865 ODJ458865 NTN458865 NJR458865 MZV458865 MPZ458865 MGD458865 LWH458865 LML458865 LCP458865 KST458865 KIX458865 JZB458865 JPF458865 JFJ458865 IVN458865 ILR458865 IBV458865 HRZ458865 HID458865 GYH458865 GOL458865 GEP458865 FUT458865 FKX458865 FBB458865 ERF458865 EHJ458865 DXN458865 DNR458865 DDV458865 CTZ458865 CKD458865 CAH458865 BQL458865 BGP458865 AWT458865 AMX458865 ADB458865 TF458865 JJ458865 N458865 WVV393329 WLZ393329 WCD393329 VSH393329 VIL393329 UYP393329 UOT393329 UEX393329 TVB393329 TLF393329 TBJ393329 SRN393329 SHR393329 RXV393329 RNZ393329 RED393329 QUH393329 QKL393329 QAP393329 PQT393329 PGX393329 OXB393329 ONF393329 ODJ393329 NTN393329 NJR393329 MZV393329 MPZ393329 MGD393329 LWH393329 LML393329 LCP393329 KST393329 KIX393329 JZB393329 JPF393329 JFJ393329 IVN393329 ILR393329 IBV393329 HRZ393329 HID393329 GYH393329 GOL393329 GEP393329 FUT393329 FKX393329 FBB393329 ERF393329 EHJ393329 DXN393329 DNR393329 DDV393329 CTZ393329 CKD393329 CAH393329 BQL393329 BGP393329 AWT393329 AMX393329 ADB393329 TF393329 JJ393329 N393329 WVV327793 WLZ327793 WCD327793 VSH327793 VIL327793 UYP327793 UOT327793 UEX327793 TVB327793 TLF327793 TBJ327793 SRN327793 SHR327793 RXV327793 RNZ327793 RED327793 QUH327793 QKL327793 QAP327793 PQT327793 PGX327793 OXB327793 ONF327793 ODJ327793 NTN327793 NJR327793 MZV327793 MPZ327793 MGD327793 LWH327793 LML327793 LCP327793 KST327793 KIX327793 JZB327793 JPF327793 JFJ327793 IVN327793 ILR327793 IBV327793 HRZ327793 HID327793 GYH327793 GOL327793 GEP327793 FUT327793 FKX327793 FBB327793 ERF327793 EHJ327793 DXN327793 DNR327793 DDV327793 CTZ327793 CKD327793 CAH327793 BQL327793 BGP327793 AWT327793 AMX327793 ADB327793 TF327793 JJ327793 N327793 WVV262257 WLZ262257 WCD262257 VSH262257 VIL262257 UYP262257 UOT262257 UEX262257 TVB262257 TLF262257 TBJ262257 SRN262257 SHR262257 RXV262257 RNZ262257 RED262257 QUH262257 QKL262257 QAP262257 PQT262257 PGX262257 OXB262257 ONF262257 ODJ262257 NTN262257 NJR262257 MZV262257 MPZ262257 MGD262257 LWH262257 LML262257 LCP262257 KST262257 KIX262257 JZB262257 JPF262257 JFJ262257 IVN262257 ILR262257 IBV262257 HRZ262257 HID262257 GYH262257 GOL262257 GEP262257 FUT262257 FKX262257 FBB262257 ERF262257 EHJ262257 DXN262257 DNR262257 DDV262257 CTZ262257 CKD262257 CAH262257 BQL262257 BGP262257 AWT262257 AMX262257 ADB262257 TF262257 JJ262257 N262257 WVV196721 WLZ196721 WCD196721 VSH196721 VIL196721 UYP196721 UOT196721 UEX196721 TVB196721 TLF196721 TBJ196721 SRN196721 SHR196721 RXV196721 RNZ196721 RED196721 QUH196721 QKL196721 QAP196721 PQT196721 PGX196721 OXB196721 ONF196721 ODJ196721 NTN196721 NJR196721 MZV196721 MPZ196721 MGD196721 LWH196721 LML196721 LCP196721 KST196721 KIX196721 JZB196721 JPF196721 JFJ196721 IVN196721 ILR196721 IBV196721 HRZ196721 HID196721 GYH196721 GOL196721 GEP196721 FUT196721 FKX196721 FBB196721 ERF196721 EHJ196721 DXN196721 DNR196721 DDV196721 CTZ196721 CKD196721 CAH196721 BQL196721 BGP196721 AWT196721 AMX196721 ADB196721 TF196721 JJ196721 N196721 WVV131185 WLZ131185 WCD131185 VSH131185 VIL131185 UYP131185 UOT131185 UEX131185 TVB131185 TLF131185 TBJ131185 SRN131185 SHR131185 RXV131185 RNZ131185 RED131185 QUH131185 QKL131185 QAP131185 PQT131185 PGX131185 OXB131185 ONF131185 ODJ131185 NTN131185 NJR131185 MZV131185 MPZ131185 MGD131185 LWH131185 LML131185 LCP131185 KST131185 KIX131185 JZB131185 JPF131185 JFJ131185 IVN131185 ILR131185 IBV131185 HRZ131185 HID131185 GYH131185 GOL131185 GEP131185 FUT131185 FKX131185 FBB131185 ERF131185 EHJ131185 DXN131185 DNR131185 DDV131185 CTZ131185 CKD131185 CAH131185 BQL131185 BGP131185 AWT131185 AMX131185 ADB131185 TF131185 JJ131185 N131185 WVV65649 WLZ65649 WCD65649 VSH65649 VIL65649 UYP65649 UOT65649 UEX65649 TVB65649 TLF65649 TBJ65649 SRN65649 SHR65649 RXV65649 RNZ65649 RED65649 QUH65649 QKL65649 QAP65649 PQT65649 PGX65649 OXB65649 ONF65649 ODJ65649 NTN65649 NJR65649 MZV65649 MPZ65649 MGD65649 LWH65649 LML65649 LCP65649 KST65649 KIX65649 JZB65649 JPF65649 JFJ65649 IVN65649 ILR65649 IBV65649 HRZ65649 HID65649 GYH65649 GOL65649 GEP65649 FUT65649 FKX65649 FBB65649 ERF65649 EHJ65649 DXN65649 DNR65649 DDV65649 CTZ65649 CKD65649 CAH65649 BQL65649 BGP65649 AWT65649 AMX65649 ADB65649 TF65649 JJ65649 N65649 WVL983158:WVL983159 WLP983158:WLP983159 WBT983158:WBT983159 VRX983158:VRX983159 VIB983158:VIB983159 UYF983158:UYF983159 UOJ983158:UOJ983159 UEN983158:UEN983159 TUR983158:TUR983159 TKV983158:TKV983159 TAZ983158:TAZ983159 SRD983158:SRD983159 SHH983158:SHH983159 RXL983158:RXL983159 RNP983158:RNP983159 RDT983158:RDT983159 QTX983158:QTX983159 QKB983158:QKB983159 QAF983158:QAF983159 PQJ983158:PQJ983159 PGN983158:PGN983159 OWR983158:OWR983159 OMV983158:OMV983159 OCZ983158:OCZ983159 NTD983158:NTD983159 NJH983158:NJH983159 MZL983158:MZL983159 MPP983158:MPP983159 MFT983158:MFT983159 LVX983158:LVX983159 LMB983158:LMB983159 LCF983158:LCF983159 KSJ983158:KSJ983159 KIN983158:KIN983159 JYR983158:JYR983159 JOV983158:JOV983159 JEZ983158:JEZ983159 IVD983158:IVD983159 ILH983158:ILH983159 IBL983158:IBL983159 HRP983158:HRP983159 HHT983158:HHT983159 GXX983158:GXX983159 GOB983158:GOB983159 GEF983158:GEF983159 FUJ983158:FUJ983159 FKN983158:FKN983159 FAR983158:FAR983159 EQV983158:EQV983159 EGZ983158:EGZ983159 DXD983158:DXD983159 DNH983158:DNH983159 DDL983158:DDL983159 CTP983158:CTP983159 CJT983158:CJT983159 BZX983158:BZX983159 BQB983158:BQB983159 BGF983158:BGF983159 AWJ983158:AWJ983159 AMN983158:AMN983159 ACR983158:ACR983159 SV983158:SV983159 IZ983158:IZ983159 C983158:C983159 WVL917622:WVL917623 WLP917622:WLP917623 WBT917622:WBT917623 VRX917622:VRX917623 VIB917622:VIB917623 UYF917622:UYF917623 UOJ917622:UOJ917623 UEN917622:UEN917623 TUR917622:TUR917623 TKV917622:TKV917623 TAZ917622:TAZ917623 SRD917622:SRD917623 SHH917622:SHH917623 RXL917622:RXL917623 RNP917622:RNP917623 RDT917622:RDT917623 QTX917622:QTX917623 QKB917622:QKB917623 QAF917622:QAF917623 PQJ917622:PQJ917623 PGN917622:PGN917623 OWR917622:OWR917623 OMV917622:OMV917623 OCZ917622:OCZ917623 NTD917622:NTD917623 NJH917622:NJH917623 MZL917622:MZL917623 MPP917622:MPP917623 MFT917622:MFT917623 LVX917622:LVX917623 LMB917622:LMB917623 LCF917622:LCF917623 KSJ917622:KSJ917623 KIN917622:KIN917623 JYR917622:JYR917623 JOV917622:JOV917623 JEZ917622:JEZ917623 IVD917622:IVD917623 ILH917622:ILH917623 IBL917622:IBL917623 HRP917622:HRP917623 HHT917622:HHT917623 GXX917622:GXX917623 GOB917622:GOB917623 GEF917622:GEF917623 FUJ917622:FUJ917623 FKN917622:FKN917623 FAR917622:FAR917623 EQV917622:EQV917623 EGZ917622:EGZ917623 DXD917622:DXD917623 DNH917622:DNH917623 DDL917622:DDL917623 CTP917622:CTP917623 CJT917622:CJT917623 BZX917622:BZX917623 BQB917622:BQB917623 BGF917622:BGF917623 AWJ917622:AWJ917623 AMN917622:AMN917623 ACR917622:ACR917623 SV917622:SV917623 IZ917622:IZ917623 C917622:C917623 WVL852086:WVL852087 WLP852086:WLP852087 WBT852086:WBT852087 VRX852086:VRX852087 VIB852086:VIB852087 UYF852086:UYF852087 UOJ852086:UOJ852087 UEN852086:UEN852087 TUR852086:TUR852087 TKV852086:TKV852087 TAZ852086:TAZ852087 SRD852086:SRD852087 SHH852086:SHH852087 RXL852086:RXL852087 RNP852086:RNP852087 RDT852086:RDT852087 QTX852086:QTX852087 QKB852086:QKB852087 QAF852086:QAF852087 PQJ852086:PQJ852087 PGN852086:PGN852087 OWR852086:OWR852087 OMV852086:OMV852087 OCZ852086:OCZ852087 NTD852086:NTD852087 NJH852086:NJH852087 MZL852086:MZL852087 MPP852086:MPP852087 MFT852086:MFT852087 LVX852086:LVX852087 LMB852086:LMB852087 LCF852086:LCF852087 KSJ852086:KSJ852087 KIN852086:KIN852087 JYR852086:JYR852087 JOV852086:JOV852087 JEZ852086:JEZ852087 IVD852086:IVD852087 ILH852086:ILH852087 IBL852086:IBL852087 HRP852086:HRP852087 HHT852086:HHT852087 GXX852086:GXX852087 GOB852086:GOB852087 GEF852086:GEF852087 FUJ852086:FUJ852087 FKN852086:FKN852087 FAR852086:FAR852087 EQV852086:EQV852087 EGZ852086:EGZ852087 DXD852086:DXD852087 DNH852086:DNH852087 DDL852086:DDL852087 CTP852086:CTP852087 CJT852086:CJT852087 BZX852086:BZX852087 BQB852086:BQB852087 BGF852086:BGF852087 AWJ852086:AWJ852087 AMN852086:AMN852087 ACR852086:ACR852087 SV852086:SV852087 IZ852086:IZ852087 C852086:C852087 WVL786550:WVL786551 WLP786550:WLP786551 WBT786550:WBT786551 VRX786550:VRX786551 VIB786550:VIB786551 UYF786550:UYF786551 UOJ786550:UOJ786551 UEN786550:UEN786551 TUR786550:TUR786551 TKV786550:TKV786551 TAZ786550:TAZ786551 SRD786550:SRD786551 SHH786550:SHH786551 RXL786550:RXL786551 RNP786550:RNP786551 RDT786550:RDT786551 QTX786550:QTX786551 QKB786550:QKB786551 QAF786550:QAF786551 PQJ786550:PQJ786551 PGN786550:PGN786551 OWR786550:OWR786551 OMV786550:OMV786551 OCZ786550:OCZ786551 NTD786550:NTD786551 NJH786550:NJH786551 MZL786550:MZL786551 MPP786550:MPP786551 MFT786550:MFT786551 LVX786550:LVX786551 LMB786550:LMB786551 LCF786550:LCF786551 KSJ786550:KSJ786551 KIN786550:KIN786551 JYR786550:JYR786551 JOV786550:JOV786551 JEZ786550:JEZ786551 IVD786550:IVD786551 ILH786550:ILH786551 IBL786550:IBL786551 HRP786550:HRP786551 HHT786550:HHT786551 GXX786550:GXX786551 GOB786550:GOB786551 GEF786550:GEF786551 FUJ786550:FUJ786551 FKN786550:FKN786551 FAR786550:FAR786551 EQV786550:EQV786551 EGZ786550:EGZ786551 DXD786550:DXD786551 DNH786550:DNH786551 DDL786550:DDL786551 CTP786550:CTP786551 CJT786550:CJT786551 BZX786550:BZX786551 BQB786550:BQB786551 BGF786550:BGF786551 AWJ786550:AWJ786551 AMN786550:AMN786551 ACR786550:ACR786551 SV786550:SV786551 IZ786550:IZ786551 C786550:C786551 WVL721014:WVL721015 WLP721014:WLP721015 WBT721014:WBT721015 VRX721014:VRX721015 VIB721014:VIB721015 UYF721014:UYF721015 UOJ721014:UOJ721015 UEN721014:UEN721015 TUR721014:TUR721015 TKV721014:TKV721015 TAZ721014:TAZ721015 SRD721014:SRD721015 SHH721014:SHH721015 RXL721014:RXL721015 RNP721014:RNP721015 RDT721014:RDT721015 QTX721014:QTX721015 QKB721014:QKB721015 QAF721014:QAF721015 PQJ721014:PQJ721015 PGN721014:PGN721015 OWR721014:OWR721015 OMV721014:OMV721015 OCZ721014:OCZ721015 NTD721014:NTD721015 NJH721014:NJH721015 MZL721014:MZL721015 MPP721014:MPP721015 MFT721014:MFT721015 LVX721014:LVX721015 LMB721014:LMB721015 LCF721014:LCF721015 KSJ721014:KSJ721015 KIN721014:KIN721015 JYR721014:JYR721015 JOV721014:JOV721015 JEZ721014:JEZ721015 IVD721014:IVD721015 ILH721014:ILH721015 IBL721014:IBL721015 HRP721014:HRP721015 HHT721014:HHT721015 GXX721014:GXX721015 GOB721014:GOB721015 GEF721014:GEF721015 FUJ721014:FUJ721015 FKN721014:FKN721015 FAR721014:FAR721015 EQV721014:EQV721015 EGZ721014:EGZ721015 DXD721014:DXD721015 DNH721014:DNH721015 DDL721014:DDL721015 CTP721014:CTP721015 CJT721014:CJT721015 BZX721014:BZX721015 BQB721014:BQB721015 BGF721014:BGF721015 AWJ721014:AWJ721015 AMN721014:AMN721015 ACR721014:ACR721015 SV721014:SV721015 IZ721014:IZ721015 C721014:C721015 WVL655478:WVL655479 WLP655478:WLP655479 WBT655478:WBT655479 VRX655478:VRX655479 VIB655478:VIB655479 UYF655478:UYF655479 UOJ655478:UOJ655479 UEN655478:UEN655479 TUR655478:TUR655479 TKV655478:TKV655479 TAZ655478:TAZ655479 SRD655478:SRD655479 SHH655478:SHH655479 RXL655478:RXL655479 RNP655478:RNP655479 RDT655478:RDT655479 QTX655478:QTX655479 QKB655478:QKB655479 QAF655478:QAF655479 PQJ655478:PQJ655479 PGN655478:PGN655479 OWR655478:OWR655479 OMV655478:OMV655479 OCZ655478:OCZ655479 NTD655478:NTD655479 NJH655478:NJH655479 MZL655478:MZL655479 MPP655478:MPP655479 MFT655478:MFT655479 LVX655478:LVX655479 LMB655478:LMB655479 LCF655478:LCF655479 KSJ655478:KSJ655479 KIN655478:KIN655479 JYR655478:JYR655479 JOV655478:JOV655479 JEZ655478:JEZ655479 IVD655478:IVD655479 ILH655478:ILH655479 IBL655478:IBL655479 HRP655478:HRP655479 HHT655478:HHT655479 GXX655478:GXX655479 GOB655478:GOB655479 GEF655478:GEF655479 FUJ655478:FUJ655479 FKN655478:FKN655479 FAR655478:FAR655479 EQV655478:EQV655479 EGZ655478:EGZ655479 DXD655478:DXD655479 DNH655478:DNH655479 DDL655478:DDL655479 CTP655478:CTP655479 CJT655478:CJT655479 BZX655478:BZX655479 BQB655478:BQB655479 BGF655478:BGF655479 AWJ655478:AWJ655479 AMN655478:AMN655479 ACR655478:ACR655479 SV655478:SV655479 IZ655478:IZ655479 C655478:C655479 WVL589942:WVL589943 WLP589942:WLP589943 WBT589942:WBT589943 VRX589942:VRX589943 VIB589942:VIB589943 UYF589942:UYF589943 UOJ589942:UOJ589943 UEN589942:UEN589943 TUR589942:TUR589943 TKV589942:TKV589943 TAZ589942:TAZ589943 SRD589942:SRD589943 SHH589942:SHH589943 RXL589942:RXL589943 RNP589942:RNP589943 RDT589942:RDT589943 QTX589942:QTX589943 QKB589942:QKB589943 QAF589942:QAF589943 PQJ589942:PQJ589943 PGN589942:PGN589943 OWR589942:OWR589943 OMV589942:OMV589943 OCZ589942:OCZ589943 NTD589942:NTD589943 NJH589942:NJH589943 MZL589942:MZL589943 MPP589942:MPP589943 MFT589942:MFT589943 LVX589942:LVX589943 LMB589942:LMB589943 LCF589942:LCF589943 KSJ589942:KSJ589943 KIN589942:KIN589943 JYR589942:JYR589943 JOV589942:JOV589943 JEZ589942:JEZ589943 IVD589942:IVD589943 ILH589942:ILH589943 IBL589942:IBL589943 HRP589942:HRP589943 HHT589942:HHT589943 GXX589942:GXX589943 GOB589942:GOB589943 GEF589942:GEF589943 FUJ589942:FUJ589943 FKN589942:FKN589943 FAR589942:FAR589943 EQV589942:EQV589943 EGZ589942:EGZ589943 DXD589942:DXD589943 DNH589942:DNH589943 DDL589942:DDL589943 CTP589942:CTP589943 CJT589942:CJT589943 BZX589942:BZX589943 BQB589942:BQB589943 BGF589942:BGF589943 AWJ589942:AWJ589943 AMN589942:AMN589943 ACR589942:ACR589943 SV589942:SV589943 IZ589942:IZ589943 C589942:C589943 WVL524406:WVL524407 WLP524406:WLP524407 WBT524406:WBT524407 VRX524406:VRX524407 VIB524406:VIB524407 UYF524406:UYF524407 UOJ524406:UOJ524407 UEN524406:UEN524407 TUR524406:TUR524407 TKV524406:TKV524407 TAZ524406:TAZ524407 SRD524406:SRD524407 SHH524406:SHH524407 RXL524406:RXL524407 RNP524406:RNP524407 RDT524406:RDT524407 QTX524406:QTX524407 QKB524406:QKB524407 QAF524406:QAF524407 PQJ524406:PQJ524407 PGN524406:PGN524407 OWR524406:OWR524407 OMV524406:OMV524407 OCZ524406:OCZ524407 NTD524406:NTD524407 NJH524406:NJH524407 MZL524406:MZL524407 MPP524406:MPP524407 MFT524406:MFT524407 LVX524406:LVX524407 LMB524406:LMB524407 LCF524406:LCF524407 KSJ524406:KSJ524407 KIN524406:KIN524407 JYR524406:JYR524407 JOV524406:JOV524407 JEZ524406:JEZ524407 IVD524406:IVD524407 ILH524406:ILH524407 IBL524406:IBL524407 HRP524406:HRP524407 HHT524406:HHT524407 GXX524406:GXX524407 GOB524406:GOB524407 GEF524406:GEF524407 FUJ524406:FUJ524407 FKN524406:FKN524407 FAR524406:FAR524407 EQV524406:EQV524407 EGZ524406:EGZ524407 DXD524406:DXD524407 DNH524406:DNH524407 DDL524406:DDL524407 CTP524406:CTP524407 CJT524406:CJT524407 BZX524406:BZX524407 BQB524406:BQB524407 BGF524406:BGF524407 AWJ524406:AWJ524407 AMN524406:AMN524407 ACR524406:ACR524407 SV524406:SV524407 IZ524406:IZ524407 C524406:C524407 WVL458870:WVL458871 WLP458870:WLP458871 WBT458870:WBT458871 VRX458870:VRX458871 VIB458870:VIB458871 UYF458870:UYF458871 UOJ458870:UOJ458871 UEN458870:UEN458871 TUR458870:TUR458871 TKV458870:TKV458871 TAZ458870:TAZ458871 SRD458870:SRD458871 SHH458870:SHH458871 RXL458870:RXL458871 RNP458870:RNP458871 RDT458870:RDT458871 QTX458870:QTX458871 QKB458870:QKB458871 QAF458870:QAF458871 PQJ458870:PQJ458871 PGN458870:PGN458871 OWR458870:OWR458871 OMV458870:OMV458871 OCZ458870:OCZ458871 NTD458870:NTD458871 NJH458870:NJH458871 MZL458870:MZL458871 MPP458870:MPP458871 MFT458870:MFT458871 LVX458870:LVX458871 LMB458870:LMB458871 LCF458870:LCF458871 KSJ458870:KSJ458871 KIN458870:KIN458871 JYR458870:JYR458871 JOV458870:JOV458871 JEZ458870:JEZ458871 IVD458870:IVD458871 ILH458870:ILH458871 IBL458870:IBL458871 HRP458870:HRP458871 HHT458870:HHT458871 GXX458870:GXX458871 GOB458870:GOB458871 GEF458870:GEF458871 FUJ458870:FUJ458871 FKN458870:FKN458871 FAR458870:FAR458871 EQV458870:EQV458871 EGZ458870:EGZ458871 DXD458870:DXD458871 DNH458870:DNH458871 DDL458870:DDL458871 CTP458870:CTP458871 CJT458870:CJT458871 BZX458870:BZX458871 BQB458870:BQB458871 BGF458870:BGF458871 AWJ458870:AWJ458871 AMN458870:AMN458871 ACR458870:ACR458871 SV458870:SV458871 IZ458870:IZ458871 C458870:C458871 WVL393334:WVL393335 WLP393334:WLP393335 WBT393334:WBT393335 VRX393334:VRX393335 VIB393334:VIB393335 UYF393334:UYF393335 UOJ393334:UOJ393335 UEN393334:UEN393335 TUR393334:TUR393335 TKV393334:TKV393335 TAZ393334:TAZ393335 SRD393334:SRD393335 SHH393334:SHH393335 RXL393334:RXL393335 RNP393334:RNP393335 RDT393334:RDT393335 QTX393334:QTX393335 QKB393334:QKB393335 QAF393334:QAF393335 PQJ393334:PQJ393335 PGN393334:PGN393335 OWR393334:OWR393335 OMV393334:OMV393335 OCZ393334:OCZ393335 NTD393334:NTD393335 NJH393334:NJH393335 MZL393334:MZL393335 MPP393334:MPP393335 MFT393334:MFT393335 LVX393334:LVX393335 LMB393334:LMB393335 LCF393334:LCF393335 KSJ393334:KSJ393335 KIN393334:KIN393335 JYR393334:JYR393335 JOV393334:JOV393335 JEZ393334:JEZ393335 IVD393334:IVD393335 ILH393334:ILH393335 IBL393334:IBL393335 HRP393334:HRP393335 HHT393334:HHT393335 GXX393334:GXX393335 GOB393334:GOB393335 GEF393334:GEF393335 FUJ393334:FUJ393335 FKN393334:FKN393335 FAR393334:FAR393335 EQV393334:EQV393335 EGZ393334:EGZ393335 DXD393334:DXD393335 DNH393334:DNH393335 DDL393334:DDL393335 CTP393334:CTP393335 CJT393334:CJT393335 BZX393334:BZX393335 BQB393334:BQB393335 BGF393334:BGF393335 AWJ393334:AWJ393335 AMN393334:AMN393335 ACR393334:ACR393335 SV393334:SV393335 IZ393334:IZ393335 C393334:C393335 WVL327798:WVL327799 WLP327798:WLP327799 WBT327798:WBT327799 VRX327798:VRX327799 VIB327798:VIB327799 UYF327798:UYF327799 UOJ327798:UOJ327799 UEN327798:UEN327799 TUR327798:TUR327799 TKV327798:TKV327799 TAZ327798:TAZ327799 SRD327798:SRD327799 SHH327798:SHH327799 RXL327798:RXL327799 RNP327798:RNP327799 RDT327798:RDT327799 QTX327798:QTX327799 QKB327798:QKB327799 QAF327798:QAF327799 PQJ327798:PQJ327799 PGN327798:PGN327799 OWR327798:OWR327799 OMV327798:OMV327799 OCZ327798:OCZ327799 NTD327798:NTD327799 NJH327798:NJH327799 MZL327798:MZL327799 MPP327798:MPP327799 MFT327798:MFT327799 LVX327798:LVX327799 LMB327798:LMB327799 LCF327798:LCF327799 KSJ327798:KSJ327799 KIN327798:KIN327799 JYR327798:JYR327799 JOV327798:JOV327799 JEZ327798:JEZ327799 IVD327798:IVD327799 ILH327798:ILH327799 IBL327798:IBL327799 HRP327798:HRP327799 HHT327798:HHT327799 GXX327798:GXX327799 GOB327798:GOB327799 GEF327798:GEF327799 FUJ327798:FUJ327799 FKN327798:FKN327799 FAR327798:FAR327799 EQV327798:EQV327799 EGZ327798:EGZ327799 DXD327798:DXD327799 DNH327798:DNH327799 DDL327798:DDL327799 CTP327798:CTP327799 CJT327798:CJT327799 BZX327798:BZX327799 BQB327798:BQB327799 BGF327798:BGF327799 AWJ327798:AWJ327799 AMN327798:AMN327799 ACR327798:ACR327799 SV327798:SV327799 IZ327798:IZ327799 C327798:C327799 WVL262262:WVL262263 WLP262262:WLP262263 WBT262262:WBT262263 VRX262262:VRX262263 VIB262262:VIB262263 UYF262262:UYF262263 UOJ262262:UOJ262263 UEN262262:UEN262263 TUR262262:TUR262263 TKV262262:TKV262263 TAZ262262:TAZ262263 SRD262262:SRD262263 SHH262262:SHH262263 RXL262262:RXL262263 RNP262262:RNP262263 RDT262262:RDT262263 QTX262262:QTX262263 QKB262262:QKB262263 QAF262262:QAF262263 PQJ262262:PQJ262263 PGN262262:PGN262263 OWR262262:OWR262263 OMV262262:OMV262263 OCZ262262:OCZ262263 NTD262262:NTD262263 NJH262262:NJH262263 MZL262262:MZL262263 MPP262262:MPP262263 MFT262262:MFT262263 LVX262262:LVX262263 LMB262262:LMB262263 LCF262262:LCF262263 KSJ262262:KSJ262263 KIN262262:KIN262263 JYR262262:JYR262263 JOV262262:JOV262263 JEZ262262:JEZ262263 IVD262262:IVD262263 ILH262262:ILH262263 IBL262262:IBL262263 HRP262262:HRP262263 HHT262262:HHT262263 GXX262262:GXX262263 GOB262262:GOB262263 GEF262262:GEF262263 FUJ262262:FUJ262263 FKN262262:FKN262263 FAR262262:FAR262263 EQV262262:EQV262263 EGZ262262:EGZ262263 DXD262262:DXD262263 DNH262262:DNH262263 DDL262262:DDL262263 CTP262262:CTP262263 CJT262262:CJT262263 BZX262262:BZX262263 BQB262262:BQB262263 BGF262262:BGF262263 AWJ262262:AWJ262263 AMN262262:AMN262263 ACR262262:ACR262263 SV262262:SV262263 IZ262262:IZ262263 C262262:C262263 WVL196726:WVL196727 WLP196726:WLP196727 WBT196726:WBT196727 VRX196726:VRX196727 VIB196726:VIB196727 UYF196726:UYF196727 UOJ196726:UOJ196727 UEN196726:UEN196727 TUR196726:TUR196727 TKV196726:TKV196727 TAZ196726:TAZ196727 SRD196726:SRD196727 SHH196726:SHH196727 RXL196726:RXL196727 RNP196726:RNP196727 RDT196726:RDT196727 QTX196726:QTX196727 QKB196726:QKB196727 QAF196726:QAF196727 PQJ196726:PQJ196727 PGN196726:PGN196727 OWR196726:OWR196727 OMV196726:OMV196727 OCZ196726:OCZ196727 NTD196726:NTD196727 NJH196726:NJH196727 MZL196726:MZL196727 MPP196726:MPP196727 MFT196726:MFT196727 LVX196726:LVX196727 LMB196726:LMB196727 LCF196726:LCF196727 KSJ196726:KSJ196727 KIN196726:KIN196727 JYR196726:JYR196727 JOV196726:JOV196727 JEZ196726:JEZ196727 IVD196726:IVD196727 ILH196726:ILH196727 IBL196726:IBL196727 HRP196726:HRP196727 HHT196726:HHT196727 GXX196726:GXX196727 GOB196726:GOB196727 GEF196726:GEF196727 FUJ196726:FUJ196727 FKN196726:FKN196727 FAR196726:FAR196727 EQV196726:EQV196727 EGZ196726:EGZ196727 DXD196726:DXD196727 DNH196726:DNH196727 DDL196726:DDL196727 CTP196726:CTP196727 CJT196726:CJT196727 BZX196726:BZX196727 BQB196726:BQB196727 BGF196726:BGF196727 AWJ196726:AWJ196727 AMN196726:AMN196727 ACR196726:ACR196727 SV196726:SV196727 IZ196726:IZ196727 C196726:C196727 WVL131190:WVL131191 WLP131190:WLP131191 WBT131190:WBT131191 VRX131190:VRX131191 VIB131190:VIB131191 UYF131190:UYF131191 UOJ131190:UOJ131191 UEN131190:UEN131191 TUR131190:TUR131191 TKV131190:TKV131191 TAZ131190:TAZ131191 SRD131190:SRD131191 SHH131190:SHH131191 RXL131190:RXL131191 RNP131190:RNP131191 RDT131190:RDT131191 QTX131190:QTX131191 QKB131190:QKB131191 QAF131190:QAF131191 PQJ131190:PQJ131191 PGN131190:PGN131191 OWR131190:OWR131191 OMV131190:OMV131191 OCZ131190:OCZ131191 NTD131190:NTD131191 NJH131190:NJH131191 MZL131190:MZL131191 MPP131190:MPP131191 MFT131190:MFT131191 LVX131190:LVX131191 LMB131190:LMB131191 LCF131190:LCF131191 KSJ131190:KSJ131191 KIN131190:KIN131191 JYR131190:JYR131191 JOV131190:JOV131191 JEZ131190:JEZ131191 IVD131190:IVD131191 ILH131190:ILH131191 IBL131190:IBL131191 HRP131190:HRP131191 HHT131190:HHT131191 GXX131190:GXX131191 GOB131190:GOB131191 GEF131190:GEF131191 FUJ131190:FUJ131191 FKN131190:FKN131191 FAR131190:FAR131191 EQV131190:EQV131191 EGZ131190:EGZ131191 DXD131190:DXD131191 DNH131190:DNH131191 DDL131190:DDL131191 CTP131190:CTP131191 CJT131190:CJT131191 BZX131190:BZX131191 BQB131190:BQB131191 BGF131190:BGF131191 AWJ131190:AWJ131191 AMN131190:AMN131191 ACR131190:ACR131191 SV131190:SV131191 IZ131190:IZ131191 C131190:C131191 WVL65654:WVL65655 WLP65654:WLP65655 WBT65654:WBT65655 VRX65654:VRX65655 VIB65654:VIB65655 UYF65654:UYF65655 UOJ65654:UOJ65655 UEN65654:UEN65655 TUR65654:TUR65655 TKV65654:TKV65655 TAZ65654:TAZ65655 SRD65654:SRD65655 SHH65654:SHH65655 RXL65654:RXL65655 RNP65654:RNP65655 RDT65654:RDT65655 QTX65654:QTX65655 QKB65654:QKB65655 QAF65654:QAF65655 PQJ65654:PQJ65655 PGN65654:PGN65655 OWR65654:OWR65655 OMV65654:OMV65655 OCZ65654:OCZ65655 NTD65654:NTD65655 NJH65654:NJH65655 MZL65654:MZL65655 MPP65654:MPP65655 MFT65654:MFT65655 LVX65654:LVX65655 LMB65654:LMB65655 LCF65654:LCF65655 KSJ65654:KSJ65655 KIN65654:KIN65655 JYR65654:JYR65655 JOV65654:JOV65655 JEZ65654:JEZ65655 IVD65654:IVD65655 ILH65654:ILH65655 IBL65654:IBL65655 HRP65654:HRP65655 HHT65654:HHT65655 GXX65654:GXX65655 GOB65654:GOB65655 GEF65654:GEF65655 FUJ65654:FUJ65655 FKN65654:FKN65655 FAR65654:FAR65655 EQV65654:EQV65655 EGZ65654:EGZ65655 DXD65654:DXD65655 DNH65654:DNH65655 DDL65654:DDL65655 CTP65654:CTP65655 CJT65654:CJT65655 BZX65654:BZX65655 BQB65654:BQB65655 BGF65654:BGF65655 AWJ65654:AWJ65655 AMN65654:AMN65655 ACR65654:ACR65655 SV65654:SV65655 IZ65654:IZ65655 C65654:C65655 WVK983159 WLO983159 WBS983159 VRW983159 VIA983159 UYE983159 UOI983159 UEM983159 TUQ983159 TKU983159 TAY983159 SRC983159 SHG983159 RXK983159 RNO983159 RDS983159 QTW983159 QKA983159 QAE983159 PQI983159 PGM983159 OWQ983159 OMU983159 OCY983159 NTC983159 NJG983159 MZK983159 MPO983159 MFS983159 LVW983159 LMA983159 LCE983159 KSI983159 KIM983159 JYQ983159 JOU983159 JEY983159 IVC983159 ILG983159 IBK983159 HRO983159 HHS983159 GXW983159 GOA983159 GEE983159 FUI983159 FKM983159 FAQ983159 EQU983159 EGY983159 DXC983159 DNG983159 DDK983159 CTO983159 CJS983159 BZW983159 BQA983159 BGE983159 AWI983159 AMM983159 ACQ983159 SU983159 IY983159 B983159 WVK917623 WLO917623 WBS917623 VRW917623 VIA917623 UYE917623 UOI917623 UEM917623 TUQ917623 TKU917623 TAY917623 SRC917623 SHG917623 RXK917623 RNO917623 RDS917623 QTW917623 QKA917623 QAE917623 PQI917623 PGM917623 OWQ917623 OMU917623 OCY917623 NTC917623 NJG917623 MZK917623 MPO917623 MFS917623 LVW917623 LMA917623 LCE917623 KSI917623 KIM917623 JYQ917623 JOU917623 JEY917623 IVC917623 ILG917623 IBK917623 HRO917623 HHS917623 GXW917623 GOA917623 GEE917623 FUI917623 FKM917623 FAQ917623 EQU917623 EGY917623 DXC917623 DNG917623 DDK917623 CTO917623 CJS917623 BZW917623 BQA917623 BGE917623 AWI917623 AMM917623 ACQ917623 SU917623 IY917623 B917623 WVK852087 WLO852087 WBS852087 VRW852087 VIA852087 UYE852087 UOI852087 UEM852087 TUQ852087 TKU852087 TAY852087 SRC852087 SHG852087 RXK852087 RNO852087 RDS852087 QTW852087 QKA852087 QAE852087 PQI852087 PGM852087 OWQ852087 OMU852087 OCY852087 NTC852087 NJG852087 MZK852087 MPO852087 MFS852087 LVW852087 LMA852087 LCE852087 KSI852087 KIM852087 JYQ852087 JOU852087 JEY852087 IVC852087 ILG852087 IBK852087 HRO852087 HHS852087 GXW852087 GOA852087 GEE852087 FUI852087 FKM852087 FAQ852087 EQU852087 EGY852087 DXC852087 DNG852087 DDK852087 CTO852087 CJS852087 BZW852087 BQA852087 BGE852087 AWI852087 AMM852087 ACQ852087 SU852087 IY852087 B852087 WVK786551 WLO786551 WBS786551 VRW786551 VIA786551 UYE786551 UOI786551 UEM786551 TUQ786551 TKU786551 TAY786551 SRC786551 SHG786551 RXK786551 RNO786551 RDS786551 QTW786551 QKA786551 QAE786551 PQI786551 PGM786551 OWQ786551 OMU786551 OCY786551 NTC786551 NJG786551 MZK786551 MPO786551 MFS786551 LVW786551 LMA786551 LCE786551 KSI786551 KIM786551 JYQ786551 JOU786551 JEY786551 IVC786551 ILG786551 IBK786551 HRO786551 HHS786551 GXW786551 GOA786551 GEE786551 FUI786551 FKM786551 FAQ786551 EQU786551 EGY786551 DXC786551 DNG786551 DDK786551 CTO786551 CJS786551 BZW786551 BQA786551 BGE786551 AWI786551 AMM786551 ACQ786551 SU786551 IY786551 B786551 WVK721015 WLO721015 WBS721015 VRW721015 VIA721015 UYE721015 UOI721015 UEM721015 TUQ721015 TKU721015 TAY721015 SRC721015 SHG721015 RXK721015 RNO721015 RDS721015 QTW721015 QKA721015 QAE721015 PQI721015 PGM721015 OWQ721015 OMU721015 OCY721015 NTC721015 NJG721015 MZK721015 MPO721015 MFS721015 LVW721015 LMA721015 LCE721015 KSI721015 KIM721015 JYQ721015 JOU721015 JEY721015 IVC721015 ILG721015 IBK721015 HRO721015 HHS721015 GXW721015 GOA721015 GEE721015 FUI721015 FKM721015 FAQ721015 EQU721015 EGY721015 DXC721015 DNG721015 DDK721015 CTO721015 CJS721015 BZW721015 BQA721015 BGE721015 AWI721015 AMM721015 ACQ721015 SU721015 IY721015 B721015 WVK655479 WLO655479 WBS655479 VRW655479 VIA655479 UYE655479 UOI655479 UEM655479 TUQ655479 TKU655479 TAY655479 SRC655479 SHG655479 RXK655479 RNO655479 RDS655479 QTW655479 QKA655479 QAE655479 PQI655479 PGM655479 OWQ655479 OMU655479 OCY655479 NTC655479 NJG655479 MZK655479 MPO655479 MFS655479 LVW655479 LMA655479 LCE655479 KSI655479 KIM655479 JYQ655479 JOU655479 JEY655479 IVC655479 ILG655479 IBK655479 HRO655479 HHS655479 GXW655479 GOA655479 GEE655479 FUI655479 FKM655479 FAQ655479 EQU655479 EGY655479 DXC655479 DNG655479 DDK655479 CTO655479 CJS655479 BZW655479 BQA655479 BGE655479 AWI655479 AMM655479 ACQ655479 SU655479 IY655479 B655479 WVK589943 WLO589943 WBS589943 VRW589943 VIA589943 UYE589943 UOI589943 UEM589943 TUQ589943 TKU589943 TAY589943 SRC589943 SHG589943 RXK589943 RNO589943 RDS589943 QTW589943 QKA589943 QAE589943 PQI589943 PGM589943 OWQ589943 OMU589943 OCY589943 NTC589943 NJG589943 MZK589943 MPO589943 MFS589943 LVW589943 LMA589943 LCE589943 KSI589943 KIM589943 JYQ589943 JOU589943 JEY589943 IVC589943 ILG589943 IBK589943 HRO589943 HHS589943 GXW589943 GOA589943 GEE589943 FUI589943 FKM589943 FAQ589943 EQU589943 EGY589943 DXC589943 DNG589943 DDK589943 CTO589943 CJS589943 BZW589943 BQA589943 BGE589943 AWI589943 AMM589943 ACQ589943 SU589943 IY589943 B589943 WVK524407 WLO524407 WBS524407 VRW524407 VIA524407 UYE524407 UOI524407 UEM524407 TUQ524407 TKU524407 TAY524407 SRC524407 SHG524407 RXK524407 RNO524407 RDS524407 QTW524407 QKA524407 QAE524407 PQI524407 PGM524407 OWQ524407 OMU524407 OCY524407 NTC524407 NJG524407 MZK524407 MPO524407 MFS524407 LVW524407 LMA524407 LCE524407 KSI524407 KIM524407 JYQ524407 JOU524407 JEY524407 IVC524407 ILG524407 IBK524407 HRO524407 HHS524407 GXW524407 GOA524407 GEE524407 FUI524407 FKM524407 FAQ524407 EQU524407 EGY524407 DXC524407 DNG524407 DDK524407 CTO524407 CJS524407 BZW524407 BQA524407 BGE524407 AWI524407 AMM524407 ACQ524407 SU524407 IY524407 B524407 WVK458871 WLO458871 WBS458871 VRW458871 VIA458871 UYE458871 UOI458871 UEM458871 TUQ458871 TKU458871 TAY458871 SRC458871 SHG458871 RXK458871 RNO458871 RDS458871 QTW458871 QKA458871 QAE458871 PQI458871 PGM458871 OWQ458871 OMU458871 OCY458871 NTC458871 NJG458871 MZK458871 MPO458871 MFS458871 LVW458871 LMA458871 LCE458871 KSI458871 KIM458871 JYQ458871 JOU458871 JEY458871 IVC458871 ILG458871 IBK458871 HRO458871 HHS458871 GXW458871 GOA458871 GEE458871 FUI458871 FKM458871 FAQ458871 EQU458871 EGY458871 DXC458871 DNG458871 DDK458871 CTO458871 CJS458871 BZW458871 BQA458871 BGE458871 AWI458871 AMM458871 ACQ458871 SU458871 IY458871 B458871 WVK393335 WLO393335 WBS393335 VRW393335 VIA393335 UYE393335 UOI393335 UEM393335 TUQ393335 TKU393335 TAY393335 SRC393335 SHG393335 RXK393335 RNO393335 RDS393335 QTW393335 QKA393335 QAE393335 PQI393335 PGM393335 OWQ393335 OMU393335 OCY393335 NTC393335 NJG393335 MZK393335 MPO393335 MFS393335 LVW393335 LMA393335 LCE393335 KSI393335 KIM393335 JYQ393335 JOU393335 JEY393335 IVC393335 ILG393335 IBK393335 HRO393335 HHS393335 GXW393335 GOA393335 GEE393335 FUI393335 FKM393335 FAQ393335 EQU393335 EGY393335 DXC393335 DNG393335 DDK393335 CTO393335 CJS393335 BZW393335 BQA393335 BGE393335 AWI393335 AMM393335 ACQ393335 SU393335 IY393335 B393335 WVK327799 WLO327799 WBS327799 VRW327799 VIA327799 UYE327799 UOI327799 UEM327799 TUQ327799 TKU327799 TAY327799 SRC327799 SHG327799 RXK327799 RNO327799 RDS327799 QTW327799 QKA327799 QAE327799 PQI327799 PGM327799 OWQ327799 OMU327799 OCY327799 NTC327799 NJG327799 MZK327799 MPO327799 MFS327799 LVW327799 LMA327799 LCE327799 KSI327799 KIM327799 JYQ327799 JOU327799 JEY327799 IVC327799 ILG327799 IBK327799 HRO327799 HHS327799 GXW327799 GOA327799 GEE327799 FUI327799 FKM327799 FAQ327799 EQU327799 EGY327799 DXC327799 DNG327799 DDK327799 CTO327799 CJS327799 BZW327799 BQA327799 BGE327799 AWI327799 AMM327799 ACQ327799 SU327799 IY327799 B327799 WVK262263 WLO262263 WBS262263 VRW262263 VIA262263 UYE262263 UOI262263 UEM262263 TUQ262263 TKU262263 TAY262263 SRC262263 SHG262263 RXK262263 RNO262263 RDS262263 QTW262263 QKA262263 QAE262263 PQI262263 PGM262263 OWQ262263 OMU262263 OCY262263 NTC262263 NJG262263 MZK262263 MPO262263 MFS262263 LVW262263 LMA262263 LCE262263 KSI262263 KIM262263 JYQ262263 JOU262263 JEY262263 IVC262263 ILG262263 IBK262263 HRO262263 HHS262263 GXW262263 GOA262263 GEE262263 FUI262263 FKM262263 FAQ262263 EQU262263 EGY262263 DXC262263 DNG262263 DDK262263 CTO262263 CJS262263 BZW262263 BQA262263 BGE262263 AWI262263 AMM262263 ACQ262263 SU262263 IY262263 B262263 WVK196727 WLO196727 WBS196727 VRW196727 VIA196727 UYE196727 UOI196727 UEM196727 TUQ196727 TKU196727 TAY196727 SRC196727 SHG196727 RXK196727 RNO196727 RDS196727 QTW196727 QKA196727 QAE196727 PQI196727 PGM196727 OWQ196727 OMU196727 OCY196727 NTC196727 NJG196727 MZK196727 MPO196727 MFS196727 LVW196727 LMA196727 LCE196727 KSI196727 KIM196727 JYQ196727 JOU196727 JEY196727 IVC196727 ILG196727 IBK196727 HRO196727 HHS196727 GXW196727 GOA196727 GEE196727 FUI196727 FKM196727 FAQ196727 EQU196727 EGY196727 DXC196727 DNG196727 DDK196727 CTO196727 CJS196727 BZW196727 BQA196727 BGE196727 AWI196727 AMM196727 ACQ196727 SU196727 IY196727 B196727 WVK131191 WLO131191 WBS131191 VRW131191 VIA131191 UYE131191 UOI131191 UEM131191 TUQ131191 TKU131191 TAY131191 SRC131191 SHG131191 RXK131191 RNO131191 RDS131191 QTW131191 QKA131191 QAE131191 PQI131191 PGM131191 OWQ131191 OMU131191 OCY131191 NTC131191 NJG131191 MZK131191 MPO131191 MFS131191 LVW131191 LMA131191 LCE131191 KSI131191 KIM131191 JYQ131191 JOU131191 JEY131191 IVC131191 ILG131191 IBK131191 HRO131191 HHS131191 GXW131191 GOA131191 GEE131191 FUI131191 FKM131191 FAQ131191 EQU131191 EGY131191 DXC131191 DNG131191 DDK131191 CTO131191 CJS131191 BZW131191 BQA131191 BGE131191 AWI131191 AMM131191 ACQ131191 SU131191 IY131191 B131191 WVK65655 WLO65655 WBS65655 VRW65655 VIA65655 UYE65655 UOI65655 UEM65655 TUQ65655 TKU65655 TAY65655 SRC65655 SHG65655 RXK65655 RNO65655 RDS65655 QTW65655 QKA65655 QAE65655 PQI65655 PGM65655 OWQ65655 OMU65655 OCY65655 NTC65655 NJG65655 MZK65655 MPO65655 MFS65655 LVW65655 LMA65655 LCE65655 KSI65655 KIM65655 JYQ65655 JOU65655 JEY65655 IVC65655 ILG65655 IBK65655 HRO65655 HHS65655 GXW65655 GOA65655 GEE65655 FUI65655 FKM65655 FAQ65655 EQU65655 EGY65655 DXC65655 DNG65655 DDK65655 CTO65655 CJS65655 BZW65655 BQA65655 BGE65655 AWI65655 AMM65655 ACQ65655 SU65655 IY65655 B65655 WVM983170:WVM983175 WLQ983170:WLQ983175 WBU983170:WBU983175 VRY983170:VRY983175 VIC983170:VIC983175 UYG983170:UYG983175 UOK983170:UOK983175 UEO983170:UEO983175 TUS983170:TUS983175 TKW983170:TKW983175 TBA983170:TBA983175 SRE983170:SRE983175 SHI983170:SHI983175 RXM983170:RXM983175 RNQ983170:RNQ983175 RDU983170:RDU983175 QTY983170:QTY983175 QKC983170:QKC983175 QAG983170:QAG983175 PQK983170:PQK983175 PGO983170:PGO983175 OWS983170:OWS983175 OMW983170:OMW983175 ODA983170:ODA983175 NTE983170:NTE983175 NJI983170:NJI983175 MZM983170:MZM983175 MPQ983170:MPQ983175 MFU983170:MFU983175 LVY983170:LVY983175 LMC983170:LMC983175 LCG983170:LCG983175 KSK983170:KSK983175 KIO983170:KIO983175 JYS983170:JYS983175 JOW983170:JOW983175 JFA983170:JFA983175 IVE983170:IVE983175 ILI983170:ILI983175 IBM983170:IBM983175 HRQ983170:HRQ983175 HHU983170:HHU983175 GXY983170:GXY983175 GOC983170:GOC983175 GEG983170:GEG983175 FUK983170:FUK983175 FKO983170:FKO983175 FAS983170:FAS983175 EQW983170:EQW983175 EHA983170:EHA983175 DXE983170:DXE983175 DNI983170:DNI983175 DDM983170:DDM983175 CTQ983170:CTQ983175 CJU983170:CJU983175 BZY983170:BZY983175 BQC983170:BQC983175 BGG983170:BGG983175 AWK983170:AWK983175 AMO983170:AMO983175 ACS983170:ACS983175 SW983170:SW983175 JA983170:JA983175 D983170:E983175 WVM917634:WVM917639 WLQ917634:WLQ917639 WBU917634:WBU917639 VRY917634:VRY917639 VIC917634:VIC917639 UYG917634:UYG917639 UOK917634:UOK917639 UEO917634:UEO917639 TUS917634:TUS917639 TKW917634:TKW917639 TBA917634:TBA917639 SRE917634:SRE917639 SHI917634:SHI917639 RXM917634:RXM917639 RNQ917634:RNQ917639 RDU917634:RDU917639 QTY917634:QTY917639 QKC917634:QKC917639 QAG917634:QAG917639 PQK917634:PQK917639 PGO917634:PGO917639 OWS917634:OWS917639 OMW917634:OMW917639 ODA917634:ODA917639 NTE917634:NTE917639 NJI917634:NJI917639 MZM917634:MZM917639 MPQ917634:MPQ917639 MFU917634:MFU917639 LVY917634:LVY917639 LMC917634:LMC917639 LCG917634:LCG917639 KSK917634:KSK917639 KIO917634:KIO917639 JYS917634:JYS917639 JOW917634:JOW917639 JFA917634:JFA917639 IVE917634:IVE917639 ILI917634:ILI917639 IBM917634:IBM917639 HRQ917634:HRQ917639 HHU917634:HHU917639 GXY917634:GXY917639 GOC917634:GOC917639 GEG917634:GEG917639 FUK917634:FUK917639 FKO917634:FKO917639 FAS917634:FAS917639 EQW917634:EQW917639 EHA917634:EHA917639 DXE917634:DXE917639 DNI917634:DNI917639 DDM917634:DDM917639 CTQ917634:CTQ917639 CJU917634:CJU917639 BZY917634:BZY917639 BQC917634:BQC917639 BGG917634:BGG917639 AWK917634:AWK917639 AMO917634:AMO917639 ACS917634:ACS917639 SW917634:SW917639 JA917634:JA917639 D917634:E917639 WVM852098:WVM852103 WLQ852098:WLQ852103 WBU852098:WBU852103 VRY852098:VRY852103 VIC852098:VIC852103 UYG852098:UYG852103 UOK852098:UOK852103 UEO852098:UEO852103 TUS852098:TUS852103 TKW852098:TKW852103 TBA852098:TBA852103 SRE852098:SRE852103 SHI852098:SHI852103 RXM852098:RXM852103 RNQ852098:RNQ852103 RDU852098:RDU852103 QTY852098:QTY852103 QKC852098:QKC852103 QAG852098:QAG852103 PQK852098:PQK852103 PGO852098:PGO852103 OWS852098:OWS852103 OMW852098:OMW852103 ODA852098:ODA852103 NTE852098:NTE852103 NJI852098:NJI852103 MZM852098:MZM852103 MPQ852098:MPQ852103 MFU852098:MFU852103 LVY852098:LVY852103 LMC852098:LMC852103 LCG852098:LCG852103 KSK852098:KSK852103 KIO852098:KIO852103 JYS852098:JYS852103 JOW852098:JOW852103 JFA852098:JFA852103 IVE852098:IVE852103 ILI852098:ILI852103 IBM852098:IBM852103 HRQ852098:HRQ852103 HHU852098:HHU852103 GXY852098:GXY852103 GOC852098:GOC852103 GEG852098:GEG852103 FUK852098:FUK852103 FKO852098:FKO852103 FAS852098:FAS852103 EQW852098:EQW852103 EHA852098:EHA852103 DXE852098:DXE852103 DNI852098:DNI852103 DDM852098:DDM852103 CTQ852098:CTQ852103 CJU852098:CJU852103 BZY852098:BZY852103 BQC852098:BQC852103 BGG852098:BGG852103 AWK852098:AWK852103 AMO852098:AMO852103 ACS852098:ACS852103 SW852098:SW852103 JA852098:JA852103 D852098:E852103 WVM786562:WVM786567 WLQ786562:WLQ786567 WBU786562:WBU786567 VRY786562:VRY786567 VIC786562:VIC786567 UYG786562:UYG786567 UOK786562:UOK786567 UEO786562:UEO786567 TUS786562:TUS786567 TKW786562:TKW786567 TBA786562:TBA786567 SRE786562:SRE786567 SHI786562:SHI786567 RXM786562:RXM786567 RNQ786562:RNQ786567 RDU786562:RDU786567 QTY786562:QTY786567 QKC786562:QKC786567 QAG786562:QAG786567 PQK786562:PQK786567 PGO786562:PGO786567 OWS786562:OWS786567 OMW786562:OMW786567 ODA786562:ODA786567 NTE786562:NTE786567 NJI786562:NJI786567 MZM786562:MZM786567 MPQ786562:MPQ786567 MFU786562:MFU786567 LVY786562:LVY786567 LMC786562:LMC786567 LCG786562:LCG786567 KSK786562:KSK786567 KIO786562:KIO786567 JYS786562:JYS786567 JOW786562:JOW786567 JFA786562:JFA786567 IVE786562:IVE786567 ILI786562:ILI786567 IBM786562:IBM786567 HRQ786562:HRQ786567 HHU786562:HHU786567 GXY786562:GXY786567 GOC786562:GOC786567 GEG786562:GEG786567 FUK786562:FUK786567 FKO786562:FKO786567 FAS786562:FAS786567 EQW786562:EQW786567 EHA786562:EHA786567 DXE786562:DXE786567 DNI786562:DNI786567 DDM786562:DDM786567 CTQ786562:CTQ786567 CJU786562:CJU786567 BZY786562:BZY786567 BQC786562:BQC786567 BGG786562:BGG786567 AWK786562:AWK786567 AMO786562:AMO786567 ACS786562:ACS786567 SW786562:SW786567 JA786562:JA786567 D786562:E786567 WVM721026:WVM721031 WLQ721026:WLQ721031 WBU721026:WBU721031 VRY721026:VRY721031 VIC721026:VIC721031 UYG721026:UYG721031 UOK721026:UOK721031 UEO721026:UEO721031 TUS721026:TUS721031 TKW721026:TKW721031 TBA721026:TBA721031 SRE721026:SRE721031 SHI721026:SHI721031 RXM721026:RXM721031 RNQ721026:RNQ721031 RDU721026:RDU721031 QTY721026:QTY721031 QKC721026:QKC721031 QAG721026:QAG721031 PQK721026:PQK721031 PGO721026:PGO721031 OWS721026:OWS721031 OMW721026:OMW721031 ODA721026:ODA721031 NTE721026:NTE721031 NJI721026:NJI721031 MZM721026:MZM721031 MPQ721026:MPQ721031 MFU721026:MFU721031 LVY721026:LVY721031 LMC721026:LMC721031 LCG721026:LCG721031 KSK721026:KSK721031 KIO721026:KIO721031 JYS721026:JYS721031 JOW721026:JOW721031 JFA721026:JFA721031 IVE721026:IVE721031 ILI721026:ILI721031 IBM721026:IBM721031 HRQ721026:HRQ721031 HHU721026:HHU721031 GXY721026:GXY721031 GOC721026:GOC721031 GEG721026:GEG721031 FUK721026:FUK721031 FKO721026:FKO721031 FAS721026:FAS721031 EQW721026:EQW721031 EHA721026:EHA721031 DXE721026:DXE721031 DNI721026:DNI721031 DDM721026:DDM721031 CTQ721026:CTQ721031 CJU721026:CJU721031 BZY721026:BZY721031 BQC721026:BQC721031 BGG721026:BGG721031 AWK721026:AWK721031 AMO721026:AMO721031 ACS721026:ACS721031 SW721026:SW721031 JA721026:JA721031 D721026:E721031 WVM655490:WVM655495 WLQ655490:WLQ655495 WBU655490:WBU655495 VRY655490:VRY655495 VIC655490:VIC655495 UYG655490:UYG655495 UOK655490:UOK655495 UEO655490:UEO655495 TUS655490:TUS655495 TKW655490:TKW655495 TBA655490:TBA655495 SRE655490:SRE655495 SHI655490:SHI655495 RXM655490:RXM655495 RNQ655490:RNQ655495 RDU655490:RDU655495 QTY655490:QTY655495 QKC655490:QKC655495 QAG655490:QAG655495 PQK655490:PQK655495 PGO655490:PGO655495 OWS655490:OWS655495 OMW655490:OMW655495 ODA655490:ODA655495 NTE655490:NTE655495 NJI655490:NJI655495 MZM655490:MZM655495 MPQ655490:MPQ655495 MFU655490:MFU655495 LVY655490:LVY655495 LMC655490:LMC655495 LCG655490:LCG655495 KSK655490:KSK655495 KIO655490:KIO655495 JYS655490:JYS655495 JOW655490:JOW655495 JFA655490:JFA655495 IVE655490:IVE655495 ILI655490:ILI655495 IBM655490:IBM655495 HRQ655490:HRQ655495 HHU655490:HHU655495 GXY655490:GXY655495 GOC655490:GOC655495 GEG655490:GEG655495 FUK655490:FUK655495 FKO655490:FKO655495 FAS655490:FAS655495 EQW655490:EQW655495 EHA655490:EHA655495 DXE655490:DXE655495 DNI655490:DNI655495 DDM655490:DDM655495 CTQ655490:CTQ655495 CJU655490:CJU655495 BZY655490:BZY655495 BQC655490:BQC655495 BGG655490:BGG655495 AWK655490:AWK655495 AMO655490:AMO655495 ACS655490:ACS655495 SW655490:SW655495 JA655490:JA655495 D655490:E655495 WVM589954:WVM589959 WLQ589954:WLQ589959 WBU589954:WBU589959 VRY589954:VRY589959 VIC589954:VIC589959 UYG589954:UYG589959 UOK589954:UOK589959 UEO589954:UEO589959 TUS589954:TUS589959 TKW589954:TKW589959 TBA589954:TBA589959 SRE589954:SRE589959 SHI589954:SHI589959 RXM589954:RXM589959 RNQ589954:RNQ589959 RDU589954:RDU589959 QTY589954:QTY589959 QKC589954:QKC589959 QAG589954:QAG589959 PQK589954:PQK589959 PGO589954:PGO589959 OWS589954:OWS589959 OMW589954:OMW589959 ODA589954:ODA589959 NTE589954:NTE589959 NJI589954:NJI589959 MZM589954:MZM589959 MPQ589954:MPQ589959 MFU589954:MFU589959 LVY589954:LVY589959 LMC589954:LMC589959 LCG589954:LCG589959 KSK589954:KSK589959 KIO589954:KIO589959 JYS589954:JYS589959 JOW589954:JOW589959 JFA589954:JFA589959 IVE589954:IVE589959 ILI589954:ILI589959 IBM589954:IBM589959 HRQ589954:HRQ589959 HHU589954:HHU589959 GXY589954:GXY589959 GOC589954:GOC589959 GEG589954:GEG589959 FUK589954:FUK589959 FKO589954:FKO589959 FAS589954:FAS589959 EQW589954:EQW589959 EHA589954:EHA589959 DXE589954:DXE589959 DNI589954:DNI589959 DDM589954:DDM589959 CTQ589954:CTQ589959 CJU589954:CJU589959 BZY589954:BZY589959 BQC589954:BQC589959 BGG589954:BGG589959 AWK589954:AWK589959 AMO589954:AMO589959 ACS589954:ACS589959 SW589954:SW589959 JA589954:JA589959 D589954:E589959 WVM524418:WVM524423 WLQ524418:WLQ524423 WBU524418:WBU524423 VRY524418:VRY524423 VIC524418:VIC524423 UYG524418:UYG524423 UOK524418:UOK524423 UEO524418:UEO524423 TUS524418:TUS524423 TKW524418:TKW524423 TBA524418:TBA524423 SRE524418:SRE524423 SHI524418:SHI524423 RXM524418:RXM524423 RNQ524418:RNQ524423 RDU524418:RDU524423 QTY524418:QTY524423 QKC524418:QKC524423 QAG524418:QAG524423 PQK524418:PQK524423 PGO524418:PGO524423 OWS524418:OWS524423 OMW524418:OMW524423 ODA524418:ODA524423 NTE524418:NTE524423 NJI524418:NJI524423 MZM524418:MZM524423 MPQ524418:MPQ524423 MFU524418:MFU524423 LVY524418:LVY524423 LMC524418:LMC524423 LCG524418:LCG524423 KSK524418:KSK524423 KIO524418:KIO524423 JYS524418:JYS524423 JOW524418:JOW524423 JFA524418:JFA524423 IVE524418:IVE524423 ILI524418:ILI524423 IBM524418:IBM524423 HRQ524418:HRQ524423 HHU524418:HHU524423 GXY524418:GXY524423 GOC524418:GOC524423 GEG524418:GEG524423 FUK524418:FUK524423 FKO524418:FKO524423 FAS524418:FAS524423 EQW524418:EQW524423 EHA524418:EHA524423 DXE524418:DXE524423 DNI524418:DNI524423 DDM524418:DDM524423 CTQ524418:CTQ524423 CJU524418:CJU524423 BZY524418:BZY524423 BQC524418:BQC524423 BGG524418:BGG524423 AWK524418:AWK524423 AMO524418:AMO524423 ACS524418:ACS524423 SW524418:SW524423 JA524418:JA524423 D524418:E524423 WVM458882:WVM458887 WLQ458882:WLQ458887 WBU458882:WBU458887 VRY458882:VRY458887 VIC458882:VIC458887 UYG458882:UYG458887 UOK458882:UOK458887 UEO458882:UEO458887 TUS458882:TUS458887 TKW458882:TKW458887 TBA458882:TBA458887 SRE458882:SRE458887 SHI458882:SHI458887 RXM458882:RXM458887 RNQ458882:RNQ458887 RDU458882:RDU458887 QTY458882:QTY458887 QKC458882:QKC458887 QAG458882:QAG458887 PQK458882:PQK458887 PGO458882:PGO458887 OWS458882:OWS458887 OMW458882:OMW458887 ODA458882:ODA458887 NTE458882:NTE458887 NJI458882:NJI458887 MZM458882:MZM458887 MPQ458882:MPQ458887 MFU458882:MFU458887 LVY458882:LVY458887 LMC458882:LMC458887 LCG458882:LCG458887 KSK458882:KSK458887 KIO458882:KIO458887 JYS458882:JYS458887 JOW458882:JOW458887 JFA458882:JFA458887 IVE458882:IVE458887 ILI458882:ILI458887 IBM458882:IBM458887 HRQ458882:HRQ458887 HHU458882:HHU458887 GXY458882:GXY458887 GOC458882:GOC458887 GEG458882:GEG458887 FUK458882:FUK458887 FKO458882:FKO458887 FAS458882:FAS458887 EQW458882:EQW458887 EHA458882:EHA458887 DXE458882:DXE458887 DNI458882:DNI458887 DDM458882:DDM458887 CTQ458882:CTQ458887 CJU458882:CJU458887 BZY458882:BZY458887 BQC458882:BQC458887 BGG458882:BGG458887 AWK458882:AWK458887 AMO458882:AMO458887 ACS458882:ACS458887 SW458882:SW458887 JA458882:JA458887 D458882:E458887 WVM393346:WVM393351 WLQ393346:WLQ393351 WBU393346:WBU393351 VRY393346:VRY393351 VIC393346:VIC393351 UYG393346:UYG393351 UOK393346:UOK393351 UEO393346:UEO393351 TUS393346:TUS393351 TKW393346:TKW393351 TBA393346:TBA393351 SRE393346:SRE393351 SHI393346:SHI393351 RXM393346:RXM393351 RNQ393346:RNQ393351 RDU393346:RDU393351 QTY393346:QTY393351 QKC393346:QKC393351 QAG393346:QAG393351 PQK393346:PQK393351 PGO393346:PGO393351 OWS393346:OWS393351 OMW393346:OMW393351 ODA393346:ODA393351 NTE393346:NTE393351 NJI393346:NJI393351 MZM393346:MZM393351 MPQ393346:MPQ393351 MFU393346:MFU393351 LVY393346:LVY393351 LMC393346:LMC393351 LCG393346:LCG393351 KSK393346:KSK393351 KIO393346:KIO393351 JYS393346:JYS393351 JOW393346:JOW393351 JFA393346:JFA393351 IVE393346:IVE393351 ILI393346:ILI393351 IBM393346:IBM393351 HRQ393346:HRQ393351 HHU393346:HHU393351 GXY393346:GXY393351 GOC393346:GOC393351 GEG393346:GEG393351 FUK393346:FUK393351 FKO393346:FKO393351 FAS393346:FAS393351 EQW393346:EQW393351 EHA393346:EHA393351 DXE393346:DXE393351 DNI393346:DNI393351 DDM393346:DDM393351 CTQ393346:CTQ393351 CJU393346:CJU393351 BZY393346:BZY393351 BQC393346:BQC393351 BGG393346:BGG393351 AWK393346:AWK393351 AMO393346:AMO393351 ACS393346:ACS393351 SW393346:SW393351 JA393346:JA393351 D393346:E393351 WVM327810:WVM327815 WLQ327810:WLQ327815 WBU327810:WBU327815 VRY327810:VRY327815 VIC327810:VIC327815 UYG327810:UYG327815 UOK327810:UOK327815 UEO327810:UEO327815 TUS327810:TUS327815 TKW327810:TKW327815 TBA327810:TBA327815 SRE327810:SRE327815 SHI327810:SHI327815 RXM327810:RXM327815 RNQ327810:RNQ327815 RDU327810:RDU327815 QTY327810:QTY327815 QKC327810:QKC327815 QAG327810:QAG327815 PQK327810:PQK327815 PGO327810:PGO327815 OWS327810:OWS327815 OMW327810:OMW327815 ODA327810:ODA327815 NTE327810:NTE327815 NJI327810:NJI327815 MZM327810:MZM327815 MPQ327810:MPQ327815 MFU327810:MFU327815 LVY327810:LVY327815 LMC327810:LMC327815 LCG327810:LCG327815 KSK327810:KSK327815 KIO327810:KIO327815 JYS327810:JYS327815 JOW327810:JOW327815 JFA327810:JFA327815 IVE327810:IVE327815 ILI327810:ILI327815 IBM327810:IBM327815 HRQ327810:HRQ327815 HHU327810:HHU327815 GXY327810:GXY327815 GOC327810:GOC327815 GEG327810:GEG327815 FUK327810:FUK327815 FKO327810:FKO327815 FAS327810:FAS327815 EQW327810:EQW327815 EHA327810:EHA327815 DXE327810:DXE327815 DNI327810:DNI327815 DDM327810:DDM327815 CTQ327810:CTQ327815 CJU327810:CJU327815 BZY327810:BZY327815 BQC327810:BQC327815 BGG327810:BGG327815 AWK327810:AWK327815 AMO327810:AMO327815 ACS327810:ACS327815 SW327810:SW327815 JA327810:JA327815 D327810:E327815 WVM262274:WVM262279 WLQ262274:WLQ262279 WBU262274:WBU262279 VRY262274:VRY262279 VIC262274:VIC262279 UYG262274:UYG262279 UOK262274:UOK262279 UEO262274:UEO262279 TUS262274:TUS262279 TKW262274:TKW262279 TBA262274:TBA262279 SRE262274:SRE262279 SHI262274:SHI262279 RXM262274:RXM262279 RNQ262274:RNQ262279 RDU262274:RDU262279 QTY262274:QTY262279 QKC262274:QKC262279 QAG262274:QAG262279 PQK262274:PQK262279 PGO262274:PGO262279 OWS262274:OWS262279 OMW262274:OMW262279 ODA262274:ODA262279 NTE262274:NTE262279 NJI262274:NJI262279 MZM262274:MZM262279 MPQ262274:MPQ262279 MFU262274:MFU262279 LVY262274:LVY262279 LMC262274:LMC262279 LCG262274:LCG262279 KSK262274:KSK262279 KIO262274:KIO262279 JYS262274:JYS262279 JOW262274:JOW262279 JFA262274:JFA262279 IVE262274:IVE262279 ILI262274:ILI262279 IBM262274:IBM262279 HRQ262274:HRQ262279 HHU262274:HHU262279 GXY262274:GXY262279 GOC262274:GOC262279 GEG262274:GEG262279 FUK262274:FUK262279 FKO262274:FKO262279 FAS262274:FAS262279 EQW262274:EQW262279 EHA262274:EHA262279 DXE262274:DXE262279 DNI262274:DNI262279 DDM262274:DDM262279 CTQ262274:CTQ262279 CJU262274:CJU262279 BZY262274:BZY262279 BQC262274:BQC262279 BGG262274:BGG262279 AWK262274:AWK262279 AMO262274:AMO262279 ACS262274:ACS262279 SW262274:SW262279 JA262274:JA262279 D262274:E262279 WVM196738:WVM196743 WLQ196738:WLQ196743 WBU196738:WBU196743 VRY196738:VRY196743 VIC196738:VIC196743 UYG196738:UYG196743 UOK196738:UOK196743 UEO196738:UEO196743 TUS196738:TUS196743 TKW196738:TKW196743 TBA196738:TBA196743 SRE196738:SRE196743 SHI196738:SHI196743 RXM196738:RXM196743 RNQ196738:RNQ196743 RDU196738:RDU196743 QTY196738:QTY196743 QKC196738:QKC196743 QAG196738:QAG196743 PQK196738:PQK196743 PGO196738:PGO196743 OWS196738:OWS196743 OMW196738:OMW196743 ODA196738:ODA196743 NTE196738:NTE196743 NJI196738:NJI196743 MZM196738:MZM196743 MPQ196738:MPQ196743 MFU196738:MFU196743 LVY196738:LVY196743 LMC196738:LMC196743 LCG196738:LCG196743 KSK196738:KSK196743 KIO196738:KIO196743 JYS196738:JYS196743 JOW196738:JOW196743 JFA196738:JFA196743 IVE196738:IVE196743 ILI196738:ILI196743 IBM196738:IBM196743 HRQ196738:HRQ196743 HHU196738:HHU196743 GXY196738:GXY196743 GOC196738:GOC196743 GEG196738:GEG196743 FUK196738:FUK196743 FKO196738:FKO196743 FAS196738:FAS196743 EQW196738:EQW196743 EHA196738:EHA196743 DXE196738:DXE196743 DNI196738:DNI196743 DDM196738:DDM196743 CTQ196738:CTQ196743 CJU196738:CJU196743 BZY196738:BZY196743 BQC196738:BQC196743 BGG196738:BGG196743 AWK196738:AWK196743 AMO196738:AMO196743 ACS196738:ACS196743 SW196738:SW196743 JA196738:JA196743 D196738:E196743 WVM131202:WVM131207 WLQ131202:WLQ131207 WBU131202:WBU131207 VRY131202:VRY131207 VIC131202:VIC131207 UYG131202:UYG131207 UOK131202:UOK131207 UEO131202:UEO131207 TUS131202:TUS131207 TKW131202:TKW131207 TBA131202:TBA131207 SRE131202:SRE131207 SHI131202:SHI131207 RXM131202:RXM131207 RNQ131202:RNQ131207 RDU131202:RDU131207 QTY131202:QTY131207 QKC131202:QKC131207 QAG131202:QAG131207 PQK131202:PQK131207 PGO131202:PGO131207 OWS131202:OWS131207 OMW131202:OMW131207 ODA131202:ODA131207 NTE131202:NTE131207 NJI131202:NJI131207 MZM131202:MZM131207 MPQ131202:MPQ131207 MFU131202:MFU131207 LVY131202:LVY131207 LMC131202:LMC131207 LCG131202:LCG131207 KSK131202:KSK131207 KIO131202:KIO131207 JYS131202:JYS131207 JOW131202:JOW131207 JFA131202:JFA131207 IVE131202:IVE131207 ILI131202:ILI131207 IBM131202:IBM131207 HRQ131202:HRQ131207 HHU131202:HHU131207 GXY131202:GXY131207 GOC131202:GOC131207 GEG131202:GEG131207 FUK131202:FUK131207 FKO131202:FKO131207 FAS131202:FAS131207 EQW131202:EQW131207 EHA131202:EHA131207 DXE131202:DXE131207 DNI131202:DNI131207 DDM131202:DDM131207 CTQ131202:CTQ131207 CJU131202:CJU131207 BZY131202:BZY131207 BQC131202:BQC131207 BGG131202:BGG131207 AWK131202:AWK131207 AMO131202:AMO131207 ACS131202:ACS131207 SW131202:SW131207 JA131202:JA131207 D131202:E131207 WVM65666:WVM65671 WLQ65666:WLQ65671 WBU65666:WBU65671 VRY65666:VRY65671 VIC65666:VIC65671 UYG65666:UYG65671 UOK65666:UOK65671 UEO65666:UEO65671 TUS65666:TUS65671 TKW65666:TKW65671 TBA65666:TBA65671 SRE65666:SRE65671 SHI65666:SHI65671 RXM65666:RXM65671 RNQ65666:RNQ65671 RDU65666:RDU65671 QTY65666:QTY65671 QKC65666:QKC65671 QAG65666:QAG65671 PQK65666:PQK65671 PGO65666:PGO65671 OWS65666:OWS65671 OMW65666:OMW65671 ODA65666:ODA65671 NTE65666:NTE65671 NJI65666:NJI65671 MZM65666:MZM65671 MPQ65666:MPQ65671 MFU65666:MFU65671 LVY65666:LVY65671 LMC65666:LMC65671 LCG65666:LCG65671 KSK65666:KSK65671 KIO65666:KIO65671 JYS65666:JYS65671 JOW65666:JOW65671 JFA65666:JFA65671 IVE65666:IVE65671 ILI65666:ILI65671 IBM65666:IBM65671 HRQ65666:HRQ65671 HHU65666:HHU65671 GXY65666:GXY65671 GOC65666:GOC65671 GEG65666:GEG65671 FUK65666:FUK65671 FKO65666:FKO65671 FAS65666:FAS65671 EQW65666:EQW65671 EHA65666:EHA65671 DXE65666:DXE65671 DNI65666:DNI65671 DDM65666:DDM65671 CTQ65666:CTQ65671 CJU65666:CJU65671 BZY65666:BZY65671 BQC65666:BQC65671 BGG65666:BGG65671 AWK65666:AWK65671 AMO65666:AMO65671 ACS65666:ACS65671 SW65666:SW65671 JA65666:JA65671 D65666:E65671 WVM983178:WVM983183 WLQ983178:WLQ983183 WBU983178:WBU983183 VRY983178:VRY983183 VIC983178:VIC983183 UYG983178:UYG983183 UOK983178:UOK983183 UEO983178:UEO983183 TUS983178:TUS983183 TKW983178:TKW983183 TBA983178:TBA983183 SRE983178:SRE983183 SHI983178:SHI983183 RXM983178:RXM983183 RNQ983178:RNQ983183 RDU983178:RDU983183 QTY983178:QTY983183 QKC983178:QKC983183 QAG983178:QAG983183 PQK983178:PQK983183 PGO983178:PGO983183 OWS983178:OWS983183 OMW983178:OMW983183 ODA983178:ODA983183 NTE983178:NTE983183 NJI983178:NJI983183 MZM983178:MZM983183 MPQ983178:MPQ983183 MFU983178:MFU983183 LVY983178:LVY983183 LMC983178:LMC983183 LCG983178:LCG983183 KSK983178:KSK983183 KIO983178:KIO983183 JYS983178:JYS983183 JOW983178:JOW983183 JFA983178:JFA983183 IVE983178:IVE983183 ILI983178:ILI983183 IBM983178:IBM983183 HRQ983178:HRQ983183 HHU983178:HHU983183 GXY983178:GXY983183 GOC983178:GOC983183 GEG983178:GEG983183 FUK983178:FUK983183 FKO983178:FKO983183 FAS983178:FAS983183 EQW983178:EQW983183 EHA983178:EHA983183 DXE983178:DXE983183 DNI983178:DNI983183 DDM983178:DDM983183 CTQ983178:CTQ983183 CJU983178:CJU983183 BZY983178:BZY983183 BQC983178:BQC983183 BGG983178:BGG983183 AWK983178:AWK983183 AMO983178:AMO983183 ACS983178:ACS983183 SW983178:SW983183 JA983178:JA983183 D983178:E983183 WVM917642:WVM917647 WLQ917642:WLQ917647 WBU917642:WBU917647 VRY917642:VRY917647 VIC917642:VIC917647 UYG917642:UYG917647 UOK917642:UOK917647 UEO917642:UEO917647 TUS917642:TUS917647 TKW917642:TKW917647 TBA917642:TBA917647 SRE917642:SRE917647 SHI917642:SHI917647 RXM917642:RXM917647 RNQ917642:RNQ917647 RDU917642:RDU917647 QTY917642:QTY917647 QKC917642:QKC917647 QAG917642:QAG917647 PQK917642:PQK917647 PGO917642:PGO917647 OWS917642:OWS917647 OMW917642:OMW917647 ODA917642:ODA917647 NTE917642:NTE917647 NJI917642:NJI917647 MZM917642:MZM917647 MPQ917642:MPQ917647 MFU917642:MFU917647 LVY917642:LVY917647 LMC917642:LMC917647 LCG917642:LCG917647 KSK917642:KSK917647 KIO917642:KIO917647 JYS917642:JYS917647 JOW917642:JOW917647 JFA917642:JFA917647 IVE917642:IVE917647 ILI917642:ILI917647 IBM917642:IBM917647 HRQ917642:HRQ917647 HHU917642:HHU917647 GXY917642:GXY917647 GOC917642:GOC917647 GEG917642:GEG917647 FUK917642:FUK917647 FKO917642:FKO917647 FAS917642:FAS917647 EQW917642:EQW917647 EHA917642:EHA917647 DXE917642:DXE917647 DNI917642:DNI917647 DDM917642:DDM917647 CTQ917642:CTQ917647 CJU917642:CJU917647 BZY917642:BZY917647 BQC917642:BQC917647 BGG917642:BGG917647 AWK917642:AWK917647 AMO917642:AMO917647 ACS917642:ACS917647 SW917642:SW917647 JA917642:JA917647 D917642:E917647 WVM852106:WVM852111 WLQ852106:WLQ852111 WBU852106:WBU852111 VRY852106:VRY852111 VIC852106:VIC852111 UYG852106:UYG852111 UOK852106:UOK852111 UEO852106:UEO852111 TUS852106:TUS852111 TKW852106:TKW852111 TBA852106:TBA852111 SRE852106:SRE852111 SHI852106:SHI852111 RXM852106:RXM852111 RNQ852106:RNQ852111 RDU852106:RDU852111 QTY852106:QTY852111 QKC852106:QKC852111 QAG852106:QAG852111 PQK852106:PQK852111 PGO852106:PGO852111 OWS852106:OWS852111 OMW852106:OMW852111 ODA852106:ODA852111 NTE852106:NTE852111 NJI852106:NJI852111 MZM852106:MZM852111 MPQ852106:MPQ852111 MFU852106:MFU852111 LVY852106:LVY852111 LMC852106:LMC852111 LCG852106:LCG852111 KSK852106:KSK852111 KIO852106:KIO852111 JYS852106:JYS852111 JOW852106:JOW852111 JFA852106:JFA852111 IVE852106:IVE852111 ILI852106:ILI852111 IBM852106:IBM852111 HRQ852106:HRQ852111 HHU852106:HHU852111 GXY852106:GXY852111 GOC852106:GOC852111 GEG852106:GEG852111 FUK852106:FUK852111 FKO852106:FKO852111 FAS852106:FAS852111 EQW852106:EQW852111 EHA852106:EHA852111 DXE852106:DXE852111 DNI852106:DNI852111 DDM852106:DDM852111 CTQ852106:CTQ852111 CJU852106:CJU852111 BZY852106:BZY852111 BQC852106:BQC852111 BGG852106:BGG852111 AWK852106:AWK852111 AMO852106:AMO852111 ACS852106:ACS852111 SW852106:SW852111 JA852106:JA852111 D852106:E852111 WVM786570:WVM786575 WLQ786570:WLQ786575 WBU786570:WBU786575 VRY786570:VRY786575 VIC786570:VIC786575 UYG786570:UYG786575 UOK786570:UOK786575 UEO786570:UEO786575 TUS786570:TUS786575 TKW786570:TKW786575 TBA786570:TBA786575 SRE786570:SRE786575 SHI786570:SHI786575 RXM786570:RXM786575 RNQ786570:RNQ786575 RDU786570:RDU786575 QTY786570:QTY786575 QKC786570:QKC786575 QAG786570:QAG786575 PQK786570:PQK786575 PGO786570:PGO786575 OWS786570:OWS786575 OMW786570:OMW786575 ODA786570:ODA786575 NTE786570:NTE786575 NJI786570:NJI786575 MZM786570:MZM786575 MPQ786570:MPQ786575 MFU786570:MFU786575 LVY786570:LVY786575 LMC786570:LMC786575 LCG786570:LCG786575 KSK786570:KSK786575 KIO786570:KIO786575 JYS786570:JYS786575 JOW786570:JOW786575 JFA786570:JFA786575 IVE786570:IVE786575 ILI786570:ILI786575 IBM786570:IBM786575 HRQ786570:HRQ786575 HHU786570:HHU786575 GXY786570:GXY786575 GOC786570:GOC786575 GEG786570:GEG786575 FUK786570:FUK786575 FKO786570:FKO786575 FAS786570:FAS786575 EQW786570:EQW786575 EHA786570:EHA786575 DXE786570:DXE786575 DNI786570:DNI786575 DDM786570:DDM786575 CTQ786570:CTQ786575 CJU786570:CJU786575 BZY786570:BZY786575 BQC786570:BQC786575 BGG786570:BGG786575 AWK786570:AWK786575 AMO786570:AMO786575 ACS786570:ACS786575 SW786570:SW786575 JA786570:JA786575 D786570:E786575 WVM721034:WVM721039 WLQ721034:WLQ721039 WBU721034:WBU721039 VRY721034:VRY721039 VIC721034:VIC721039 UYG721034:UYG721039 UOK721034:UOK721039 UEO721034:UEO721039 TUS721034:TUS721039 TKW721034:TKW721039 TBA721034:TBA721039 SRE721034:SRE721039 SHI721034:SHI721039 RXM721034:RXM721039 RNQ721034:RNQ721039 RDU721034:RDU721039 QTY721034:QTY721039 QKC721034:QKC721039 QAG721034:QAG721039 PQK721034:PQK721039 PGO721034:PGO721039 OWS721034:OWS721039 OMW721034:OMW721039 ODA721034:ODA721039 NTE721034:NTE721039 NJI721034:NJI721039 MZM721034:MZM721039 MPQ721034:MPQ721039 MFU721034:MFU721039 LVY721034:LVY721039 LMC721034:LMC721039 LCG721034:LCG721039 KSK721034:KSK721039 KIO721034:KIO721039 JYS721034:JYS721039 JOW721034:JOW721039 JFA721034:JFA721039 IVE721034:IVE721039 ILI721034:ILI721039 IBM721034:IBM721039 HRQ721034:HRQ721039 HHU721034:HHU721039 GXY721034:GXY721039 GOC721034:GOC721039 GEG721034:GEG721039 FUK721034:FUK721039 FKO721034:FKO721039 FAS721034:FAS721039 EQW721034:EQW721039 EHA721034:EHA721039 DXE721034:DXE721039 DNI721034:DNI721039 DDM721034:DDM721039 CTQ721034:CTQ721039 CJU721034:CJU721039 BZY721034:BZY721039 BQC721034:BQC721039 BGG721034:BGG721039 AWK721034:AWK721039 AMO721034:AMO721039 ACS721034:ACS721039 SW721034:SW721039 JA721034:JA721039 D721034:E721039 WVM655498:WVM655503 WLQ655498:WLQ655503 WBU655498:WBU655503 VRY655498:VRY655503 VIC655498:VIC655503 UYG655498:UYG655503 UOK655498:UOK655503 UEO655498:UEO655503 TUS655498:TUS655503 TKW655498:TKW655503 TBA655498:TBA655503 SRE655498:SRE655503 SHI655498:SHI655503 RXM655498:RXM655503 RNQ655498:RNQ655503 RDU655498:RDU655503 QTY655498:QTY655503 QKC655498:QKC655503 QAG655498:QAG655503 PQK655498:PQK655503 PGO655498:PGO655503 OWS655498:OWS655503 OMW655498:OMW655503 ODA655498:ODA655503 NTE655498:NTE655503 NJI655498:NJI655503 MZM655498:MZM655503 MPQ655498:MPQ655503 MFU655498:MFU655503 LVY655498:LVY655503 LMC655498:LMC655503 LCG655498:LCG655503 KSK655498:KSK655503 KIO655498:KIO655503 JYS655498:JYS655503 JOW655498:JOW655503 JFA655498:JFA655503 IVE655498:IVE655503 ILI655498:ILI655503 IBM655498:IBM655503 HRQ655498:HRQ655503 HHU655498:HHU655503 GXY655498:GXY655503 GOC655498:GOC655503 GEG655498:GEG655503 FUK655498:FUK655503 FKO655498:FKO655503 FAS655498:FAS655503 EQW655498:EQW655503 EHA655498:EHA655503 DXE655498:DXE655503 DNI655498:DNI655503 DDM655498:DDM655503 CTQ655498:CTQ655503 CJU655498:CJU655503 BZY655498:BZY655503 BQC655498:BQC655503 BGG655498:BGG655503 AWK655498:AWK655503 AMO655498:AMO655503 ACS655498:ACS655503 SW655498:SW655503 JA655498:JA655503 D655498:E655503 WVM589962:WVM589967 WLQ589962:WLQ589967 WBU589962:WBU589967 VRY589962:VRY589967 VIC589962:VIC589967 UYG589962:UYG589967 UOK589962:UOK589967 UEO589962:UEO589967 TUS589962:TUS589967 TKW589962:TKW589967 TBA589962:TBA589967 SRE589962:SRE589967 SHI589962:SHI589967 RXM589962:RXM589967 RNQ589962:RNQ589967 RDU589962:RDU589967 QTY589962:QTY589967 QKC589962:QKC589967 QAG589962:QAG589967 PQK589962:PQK589967 PGO589962:PGO589967 OWS589962:OWS589967 OMW589962:OMW589967 ODA589962:ODA589967 NTE589962:NTE589967 NJI589962:NJI589967 MZM589962:MZM589967 MPQ589962:MPQ589967 MFU589962:MFU589967 LVY589962:LVY589967 LMC589962:LMC589967 LCG589962:LCG589967 KSK589962:KSK589967 KIO589962:KIO589967 JYS589962:JYS589967 JOW589962:JOW589967 JFA589962:JFA589967 IVE589962:IVE589967 ILI589962:ILI589967 IBM589962:IBM589967 HRQ589962:HRQ589967 HHU589962:HHU589967 GXY589962:GXY589967 GOC589962:GOC589967 GEG589962:GEG589967 FUK589962:FUK589967 FKO589962:FKO589967 FAS589962:FAS589967 EQW589962:EQW589967 EHA589962:EHA589967 DXE589962:DXE589967 DNI589962:DNI589967 DDM589962:DDM589967 CTQ589962:CTQ589967 CJU589962:CJU589967 BZY589962:BZY589967 BQC589962:BQC589967 BGG589962:BGG589967 AWK589962:AWK589967 AMO589962:AMO589967 ACS589962:ACS589967 SW589962:SW589967 JA589962:JA589967 D589962:E589967 WVM524426:WVM524431 WLQ524426:WLQ524431 WBU524426:WBU524431 VRY524426:VRY524431 VIC524426:VIC524431 UYG524426:UYG524431 UOK524426:UOK524431 UEO524426:UEO524431 TUS524426:TUS524431 TKW524426:TKW524431 TBA524426:TBA524431 SRE524426:SRE524431 SHI524426:SHI524431 RXM524426:RXM524431 RNQ524426:RNQ524431 RDU524426:RDU524431 QTY524426:QTY524431 QKC524426:QKC524431 QAG524426:QAG524431 PQK524426:PQK524431 PGO524426:PGO524431 OWS524426:OWS524431 OMW524426:OMW524431 ODA524426:ODA524431 NTE524426:NTE524431 NJI524426:NJI524431 MZM524426:MZM524431 MPQ524426:MPQ524431 MFU524426:MFU524431 LVY524426:LVY524431 LMC524426:LMC524431 LCG524426:LCG524431 KSK524426:KSK524431 KIO524426:KIO524431 JYS524426:JYS524431 JOW524426:JOW524431 JFA524426:JFA524431 IVE524426:IVE524431 ILI524426:ILI524431 IBM524426:IBM524431 HRQ524426:HRQ524431 HHU524426:HHU524431 GXY524426:GXY524431 GOC524426:GOC524431 GEG524426:GEG524431 FUK524426:FUK524431 FKO524426:FKO524431 FAS524426:FAS524431 EQW524426:EQW524431 EHA524426:EHA524431 DXE524426:DXE524431 DNI524426:DNI524431 DDM524426:DDM524431 CTQ524426:CTQ524431 CJU524426:CJU524431 BZY524426:BZY524431 BQC524426:BQC524431 BGG524426:BGG524431 AWK524426:AWK524431 AMO524426:AMO524431 ACS524426:ACS524431 SW524426:SW524431 JA524426:JA524431 D524426:E524431 WVM458890:WVM458895 WLQ458890:WLQ458895 WBU458890:WBU458895 VRY458890:VRY458895 VIC458890:VIC458895 UYG458890:UYG458895 UOK458890:UOK458895 UEO458890:UEO458895 TUS458890:TUS458895 TKW458890:TKW458895 TBA458890:TBA458895 SRE458890:SRE458895 SHI458890:SHI458895 RXM458890:RXM458895 RNQ458890:RNQ458895 RDU458890:RDU458895 QTY458890:QTY458895 QKC458890:QKC458895 QAG458890:QAG458895 PQK458890:PQK458895 PGO458890:PGO458895 OWS458890:OWS458895 OMW458890:OMW458895 ODA458890:ODA458895 NTE458890:NTE458895 NJI458890:NJI458895 MZM458890:MZM458895 MPQ458890:MPQ458895 MFU458890:MFU458895 LVY458890:LVY458895 LMC458890:LMC458895 LCG458890:LCG458895 KSK458890:KSK458895 KIO458890:KIO458895 JYS458890:JYS458895 JOW458890:JOW458895 JFA458890:JFA458895 IVE458890:IVE458895 ILI458890:ILI458895 IBM458890:IBM458895 HRQ458890:HRQ458895 HHU458890:HHU458895 GXY458890:GXY458895 GOC458890:GOC458895 GEG458890:GEG458895 FUK458890:FUK458895 FKO458890:FKO458895 FAS458890:FAS458895 EQW458890:EQW458895 EHA458890:EHA458895 DXE458890:DXE458895 DNI458890:DNI458895 DDM458890:DDM458895 CTQ458890:CTQ458895 CJU458890:CJU458895 BZY458890:BZY458895 BQC458890:BQC458895 BGG458890:BGG458895 AWK458890:AWK458895 AMO458890:AMO458895 ACS458890:ACS458895 SW458890:SW458895 JA458890:JA458895 D458890:E458895 WVM393354:WVM393359 WLQ393354:WLQ393359 WBU393354:WBU393359 VRY393354:VRY393359 VIC393354:VIC393359 UYG393354:UYG393359 UOK393354:UOK393359 UEO393354:UEO393359 TUS393354:TUS393359 TKW393354:TKW393359 TBA393354:TBA393359 SRE393354:SRE393359 SHI393354:SHI393359 RXM393354:RXM393359 RNQ393354:RNQ393359 RDU393354:RDU393359 QTY393354:QTY393359 QKC393354:QKC393359 QAG393354:QAG393359 PQK393354:PQK393359 PGO393354:PGO393359 OWS393354:OWS393359 OMW393354:OMW393359 ODA393354:ODA393359 NTE393354:NTE393359 NJI393354:NJI393359 MZM393354:MZM393359 MPQ393354:MPQ393359 MFU393354:MFU393359 LVY393354:LVY393359 LMC393354:LMC393359 LCG393354:LCG393359 KSK393354:KSK393359 KIO393354:KIO393359 JYS393354:JYS393359 JOW393354:JOW393359 JFA393354:JFA393359 IVE393354:IVE393359 ILI393354:ILI393359 IBM393354:IBM393359 HRQ393354:HRQ393359 HHU393354:HHU393359 GXY393354:GXY393359 GOC393354:GOC393359 GEG393354:GEG393359 FUK393354:FUK393359 FKO393354:FKO393359 FAS393354:FAS393359 EQW393354:EQW393359 EHA393354:EHA393359 DXE393354:DXE393359 DNI393354:DNI393359 DDM393354:DDM393359 CTQ393354:CTQ393359 CJU393354:CJU393359 BZY393354:BZY393359 BQC393354:BQC393359 BGG393354:BGG393359 AWK393354:AWK393359 AMO393354:AMO393359 ACS393354:ACS393359 SW393354:SW393359 JA393354:JA393359 D393354:E393359 WVM327818:WVM327823 WLQ327818:WLQ327823 WBU327818:WBU327823 VRY327818:VRY327823 VIC327818:VIC327823 UYG327818:UYG327823 UOK327818:UOK327823 UEO327818:UEO327823 TUS327818:TUS327823 TKW327818:TKW327823 TBA327818:TBA327823 SRE327818:SRE327823 SHI327818:SHI327823 RXM327818:RXM327823 RNQ327818:RNQ327823 RDU327818:RDU327823 QTY327818:QTY327823 QKC327818:QKC327823 QAG327818:QAG327823 PQK327818:PQK327823 PGO327818:PGO327823 OWS327818:OWS327823 OMW327818:OMW327823 ODA327818:ODA327823 NTE327818:NTE327823 NJI327818:NJI327823 MZM327818:MZM327823 MPQ327818:MPQ327823 MFU327818:MFU327823 LVY327818:LVY327823 LMC327818:LMC327823 LCG327818:LCG327823 KSK327818:KSK327823 KIO327818:KIO327823 JYS327818:JYS327823 JOW327818:JOW327823 JFA327818:JFA327823 IVE327818:IVE327823 ILI327818:ILI327823 IBM327818:IBM327823 HRQ327818:HRQ327823 HHU327818:HHU327823 GXY327818:GXY327823 GOC327818:GOC327823 GEG327818:GEG327823 FUK327818:FUK327823 FKO327818:FKO327823 FAS327818:FAS327823 EQW327818:EQW327823 EHA327818:EHA327823 DXE327818:DXE327823 DNI327818:DNI327823 DDM327818:DDM327823 CTQ327818:CTQ327823 CJU327818:CJU327823 BZY327818:BZY327823 BQC327818:BQC327823 BGG327818:BGG327823 AWK327818:AWK327823 AMO327818:AMO327823 ACS327818:ACS327823 SW327818:SW327823 JA327818:JA327823 D327818:E327823 WVM262282:WVM262287 WLQ262282:WLQ262287 WBU262282:WBU262287 VRY262282:VRY262287 VIC262282:VIC262287 UYG262282:UYG262287 UOK262282:UOK262287 UEO262282:UEO262287 TUS262282:TUS262287 TKW262282:TKW262287 TBA262282:TBA262287 SRE262282:SRE262287 SHI262282:SHI262287 RXM262282:RXM262287 RNQ262282:RNQ262287 RDU262282:RDU262287 QTY262282:QTY262287 QKC262282:QKC262287 QAG262282:QAG262287 PQK262282:PQK262287 PGO262282:PGO262287 OWS262282:OWS262287 OMW262282:OMW262287 ODA262282:ODA262287 NTE262282:NTE262287 NJI262282:NJI262287 MZM262282:MZM262287 MPQ262282:MPQ262287 MFU262282:MFU262287 LVY262282:LVY262287 LMC262282:LMC262287 LCG262282:LCG262287 KSK262282:KSK262287 KIO262282:KIO262287 JYS262282:JYS262287 JOW262282:JOW262287 JFA262282:JFA262287 IVE262282:IVE262287 ILI262282:ILI262287 IBM262282:IBM262287 HRQ262282:HRQ262287 HHU262282:HHU262287 GXY262282:GXY262287 GOC262282:GOC262287 GEG262282:GEG262287 FUK262282:FUK262287 FKO262282:FKO262287 FAS262282:FAS262287 EQW262282:EQW262287 EHA262282:EHA262287 DXE262282:DXE262287 DNI262282:DNI262287 DDM262282:DDM262287 CTQ262282:CTQ262287 CJU262282:CJU262287 BZY262282:BZY262287 BQC262282:BQC262287 BGG262282:BGG262287 AWK262282:AWK262287 AMO262282:AMO262287 ACS262282:ACS262287 SW262282:SW262287 JA262282:JA262287 D262282:E262287 WVM196746:WVM196751 WLQ196746:WLQ196751 WBU196746:WBU196751 VRY196746:VRY196751 VIC196746:VIC196751 UYG196746:UYG196751 UOK196746:UOK196751 UEO196746:UEO196751 TUS196746:TUS196751 TKW196746:TKW196751 TBA196746:TBA196751 SRE196746:SRE196751 SHI196746:SHI196751 RXM196746:RXM196751 RNQ196746:RNQ196751 RDU196746:RDU196751 QTY196746:QTY196751 QKC196746:QKC196751 QAG196746:QAG196751 PQK196746:PQK196751 PGO196746:PGO196751 OWS196746:OWS196751 OMW196746:OMW196751 ODA196746:ODA196751 NTE196746:NTE196751 NJI196746:NJI196751 MZM196746:MZM196751 MPQ196746:MPQ196751 MFU196746:MFU196751 LVY196746:LVY196751 LMC196746:LMC196751 LCG196746:LCG196751 KSK196746:KSK196751 KIO196746:KIO196751 JYS196746:JYS196751 JOW196746:JOW196751 JFA196746:JFA196751 IVE196746:IVE196751 ILI196746:ILI196751 IBM196746:IBM196751 HRQ196746:HRQ196751 HHU196746:HHU196751 GXY196746:GXY196751 GOC196746:GOC196751 GEG196746:GEG196751 FUK196746:FUK196751 FKO196746:FKO196751 FAS196746:FAS196751 EQW196746:EQW196751 EHA196746:EHA196751 DXE196746:DXE196751 DNI196746:DNI196751 DDM196746:DDM196751 CTQ196746:CTQ196751 CJU196746:CJU196751 BZY196746:BZY196751 BQC196746:BQC196751 BGG196746:BGG196751 AWK196746:AWK196751 AMO196746:AMO196751 ACS196746:ACS196751 SW196746:SW196751 JA196746:JA196751 D196746:E196751 WVM131210:WVM131215 WLQ131210:WLQ131215 WBU131210:WBU131215 VRY131210:VRY131215 VIC131210:VIC131215 UYG131210:UYG131215 UOK131210:UOK131215 UEO131210:UEO131215 TUS131210:TUS131215 TKW131210:TKW131215 TBA131210:TBA131215 SRE131210:SRE131215 SHI131210:SHI131215 RXM131210:RXM131215 RNQ131210:RNQ131215 RDU131210:RDU131215 QTY131210:QTY131215 QKC131210:QKC131215 QAG131210:QAG131215 PQK131210:PQK131215 PGO131210:PGO131215 OWS131210:OWS131215 OMW131210:OMW131215 ODA131210:ODA131215 NTE131210:NTE131215 NJI131210:NJI131215 MZM131210:MZM131215 MPQ131210:MPQ131215 MFU131210:MFU131215 LVY131210:LVY131215 LMC131210:LMC131215 LCG131210:LCG131215 KSK131210:KSK131215 KIO131210:KIO131215 JYS131210:JYS131215 JOW131210:JOW131215 JFA131210:JFA131215 IVE131210:IVE131215 ILI131210:ILI131215 IBM131210:IBM131215 HRQ131210:HRQ131215 HHU131210:HHU131215 GXY131210:GXY131215 GOC131210:GOC131215 GEG131210:GEG131215 FUK131210:FUK131215 FKO131210:FKO131215 FAS131210:FAS131215 EQW131210:EQW131215 EHA131210:EHA131215 DXE131210:DXE131215 DNI131210:DNI131215 DDM131210:DDM131215 CTQ131210:CTQ131215 CJU131210:CJU131215 BZY131210:BZY131215 BQC131210:BQC131215 BGG131210:BGG131215 AWK131210:AWK131215 AMO131210:AMO131215 ACS131210:ACS131215 SW131210:SW131215 JA131210:JA131215 D131210:E131215 WVM65674:WVM65679 WLQ65674:WLQ65679 WBU65674:WBU65679 VRY65674:VRY65679 VIC65674:VIC65679 UYG65674:UYG65679 UOK65674:UOK65679 UEO65674:UEO65679 TUS65674:TUS65679 TKW65674:TKW65679 TBA65674:TBA65679 SRE65674:SRE65679 SHI65674:SHI65679 RXM65674:RXM65679 RNQ65674:RNQ65679 RDU65674:RDU65679 QTY65674:QTY65679 QKC65674:QKC65679 QAG65674:QAG65679 PQK65674:PQK65679 PGO65674:PGO65679 OWS65674:OWS65679 OMW65674:OMW65679 ODA65674:ODA65679 NTE65674:NTE65679 NJI65674:NJI65679 MZM65674:MZM65679 MPQ65674:MPQ65679 MFU65674:MFU65679 LVY65674:LVY65679 LMC65674:LMC65679 LCG65674:LCG65679 KSK65674:KSK65679 KIO65674:KIO65679 JYS65674:JYS65679 JOW65674:JOW65679 JFA65674:JFA65679 IVE65674:IVE65679 ILI65674:ILI65679 IBM65674:IBM65679 HRQ65674:HRQ65679 HHU65674:HHU65679 GXY65674:GXY65679 GOC65674:GOC65679 GEG65674:GEG65679 FUK65674:FUK65679 FKO65674:FKO65679 FAS65674:FAS65679 EQW65674:EQW65679 EHA65674:EHA65679 DXE65674:DXE65679 DNI65674:DNI65679 DDM65674:DDM65679 CTQ65674:CTQ65679 CJU65674:CJU65679 BZY65674:BZY65679 BQC65674:BQC65679 BGG65674:BGG65679 AWK65674:AWK65679 AMO65674:AMO65679 ACS65674:ACS65679 SW65674:SW65679 JA65674:JA65679 D65674:E65679 WVM983186:WVM983191 WLQ983186:WLQ983191 WBU983186:WBU983191 VRY983186:VRY983191 VIC983186:VIC983191 UYG983186:UYG983191 UOK983186:UOK983191 UEO983186:UEO983191 TUS983186:TUS983191 TKW983186:TKW983191 TBA983186:TBA983191 SRE983186:SRE983191 SHI983186:SHI983191 RXM983186:RXM983191 RNQ983186:RNQ983191 RDU983186:RDU983191 QTY983186:QTY983191 QKC983186:QKC983191 QAG983186:QAG983191 PQK983186:PQK983191 PGO983186:PGO983191 OWS983186:OWS983191 OMW983186:OMW983191 ODA983186:ODA983191 NTE983186:NTE983191 NJI983186:NJI983191 MZM983186:MZM983191 MPQ983186:MPQ983191 MFU983186:MFU983191 LVY983186:LVY983191 LMC983186:LMC983191 LCG983186:LCG983191 KSK983186:KSK983191 KIO983186:KIO983191 JYS983186:JYS983191 JOW983186:JOW983191 JFA983186:JFA983191 IVE983186:IVE983191 ILI983186:ILI983191 IBM983186:IBM983191 HRQ983186:HRQ983191 HHU983186:HHU983191 GXY983186:GXY983191 GOC983186:GOC983191 GEG983186:GEG983191 FUK983186:FUK983191 FKO983186:FKO983191 FAS983186:FAS983191 EQW983186:EQW983191 EHA983186:EHA983191 DXE983186:DXE983191 DNI983186:DNI983191 DDM983186:DDM983191 CTQ983186:CTQ983191 CJU983186:CJU983191 BZY983186:BZY983191 BQC983186:BQC983191 BGG983186:BGG983191 AWK983186:AWK983191 AMO983186:AMO983191 ACS983186:ACS983191 SW983186:SW983191 JA983186:JA983191 D983186:E983191 WVM917650:WVM917655 WLQ917650:WLQ917655 WBU917650:WBU917655 VRY917650:VRY917655 VIC917650:VIC917655 UYG917650:UYG917655 UOK917650:UOK917655 UEO917650:UEO917655 TUS917650:TUS917655 TKW917650:TKW917655 TBA917650:TBA917655 SRE917650:SRE917655 SHI917650:SHI917655 RXM917650:RXM917655 RNQ917650:RNQ917655 RDU917650:RDU917655 QTY917650:QTY917655 QKC917650:QKC917655 QAG917650:QAG917655 PQK917650:PQK917655 PGO917650:PGO917655 OWS917650:OWS917655 OMW917650:OMW917655 ODA917650:ODA917655 NTE917650:NTE917655 NJI917650:NJI917655 MZM917650:MZM917655 MPQ917650:MPQ917655 MFU917650:MFU917655 LVY917650:LVY917655 LMC917650:LMC917655 LCG917650:LCG917655 KSK917650:KSK917655 KIO917650:KIO917655 JYS917650:JYS917655 JOW917650:JOW917655 JFA917650:JFA917655 IVE917650:IVE917655 ILI917650:ILI917655 IBM917650:IBM917655 HRQ917650:HRQ917655 HHU917650:HHU917655 GXY917650:GXY917655 GOC917650:GOC917655 GEG917650:GEG917655 FUK917650:FUK917655 FKO917650:FKO917655 FAS917650:FAS917655 EQW917650:EQW917655 EHA917650:EHA917655 DXE917650:DXE917655 DNI917650:DNI917655 DDM917650:DDM917655 CTQ917650:CTQ917655 CJU917650:CJU917655 BZY917650:BZY917655 BQC917650:BQC917655 BGG917650:BGG917655 AWK917650:AWK917655 AMO917650:AMO917655 ACS917650:ACS917655 SW917650:SW917655 JA917650:JA917655 D917650:E917655 WVM852114:WVM852119 WLQ852114:WLQ852119 WBU852114:WBU852119 VRY852114:VRY852119 VIC852114:VIC852119 UYG852114:UYG852119 UOK852114:UOK852119 UEO852114:UEO852119 TUS852114:TUS852119 TKW852114:TKW852119 TBA852114:TBA852119 SRE852114:SRE852119 SHI852114:SHI852119 RXM852114:RXM852119 RNQ852114:RNQ852119 RDU852114:RDU852119 QTY852114:QTY852119 QKC852114:QKC852119 QAG852114:QAG852119 PQK852114:PQK852119 PGO852114:PGO852119 OWS852114:OWS852119 OMW852114:OMW852119 ODA852114:ODA852119 NTE852114:NTE852119 NJI852114:NJI852119 MZM852114:MZM852119 MPQ852114:MPQ852119 MFU852114:MFU852119 LVY852114:LVY852119 LMC852114:LMC852119 LCG852114:LCG852119 KSK852114:KSK852119 KIO852114:KIO852119 JYS852114:JYS852119 JOW852114:JOW852119 JFA852114:JFA852119 IVE852114:IVE852119 ILI852114:ILI852119 IBM852114:IBM852119 HRQ852114:HRQ852119 HHU852114:HHU852119 GXY852114:GXY852119 GOC852114:GOC852119 GEG852114:GEG852119 FUK852114:FUK852119 FKO852114:FKO852119 FAS852114:FAS852119 EQW852114:EQW852119 EHA852114:EHA852119 DXE852114:DXE852119 DNI852114:DNI852119 DDM852114:DDM852119 CTQ852114:CTQ852119 CJU852114:CJU852119 BZY852114:BZY852119 BQC852114:BQC852119 BGG852114:BGG852119 AWK852114:AWK852119 AMO852114:AMO852119 ACS852114:ACS852119 SW852114:SW852119 JA852114:JA852119 D852114:E852119 WVM786578:WVM786583 WLQ786578:WLQ786583 WBU786578:WBU786583 VRY786578:VRY786583 VIC786578:VIC786583 UYG786578:UYG786583 UOK786578:UOK786583 UEO786578:UEO786583 TUS786578:TUS786583 TKW786578:TKW786583 TBA786578:TBA786583 SRE786578:SRE786583 SHI786578:SHI786583 RXM786578:RXM786583 RNQ786578:RNQ786583 RDU786578:RDU786583 QTY786578:QTY786583 QKC786578:QKC786583 QAG786578:QAG786583 PQK786578:PQK786583 PGO786578:PGO786583 OWS786578:OWS786583 OMW786578:OMW786583 ODA786578:ODA786583 NTE786578:NTE786583 NJI786578:NJI786583 MZM786578:MZM786583 MPQ786578:MPQ786583 MFU786578:MFU786583 LVY786578:LVY786583 LMC786578:LMC786583 LCG786578:LCG786583 KSK786578:KSK786583 KIO786578:KIO786583 JYS786578:JYS786583 JOW786578:JOW786583 JFA786578:JFA786583 IVE786578:IVE786583 ILI786578:ILI786583 IBM786578:IBM786583 HRQ786578:HRQ786583 HHU786578:HHU786583 GXY786578:GXY786583 GOC786578:GOC786583 GEG786578:GEG786583 FUK786578:FUK786583 FKO786578:FKO786583 FAS786578:FAS786583 EQW786578:EQW786583 EHA786578:EHA786583 DXE786578:DXE786583 DNI786578:DNI786583 DDM786578:DDM786583 CTQ786578:CTQ786583 CJU786578:CJU786583 BZY786578:BZY786583 BQC786578:BQC786583 BGG786578:BGG786583 AWK786578:AWK786583 AMO786578:AMO786583 ACS786578:ACS786583 SW786578:SW786583 JA786578:JA786583 D786578:E786583 WVM721042:WVM721047 WLQ721042:WLQ721047 WBU721042:WBU721047 VRY721042:VRY721047 VIC721042:VIC721047 UYG721042:UYG721047 UOK721042:UOK721047 UEO721042:UEO721047 TUS721042:TUS721047 TKW721042:TKW721047 TBA721042:TBA721047 SRE721042:SRE721047 SHI721042:SHI721047 RXM721042:RXM721047 RNQ721042:RNQ721047 RDU721042:RDU721047 QTY721042:QTY721047 QKC721042:QKC721047 QAG721042:QAG721047 PQK721042:PQK721047 PGO721042:PGO721047 OWS721042:OWS721047 OMW721042:OMW721047 ODA721042:ODA721047 NTE721042:NTE721047 NJI721042:NJI721047 MZM721042:MZM721047 MPQ721042:MPQ721047 MFU721042:MFU721047 LVY721042:LVY721047 LMC721042:LMC721047 LCG721042:LCG721047 KSK721042:KSK721047 KIO721042:KIO721047 JYS721042:JYS721047 JOW721042:JOW721047 JFA721042:JFA721047 IVE721042:IVE721047 ILI721042:ILI721047 IBM721042:IBM721047 HRQ721042:HRQ721047 HHU721042:HHU721047 GXY721042:GXY721047 GOC721042:GOC721047 GEG721042:GEG721047 FUK721042:FUK721047 FKO721042:FKO721047 FAS721042:FAS721047 EQW721042:EQW721047 EHA721042:EHA721047 DXE721042:DXE721047 DNI721042:DNI721047 DDM721042:DDM721047 CTQ721042:CTQ721047 CJU721042:CJU721047 BZY721042:BZY721047 BQC721042:BQC721047 BGG721042:BGG721047 AWK721042:AWK721047 AMO721042:AMO721047 ACS721042:ACS721047 SW721042:SW721047 JA721042:JA721047 D721042:E721047 WVM655506:WVM655511 WLQ655506:WLQ655511 WBU655506:WBU655511 VRY655506:VRY655511 VIC655506:VIC655511 UYG655506:UYG655511 UOK655506:UOK655511 UEO655506:UEO655511 TUS655506:TUS655511 TKW655506:TKW655511 TBA655506:TBA655511 SRE655506:SRE655511 SHI655506:SHI655511 RXM655506:RXM655511 RNQ655506:RNQ655511 RDU655506:RDU655511 QTY655506:QTY655511 QKC655506:QKC655511 QAG655506:QAG655511 PQK655506:PQK655511 PGO655506:PGO655511 OWS655506:OWS655511 OMW655506:OMW655511 ODA655506:ODA655511 NTE655506:NTE655511 NJI655506:NJI655511 MZM655506:MZM655511 MPQ655506:MPQ655511 MFU655506:MFU655511 LVY655506:LVY655511 LMC655506:LMC655511 LCG655506:LCG655511 KSK655506:KSK655511 KIO655506:KIO655511 JYS655506:JYS655511 JOW655506:JOW655511 JFA655506:JFA655511 IVE655506:IVE655511 ILI655506:ILI655511 IBM655506:IBM655511 HRQ655506:HRQ655511 HHU655506:HHU655511 GXY655506:GXY655511 GOC655506:GOC655511 GEG655506:GEG655511 FUK655506:FUK655511 FKO655506:FKO655511 FAS655506:FAS655511 EQW655506:EQW655511 EHA655506:EHA655511 DXE655506:DXE655511 DNI655506:DNI655511 DDM655506:DDM655511 CTQ655506:CTQ655511 CJU655506:CJU655511 BZY655506:BZY655511 BQC655506:BQC655511 BGG655506:BGG655511 AWK655506:AWK655511 AMO655506:AMO655511 ACS655506:ACS655511 SW655506:SW655511 JA655506:JA655511 D655506:E655511 WVM589970:WVM589975 WLQ589970:WLQ589975 WBU589970:WBU589975 VRY589970:VRY589975 VIC589970:VIC589975 UYG589970:UYG589975 UOK589970:UOK589975 UEO589970:UEO589975 TUS589970:TUS589975 TKW589970:TKW589975 TBA589970:TBA589975 SRE589970:SRE589975 SHI589970:SHI589975 RXM589970:RXM589975 RNQ589970:RNQ589975 RDU589970:RDU589975 QTY589970:QTY589975 QKC589970:QKC589975 QAG589970:QAG589975 PQK589970:PQK589975 PGO589970:PGO589975 OWS589970:OWS589975 OMW589970:OMW589975 ODA589970:ODA589975 NTE589970:NTE589975 NJI589970:NJI589975 MZM589970:MZM589975 MPQ589970:MPQ589975 MFU589970:MFU589975 LVY589970:LVY589975 LMC589970:LMC589975 LCG589970:LCG589975 KSK589970:KSK589975 KIO589970:KIO589975 JYS589970:JYS589975 JOW589970:JOW589975 JFA589970:JFA589975 IVE589970:IVE589975 ILI589970:ILI589975 IBM589970:IBM589975 HRQ589970:HRQ589975 HHU589970:HHU589975 GXY589970:GXY589975 GOC589970:GOC589975 GEG589970:GEG589975 FUK589970:FUK589975 FKO589970:FKO589975 FAS589970:FAS589975 EQW589970:EQW589975 EHA589970:EHA589975 DXE589970:DXE589975 DNI589970:DNI589975 DDM589970:DDM589975 CTQ589970:CTQ589975 CJU589970:CJU589975 BZY589970:BZY589975 BQC589970:BQC589975 BGG589970:BGG589975 AWK589970:AWK589975 AMO589970:AMO589975 ACS589970:ACS589975 SW589970:SW589975 JA589970:JA589975 D589970:E589975 WVM524434:WVM524439 WLQ524434:WLQ524439 WBU524434:WBU524439 VRY524434:VRY524439 VIC524434:VIC524439 UYG524434:UYG524439 UOK524434:UOK524439 UEO524434:UEO524439 TUS524434:TUS524439 TKW524434:TKW524439 TBA524434:TBA524439 SRE524434:SRE524439 SHI524434:SHI524439 RXM524434:RXM524439 RNQ524434:RNQ524439 RDU524434:RDU524439 QTY524434:QTY524439 QKC524434:QKC524439 QAG524434:QAG524439 PQK524434:PQK524439 PGO524434:PGO524439 OWS524434:OWS524439 OMW524434:OMW524439 ODA524434:ODA524439 NTE524434:NTE524439 NJI524434:NJI524439 MZM524434:MZM524439 MPQ524434:MPQ524439 MFU524434:MFU524439 LVY524434:LVY524439 LMC524434:LMC524439 LCG524434:LCG524439 KSK524434:KSK524439 KIO524434:KIO524439 JYS524434:JYS524439 JOW524434:JOW524439 JFA524434:JFA524439 IVE524434:IVE524439 ILI524434:ILI524439 IBM524434:IBM524439 HRQ524434:HRQ524439 HHU524434:HHU524439 GXY524434:GXY524439 GOC524434:GOC524439 GEG524434:GEG524439 FUK524434:FUK524439 FKO524434:FKO524439 FAS524434:FAS524439 EQW524434:EQW524439 EHA524434:EHA524439 DXE524434:DXE524439 DNI524434:DNI524439 DDM524434:DDM524439 CTQ524434:CTQ524439 CJU524434:CJU524439 BZY524434:BZY524439 BQC524434:BQC524439 BGG524434:BGG524439 AWK524434:AWK524439 AMO524434:AMO524439 ACS524434:ACS524439 SW524434:SW524439 JA524434:JA524439 D524434:E524439 WVM458898:WVM458903 WLQ458898:WLQ458903 WBU458898:WBU458903 VRY458898:VRY458903 VIC458898:VIC458903 UYG458898:UYG458903 UOK458898:UOK458903 UEO458898:UEO458903 TUS458898:TUS458903 TKW458898:TKW458903 TBA458898:TBA458903 SRE458898:SRE458903 SHI458898:SHI458903 RXM458898:RXM458903 RNQ458898:RNQ458903 RDU458898:RDU458903 QTY458898:QTY458903 QKC458898:QKC458903 QAG458898:QAG458903 PQK458898:PQK458903 PGO458898:PGO458903 OWS458898:OWS458903 OMW458898:OMW458903 ODA458898:ODA458903 NTE458898:NTE458903 NJI458898:NJI458903 MZM458898:MZM458903 MPQ458898:MPQ458903 MFU458898:MFU458903 LVY458898:LVY458903 LMC458898:LMC458903 LCG458898:LCG458903 KSK458898:KSK458903 KIO458898:KIO458903 JYS458898:JYS458903 JOW458898:JOW458903 JFA458898:JFA458903 IVE458898:IVE458903 ILI458898:ILI458903 IBM458898:IBM458903 HRQ458898:HRQ458903 HHU458898:HHU458903 GXY458898:GXY458903 GOC458898:GOC458903 GEG458898:GEG458903 FUK458898:FUK458903 FKO458898:FKO458903 FAS458898:FAS458903 EQW458898:EQW458903 EHA458898:EHA458903 DXE458898:DXE458903 DNI458898:DNI458903 DDM458898:DDM458903 CTQ458898:CTQ458903 CJU458898:CJU458903 BZY458898:BZY458903 BQC458898:BQC458903 BGG458898:BGG458903 AWK458898:AWK458903 AMO458898:AMO458903 ACS458898:ACS458903 SW458898:SW458903 JA458898:JA458903 D458898:E458903 WVM393362:WVM393367 WLQ393362:WLQ393367 WBU393362:WBU393367 VRY393362:VRY393367 VIC393362:VIC393367 UYG393362:UYG393367 UOK393362:UOK393367 UEO393362:UEO393367 TUS393362:TUS393367 TKW393362:TKW393367 TBA393362:TBA393367 SRE393362:SRE393367 SHI393362:SHI393367 RXM393362:RXM393367 RNQ393362:RNQ393367 RDU393362:RDU393367 QTY393362:QTY393367 QKC393362:QKC393367 QAG393362:QAG393367 PQK393362:PQK393367 PGO393362:PGO393367 OWS393362:OWS393367 OMW393362:OMW393367 ODA393362:ODA393367 NTE393362:NTE393367 NJI393362:NJI393367 MZM393362:MZM393367 MPQ393362:MPQ393367 MFU393362:MFU393367 LVY393362:LVY393367 LMC393362:LMC393367 LCG393362:LCG393367 KSK393362:KSK393367 KIO393362:KIO393367 JYS393362:JYS393367 JOW393362:JOW393367 JFA393362:JFA393367 IVE393362:IVE393367 ILI393362:ILI393367 IBM393362:IBM393367 HRQ393362:HRQ393367 HHU393362:HHU393367 GXY393362:GXY393367 GOC393362:GOC393367 GEG393362:GEG393367 FUK393362:FUK393367 FKO393362:FKO393367 FAS393362:FAS393367 EQW393362:EQW393367 EHA393362:EHA393367 DXE393362:DXE393367 DNI393362:DNI393367 DDM393362:DDM393367 CTQ393362:CTQ393367 CJU393362:CJU393367 BZY393362:BZY393367 BQC393362:BQC393367 BGG393362:BGG393367 AWK393362:AWK393367 AMO393362:AMO393367 ACS393362:ACS393367 SW393362:SW393367 JA393362:JA393367 D393362:E393367 WVM327826:WVM327831 WLQ327826:WLQ327831 WBU327826:WBU327831 VRY327826:VRY327831 VIC327826:VIC327831 UYG327826:UYG327831 UOK327826:UOK327831 UEO327826:UEO327831 TUS327826:TUS327831 TKW327826:TKW327831 TBA327826:TBA327831 SRE327826:SRE327831 SHI327826:SHI327831 RXM327826:RXM327831 RNQ327826:RNQ327831 RDU327826:RDU327831 QTY327826:QTY327831 QKC327826:QKC327831 QAG327826:QAG327831 PQK327826:PQK327831 PGO327826:PGO327831 OWS327826:OWS327831 OMW327826:OMW327831 ODA327826:ODA327831 NTE327826:NTE327831 NJI327826:NJI327831 MZM327826:MZM327831 MPQ327826:MPQ327831 MFU327826:MFU327831 LVY327826:LVY327831 LMC327826:LMC327831 LCG327826:LCG327831 KSK327826:KSK327831 KIO327826:KIO327831 JYS327826:JYS327831 JOW327826:JOW327831 JFA327826:JFA327831 IVE327826:IVE327831 ILI327826:ILI327831 IBM327826:IBM327831 HRQ327826:HRQ327831 HHU327826:HHU327831 GXY327826:GXY327831 GOC327826:GOC327831 GEG327826:GEG327831 FUK327826:FUK327831 FKO327826:FKO327831 FAS327826:FAS327831 EQW327826:EQW327831 EHA327826:EHA327831 DXE327826:DXE327831 DNI327826:DNI327831 DDM327826:DDM327831 CTQ327826:CTQ327831 CJU327826:CJU327831 BZY327826:BZY327831 BQC327826:BQC327831 BGG327826:BGG327831 AWK327826:AWK327831 AMO327826:AMO327831 ACS327826:ACS327831 SW327826:SW327831 JA327826:JA327831 D327826:E327831 WVM262290:WVM262295 WLQ262290:WLQ262295 WBU262290:WBU262295 VRY262290:VRY262295 VIC262290:VIC262295 UYG262290:UYG262295 UOK262290:UOK262295 UEO262290:UEO262295 TUS262290:TUS262295 TKW262290:TKW262295 TBA262290:TBA262295 SRE262290:SRE262295 SHI262290:SHI262295 RXM262290:RXM262295 RNQ262290:RNQ262295 RDU262290:RDU262295 QTY262290:QTY262295 QKC262290:QKC262295 QAG262290:QAG262295 PQK262290:PQK262295 PGO262290:PGO262295 OWS262290:OWS262295 OMW262290:OMW262295 ODA262290:ODA262295 NTE262290:NTE262295 NJI262290:NJI262295 MZM262290:MZM262295 MPQ262290:MPQ262295 MFU262290:MFU262295 LVY262290:LVY262295 LMC262290:LMC262295 LCG262290:LCG262295 KSK262290:KSK262295 KIO262290:KIO262295 JYS262290:JYS262295 JOW262290:JOW262295 JFA262290:JFA262295 IVE262290:IVE262295 ILI262290:ILI262295 IBM262290:IBM262295 HRQ262290:HRQ262295 HHU262290:HHU262295 GXY262290:GXY262295 GOC262290:GOC262295 GEG262290:GEG262295 FUK262290:FUK262295 FKO262290:FKO262295 FAS262290:FAS262295 EQW262290:EQW262295 EHA262290:EHA262295 DXE262290:DXE262295 DNI262290:DNI262295 DDM262290:DDM262295 CTQ262290:CTQ262295 CJU262290:CJU262295 BZY262290:BZY262295 BQC262290:BQC262295 BGG262290:BGG262295 AWK262290:AWK262295 AMO262290:AMO262295 ACS262290:ACS262295 SW262290:SW262295 JA262290:JA262295 D262290:E262295 WVM196754:WVM196759 WLQ196754:WLQ196759 WBU196754:WBU196759 VRY196754:VRY196759 VIC196754:VIC196759 UYG196754:UYG196759 UOK196754:UOK196759 UEO196754:UEO196759 TUS196754:TUS196759 TKW196754:TKW196759 TBA196754:TBA196759 SRE196754:SRE196759 SHI196754:SHI196759 RXM196754:RXM196759 RNQ196754:RNQ196759 RDU196754:RDU196759 QTY196754:QTY196759 QKC196754:QKC196759 QAG196754:QAG196759 PQK196754:PQK196759 PGO196754:PGO196759 OWS196754:OWS196759 OMW196754:OMW196759 ODA196754:ODA196759 NTE196754:NTE196759 NJI196754:NJI196759 MZM196754:MZM196759 MPQ196754:MPQ196759 MFU196754:MFU196759 LVY196754:LVY196759 LMC196754:LMC196759 LCG196754:LCG196759 KSK196754:KSK196759 KIO196754:KIO196759 JYS196754:JYS196759 JOW196754:JOW196759 JFA196754:JFA196759 IVE196754:IVE196759 ILI196754:ILI196759 IBM196754:IBM196759 HRQ196754:HRQ196759 HHU196754:HHU196759 GXY196754:GXY196759 GOC196754:GOC196759 GEG196754:GEG196759 FUK196754:FUK196759 FKO196754:FKO196759 FAS196754:FAS196759 EQW196754:EQW196759 EHA196754:EHA196759 DXE196754:DXE196759 DNI196754:DNI196759 DDM196754:DDM196759 CTQ196754:CTQ196759 CJU196754:CJU196759 BZY196754:BZY196759 BQC196754:BQC196759 BGG196754:BGG196759 AWK196754:AWK196759 AMO196754:AMO196759 ACS196754:ACS196759 SW196754:SW196759 JA196754:JA196759 D196754:E196759 WVM131218:WVM131223 WLQ131218:WLQ131223 WBU131218:WBU131223 VRY131218:VRY131223 VIC131218:VIC131223 UYG131218:UYG131223 UOK131218:UOK131223 UEO131218:UEO131223 TUS131218:TUS131223 TKW131218:TKW131223 TBA131218:TBA131223 SRE131218:SRE131223 SHI131218:SHI131223 RXM131218:RXM131223 RNQ131218:RNQ131223 RDU131218:RDU131223 QTY131218:QTY131223 QKC131218:QKC131223 QAG131218:QAG131223 PQK131218:PQK131223 PGO131218:PGO131223 OWS131218:OWS131223 OMW131218:OMW131223 ODA131218:ODA131223 NTE131218:NTE131223 NJI131218:NJI131223 MZM131218:MZM131223 MPQ131218:MPQ131223 MFU131218:MFU131223 LVY131218:LVY131223 LMC131218:LMC131223 LCG131218:LCG131223 KSK131218:KSK131223 KIO131218:KIO131223 JYS131218:JYS131223 JOW131218:JOW131223 JFA131218:JFA131223 IVE131218:IVE131223 ILI131218:ILI131223 IBM131218:IBM131223 HRQ131218:HRQ131223 HHU131218:HHU131223 GXY131218:GXY131223 GOC131218:GOC131223 GEG131218:GEG131223 FUK131218:FUK131223 FKO131218:FKO131223 FAS131218:FAS131223 EQW131218:EQW131223 EHA131218:EHA131223 DXE131218:DXE131223 DNI131218:DNI131223 DDM131218:DDM131223 CTQ131218:CTQ131223 CJU131218:CJU131223 BZY131218:BZY131223 BQC131218:BQC131223 BGG131218:BGG131223 AWK131218:AWK131223 AMO131218:AMO131223 ACS131218:ACS131223 SW131218:SW131223 JA131218:JA131223 D131218:E131223 WVM65682:WVM65687 WLQ65682:WLQ65687 WBU65682:WBU65687 VRY65682:VRY65687 VIC65682:VIC65687 UYG65682:UYG65687 UOK65682:UOK65687 UEO65682:UEO65687 TUS65682:TUS65687 TKW65682:TKW65687 TBA65682:TBA65687 SRE65682:SRE65687 SHI65682:SHI65687 RXM65682:RXM65687 RNQ65682:RNQ65687 RDU65682:RDU65687 QTY65682:QTY65687 QKC65682:QKC65687 QAG65682:QAG65687 PQK65682:PQK65687 PGO65682:PGO65687 OWS65682:OWS65687 OMW65682:OMW65687 ODA65682:ODA65687 NTE65682:NTE65687 NJI65682:NJI65687 MZM65682:MZM65687 MPQ65682:MPQ65687 MFU65682:MFU65687 LVY65682:LVY65687 LMC65682:LMC65687 LCG65682:LCG65687 KSK65682:KSK65687 KIO65682:KIO65687 JYS65682:JYS65687 JOW65682:JOW65687 JFA65682:JFA65687 IVE65682:IVE65687 ILI65682:ILI65687 IBM65682:IBM65687 HRQ65682:HRQ65687 HHU65682:HHU65687 GXY65682:GXY65687 GOC65682:GOC65687 GEG65682:GEG65687 FUK65682:FUK65687 FKO65682:FKO65687 FAS65682:FAS65687 EQW65682:EQW65687 EHA65682:EHA65687 DXE65682:DXE65687 DNI65682:DNI65687 DDM65682:DDM65687 CTQ65682:CTQ65687 CJU65682:CJU65687 BZY65682:BZY65687 BQC65682:BQC65687 BGG65682:BGG65687 AWK65682:AWK65687 AMO65682:AMO65687 ACS65682:ACS65687 SW65682:SW65687 JA65682:JA65687 D65682:E65687 WVM983194:WVM983199 WLQ983194:WLQ983199 WBU983194:WBU983199 VRY983194:VRY983199 VIC983194:VIC983199 UYG983194:UYG983199 UOK983194:UOK983199 UEO983194:UEO983199 TUS983194:TUS983199 TKW983194:TKW983199 TBA983194:TBA983199 SRE983194:SRE983199 SHI983194:SHI983199 RXM983194:RXM983199 RNQ983194:RNQ983199 RDU983194:RDU983199 QTY983194:QTY983199 QKC983194:QKC983199 QAG983194:QAG983199 PQK983194:PQK983199 PGO983194:PGO983199 OWS983194:OWS983199 OMW983194:OMW983199 ODA983194:ODA983199 NTE983194:NTE983199 NJI983194:NJI983199 MZM983194:MZM983199 MPQ983194:MPQ983199 MFU983194:MFU983199 LVY983194:LVY983199 LMC983194:LMC983199 LCG983194:LCG983199 KSK983194:KSK983199 KIO983194:KIO983199 JYS983194:JYS983199 JOW983194:JOW983199 JFA983194:JFA983199 IVE983194:IVE983199 ILI983194:ILI983199 IBM983194:IBM983199 HRQ983194:HRQ983199 HHU983194:HHU983199 GXY983194:GXY983199 GOC983194:GOC983199 GEG983194:GEG983199 FUK983194:FUK983199 FKO983194:FKO983199 FAS983194:FAS983199 EQW983194:EQW983199 EHA983194:EHA983199 DXE983194:DXE983199 DNI983194:DNI983199 DDM983194:DDM983199 CTQ983194:CTQ983199 CJU983194:CJU983199 BZY983194:BZY983199 BQC983194:BQC983199 BGG983194:BGG983199 AWK983194:AWK983199 AMO983194:AMO983199 ACS983194:ACS983199 SW983194:SW983199 JA983194:JA983199 D983194:E983199 WVM917658:WVM917663 WLQ917658:WLQ917663 WBU917658:WBU917663 VRY917658:VRY917663 VIC917658:VIC917663 UYG917658:UYG917663 UOK917658:UOK917663 UEO917658:UEO917663 TUS917658:TUS917663 TKW917658:TKW917663 TBA917658:TBA917663 SRE917658:SRE917663 SHI917658:SHI917663 RXM917658:RXM917663 RNQ917658:RNQ917663 RDU917658:RDU917663 QTY917658:QTY917663 QKC917658:QKC917663 QAG917658:QAG917663 PQK917658:PQK917663 PGO917658:PGO917663 OWS917658:OWS917663 OMW917658:OMW917663 ODA917658:ODA917663 NTE917658:NTE917663 NJI917658:NJI917663 MZM917658:MZM917663 MPQ917658:MPQ917663 MFU917658:MFU917663 LVY917658:LVY917663 LMC917658:LMC917663 LCG917658:LCG917663 KSK917658:KSK917663 KIO917658:KIO917663 JYS917658:JYS917663 JOW917658:JOW917663 JFA917658:JFA917663 IVE917658:IVE917663 ILI917658:ILI917663 IBM917658:IBM917663 HRQ917658:HRQ917663 HHU917658:HHU917663 GXY917658:GXY917663 GOC917658:GOC917663 GEG917658:GEG917663 FUK917658:FUK917663 FKO917658:FKO917663 FAS917658:FAS917663 EQW917658:EQW917663 EHA917658:EHA917663 DXE917658:DXE917663 DNI917658:DNI917663 DDM917658:DDM917663 CTQ917658:CTQ917663 CJU917658:CJU917663 BZY917658:BZY917663 BQC917658:BQC917663 BGG917658:BGG917663 AWK917658:AWK917663 AMO917658:AMO917663 ACS917658:ACS917663 SW917658:SW917663 JA917658:JA917663 D917658:E917663 WVM852122:WVM852127 WLQ852122:WLQ852127 WBU852122:WBU852127 VRY852122:VRY852127 VIC852122:VIC852127 UYG852122:UYG852127 UOK852122:UOK852127 UEO852122:UEO852127 TUS852122:TUS852127 TKW852122:TKW852127 TBA852122:TBA852127 SRE852122:SRE852127 SHI852122:SHI852127 RXM852122:RXM852127 RNQ852122:RNQ852127 RDU852122:RDU852127 QTY852122:QTY852127 QKC852122:QKC852127 QAG852122:QAG852127 PQK852122:PQK852127 PGO852122:PGO852127 OWS852122:OWS852127 OMW852122:OMW852127 ODA852122:ODA852127 NTE852122:NTE852127 NJI852122:NJI852127 MZM852122:MZM852127 MPQ852122:MPQ852127 MFU852122:MFU852127 LVY852122:LVY852127 LMC852122:LMC852127 LCG852122:LCG852127 KSK852122:KSK852127 KIO852122:KIO852127 JYS852122:JYS852127 JOW852122:JOW852127 JFA852122:JFA852127 IVE852122:IVE852127 ILI852122:ILI852127 IBM852122:IBM852127 HRQ852122:HRQ852127 HHU852122:HHU852127 GXY852122:GXY852127 GOC852122:GOC852127 GEG852122:GEG852127 FUK852122:FUK852127 FKO852122:FKO852127 FAS852122:FAS852127 EQW852122:EQW852127 EHA852122:EHA852127 DXE852122:DXE852127 DNI852122:DNI852127 DDM852122:DDM852127 CTQ852122:CTQ852127 CJU852122:CJU852127 BZY852122:BZY852127 BQC852122:BQC852127 BGG852122:BGG852127 AWK852122:AWK852127 AMO852122:AMO852127 ACS852122:ACS852127 SW852122:SW852127 JA852122:JA852127 D852122:E852127 WVM786586:WVM786591 WLQ786586:WLQ786591 WBU786586:WBU786591 VRY786586:VRY786591 VIC786586:VIC786591 UYG786586:UYG786591 UOK786586:UOK786591 UEO786586:UEO786591 TUS786586:TUS786591 TKW786586:TKW786591 TBA786586:TBA786591 SRE786586:SRE786591 SHI786586:SHI786591 RXM786586:RXM786591 RNQ786586:RNQ786591 RDU786586:RDU786591 QTY786586:QTY786591 QKC786586:QKC786591 QAG786586:QAG786591 PQK786586:PQK786591 PGO786586:PGO786591 OWS786586:OWS786591 OMW786586:OMW786591 ODA786586:ODA786591 NTE786586:NTE786591 NJI786586:NJI786591 MZM786586:MZM786591 MPQ786586:MPQ786591 MFU786586:MFU786591 LVY786586:LVY786591 LMC786586:LMC786591 LCG786586:LCG786591 KSK786586:KSK786591 KIO786586:KIO786591 JYS786586:JYS786591 JOW786586:JOW786591 JFA786586:JFA786591 IVE786586:IVE786591 ILI786586:ILI786591 IBM786586:IBM786591 HRQ786586:HRQ786591 HHU786586:HHU786591 GXY786586:GXY786591 GOC786586:GOC786591 GEG786586:GEG786591 FUK786586:FUK786591 FKO786586:FKO786591 FAS786586:FAS786591 EQW786586:EQW786591 EHA786586:EHA786591 DXE786586:DXE786591 DNI786586:DNI786591 DDM786586:DDM786591 CTQ786586:CTQ786591 CJU786586:CJU786591 BZY786586:BZY786591 BQC786586:BQC786591 BGG786586:BGG786591 AWK786586:AWK786591 AMO786586:AMO786591 ACS786586:ACS786591 SW786586:SW786591 JA786586:JA786591 D786586:E786591 WVM721050:WVM721055 WLQ721050:WLQ721055 WBU721050:WBU721055 VRY721050:VRY721055 VIC721050:VIC721055 UYG721050:UYG721055 UOK721050:UOK721055 UEO721050:UEO721055 TUS721050:TUS721055 TKW721050:TKW721055 TBA721050:TBA721055 SRE721050:SRE721055 SHI721050:SHI721055 RXM721050:RXM721055 RNQ721050:RNQ721055 RDU721050:RDU721055 QTY721050:QTY721055 QKC721050:QKC721055 QAG721050:QAG721055 PQK721050:PQK721055 PGO721050:PGO721055 OWS721050:OWS721055 OMW721050:OMW721055 ODA721050:ODA721055 NTE721050:NTE721055 NJI721050:NJI721055 MZM721050:MZM721055 MPQ721050:MPQ721055 MFU721050:MFU721055 LVY721050:LVY721055 LMC721050:LMC721055 LCG721050:LCG721055 KSK721050:KSK721055 KIO721050:KIO721055 JYS721050:JYS721055 JOW721050:JOW721055 JFA721050:JFA721055 IVE721050:IVE721055 ILI721050:ILI721055 IBM721050:IBM721055 HRQ721050:HRQ721055 HHU721050:HHU721055 GXY721050:GXY721055 GOC721050:GOC721055 GEG721050:GEG721055 FUK721050:FUK721055 FKO721050:FKO721055 FAS721050:FAS721055 EQW721050:EQW721055 EHA721050:EHA721055 DXE721050:DXE721055 DNI721050:DNI721055 DDM721050:DDM721055 CTQ721050:CTQ721055 CJU721050:CJU721055 BZY721050:BZY721055 BQC721050:BQC721055 BGG721050:BGG721055 AWK721050:AWK721055 AMO721050:AMO721055 ACS721050:ACS721055 SW721050:SW721055 JA721050:JA721055 D721050:E721055 WVM655514:WVM655519 WLQ655514:WLQ655519 WBU655514:WBU655519 VRY655514:VRY655519 VIC655514:VIC655519 UYG655514:UYG655519 UOK655514:UOK655519 UEO655514:UEO655519 TUS655514:TUS655519 TKW655514:TKW655519 TBA655514:TBA655519 SRE655514:SRE655519 SHI655514:SHI655519 RXM655514:RXM655519 RNQ655514:RNQ655519 RDU655514:RDU655519 QTY655514:QTY655519 QKC655514:QKC655519 QAG655514:QAG655519 PQK655514:PQK655519 PGO655514:PGO655519 OWS655514:OWS655519 OMW655514:OMW655519 ODA655514:ODA655519 NTE655514:NTE655519 NJI655514:NJI655519 MZM655514:MZM655519 MPQ655514:MPQ655519 MFU655514:MFU655519 LVY655514:LVY655519 LMC655514:LMC655519 LCG655514:LCG655519 KSK655514:KSK655519 KIO655514:KIO655519 JYS655514:JYS655519 JOW655514:JOW655519 JFA655514:JFA655519 IVE655514:IVE655519 ILI655514:ILI655519 IBM655514:IBM655519 HRQ655514:HRQ655519 HHU655514:HHU655519 GXY655514:GXY655519 GOC655514:GOC655519 GEG655514:GEG655519 FUK655514:FUK655519 FKO655514:FKO655519 FAS655514:FAS655519 EQW655514:EQW655519 EHA655514:EHA655519 DXE655514:DXE655519 DNI655514:DNI655519 DDM655514:DDM655519 CTQ655514:CTQ655519 CJU655514:CJU655519 BZY655514:BZY655519 BQC655514:BQC655519 BGG655514:BGG655519 AWK655514:AWK655519 AMO655514:AMO655519 ACS655514:ACS655519 SW655514:SW655519 JA655514:JA655519 D655514:E655519 WVM589978:WVM589983 WLQ589978:WLQ589983 WBU589978:WBU589983 VRY589978:VRY589983 VIC589978:VIC589983 UYG589978:UYG589983 UOK589978:UOK589983 UEO589978:UEO589983 TUS589978:TUS589983 TKW589978:TKW589983 TBA589978:TBA589983 SRE589978:SRE589983 SHI589978:SHI589983 RXM589978:RXM589983 RNQ589978:RNQ589983 RDU589978:RDU589983 QTY589978:QTY589983 QKC589978:QKC589983 QAG589978:QAG589983 PQK589978:PQK589983 PGO589978:PGO589983 OWS589978:OWS589983 OMW589978:OMW589983 ODA589978:ODA589983 NTE589978:NTE589983 NJI589978:NJI589983 MZM589978:MZM589983 MPQ589978:MPQ589983 MFU589978:MFU589983 LVY589978:LVY589983 LMC589978:LMC589983 LCG589978:LCG589983 KSK589978:KSK589983 KIO589978:KIO589983 JYS589978:JYS589983 JOW589978:JOW589983 JFA589978:JFA589983 IVE589978:IVE589983 ILI589978:ILI589983 IBM589978:IBM589983 HRQ589978:HRQ589983 HHU589978:HHU589983 GXY589978:GXY589983 GOC589978:GOC589983 GEG589978:GEG589983 FUK589978:FUK589983 FKO589978:FKO589983 FAS589978:FAS589983 EQW589978:EQW589983 EHA589978:EHA589983 DXE589978:DXE589983 DNI589978:DNI589983 DDM589978:DDM589983 CTQ589978:CTQ589983 CJU589978:CJU589983 BZY589978:BZY589983 BQC589978:BQC589983 BGG589978:BGG589983 AWK589978:AWK589983 AMO589978:AMO589983 ACS589978:ACS589983 SW589978:SW589983 JA589978:JA589983 D589978:E589983 WVM524442:WVM524447 WLQ524442:WLQ524447 WBU524442:WBU524447 VRY524442:VRY524447 VIC524442:VIC524447 UYG524442:UYG524447 UOK524442:UOK524447 UEO524442:UEO524447 TUS524442:TUS524447 TKW524442:TKW524447 TBA524442:TBA524447 SRE524442:SRE524447 SHI524442:SHI524447 RXM524442:RXM524447 RNQ524442:RNQ524447 RDU524442:RDU524447 QTY524442:QTY524447 QKC524442:QKC524447 QAG524442:QAG524447 PQK524442:PQK524447 PGO524442:PGO524447 OWS524442:OWS524447 OMW524442:OMW524447 ODA524442:ODA524447 NTE524442:NTE524447 NJI524442:NJI524447 MZM524442:MZM524447 MPQ524442:MPQ524447 MFU524442:MFU524447 LVY524442:LVY524447 LMC524442:LMC524447 LCG524442:LCG524447 KSK524442:KSK524447 KIO524442:KIO524447 JYS524442:JYS524447 JOW524442:JOW524447 JFA524442:JFA524447 IVE524442:IVE524447 ILI524442:ILI524447 IBM524442:IBM524447 HRQ524442:HRQ524447 HHU524442:HHU524447 GXY524442:GXY524447 GOC524442:GOC524447 GEG524442:GEG524447 FUK524442:FUK524447 FKO524442:FKO524447 FAS524442:FAS524447 EQW524442:EQW524447 EHA524442:EHA524447 DXE524442:DXE524447 DNI524442:DNI524447 DDM524442:DDM524447 CTQ524442:CTQ524447 CJU524442:CJU524447 BZY524442:BZY524447 BQC524442:BQC524447 BGG524442:BGG524447 AWK524442:AWK524447 AMO524442:AMO524447 ACS524442:ACS524447 SW524442:SW524447 JA524442:JA524447 D524442:E524447 WVM458906:WVM458911 WLQ458906:WLQ458911 WBU458906:WBU458911 VRY458906:VRY458911 VIC458906:VIC458911 UYG458906:UYG458911 UOK458906:UOK458911 UEO458906:UEO458911 TUS458906:TUS458911 TKW458906:TKW458911 TBA458906:TBA458911 SRE458906:SRE458911 SHI458906:SHI458911 RXM458906:RXM458911 RNQ458906:RNQ458911 RDU458906:RDU458911 QTY458906:QTY458911 QKC458906:QKC458911 QAG458906:QAG458911 PQK458906:PQK458911 PGO458906:PGO458911 OWS458906:OWS458911 OMW458906:OMW458911 ODA458906:ODA458911 NTE458906:NTE458911 NJI458906:NJI458911 MZM458906:MZM458911 MPQ458906:MPQ458911 MFU458906:MFU458911 LVY458906:LVY458911 LMC458906:LMC458911 LCG458906:LCG458911 KSK458906:KSK458911 KIO458906:KIO458911 JYS458906:JYS458911 JOW458906:JOW458911 JFA458906:JFA458911 IVE458906:IVE458911 ILI458906:ILI458911 IBM458906:IBM458911 HRQ458906:HRQ458911 HHU458906:HHU458911 GXY458906:GXY458911 GOC458906:GOC458911 GEG458906:GEG458911 FUK458906:FUK458911 FKO458906:FKO458911 FAS458906:FAS458911 EQW458906:EQW458911 EHA458906:EHA458911 DXE458906:DXE458911 DNI458906:DNI458911 DDM458906:DDM458911 CTQ458906:CTQ458911 CJU458906:CJU458911 BZY458906:BZY458911 BQC458906:BQC458911 BGG458906:BGG458911 AWK458906:AWK458911 AMO458906:AMO458911 ACS458906:ACS458911 SW458906:SW458911 JA458906:JA458911 D458906:E458911 WVM393370:WVM393375 WLQ393370:WLQ393375 WBU393370:WBU393375 VRY393370:VRY393375 VIC393370:VIC393375 UYG393370:UYG393375 UOK393370:UOK393375 UEO393370:UEO393375 TUS393370:TUS393375 TKW393370:TKW393375 TBA393370:TBA393375 SRE393370:SRE393375 SHI393370:SHI393375 RXM393370:RXM393375 RNQ393370:RNQ393375 RDU393370:RDU393375 QTY393370:QTY393375 QKC393370:QKC393375 QAG393370:QAG393375 PQK393370:PQK393375 PGO393370:PGO393375 OWS393370:OWS393375 OMW393370:OMW393375 ODA393370:ODA393375 NTE393370:NTE393375 NJI393370:NJI393375 MZM393370:MZM393375 MPQ393370:MPQ393375 MFU393370:MFU393375 LVY393370:LVY393375 LMC393370:LMC393375 LCG393370:LCG393375 KSK393370:KSK393375 KIO393370:KIO393375 JYS393370:JYS393375 JOW393370:JOW393375 JFA393370:JFA393375 IVE393370:IVE393375 ILI393370:ILI393375 IBM393370:IBM393375 HRQ393370:HRQ393375 HHU393370:HHU393375 GXY393370:GXY393375 GOC393370:GOC393375 GEG393370:GEG393375 FUK393370:FUK393375 FKO393370:FKO393375 FAS393370:FAS393375 EQW393370:EQW393375 EHA393370:EHA393375 DXE393370:DXE393375 DNI393370:DNI393375 DDM393370:DDM393375 CTQ393370:CTQ393375 CJU393370:CJU393375 BZY393370:BZY393375 BQC393370:BQC393375 BGG393370:BGG393375 AWK393370:AWK393375 AMO393370:AMO393375 ACS393370:ACS393375 SW393370:SW393375 JA393370:JA393375 D393370:E393375 WVM327834:WVM327839 WLQ327834:WLQ327839 WBU327834:WBU327839 VRY327834:VRY327839 VIC327834:VIC327839 UYG327834:UYG327839 UOK327834:UOK327839 UEO327834:UEO327839 TUS327834:TUS327839 TKW327834:TKW327839 TBA327834:TBA327839 SRE327834:SRE327839 SHI327834:SHI327839 RXM327834:RXM327839 RNQ327834:RNQ327839 RDU327834:RDU327839 QTY327834:QTY327839 QKC327834:QKC327839 QAG327834:QAG327839 PQK327834:PQK327839 PGO327834:PGO327839 OWS327834:OWS327839 OMW327834:OMW327839 ODA327834:ODA327839 NTE327834:NTE327839 NJI327834:NJI327839 MZM327834:MZM327839 MPQ327834:MPQ327839 MFU327834:MFU327839 LVY327834:LVY327839 LMC327834:LMC327839 LCG327834:LCG327839 KSK327834:KSK327839 KIO327834:KIO327839 JYS327834:JYS327839 JOW327834:JOW327839 JFA327834:JFA327839 IVE327834:IVE327839 ILI327834:ILI327839 IBM327834:IBM327839 HRQ327834:HRQ327839 HHU327834:HHU327839 GXY327834:GXY327839 GOC327834:GOC327839 GEG327834:GEG327839 FUK327834:FUK327839 FKO327834:FKO327839 FAS327834:FAS327839 EQW327834:EQW327839 EHA327834:EHA327839 DXE327834:DXE327839 DNI327834:DNI327839 DDM327834:DDM327839 CTQ327834:CTQ327839 CJU327834:CJU327839 BZY327834:BZY327839 BQC327834:BQC327839 BGG327834:BGG327839 AWK327834:AWK327839 AMO327834:AMO327839 ACS327834:ACS327839 SW327834:SW327839 JA327834:JA327839 D327834:E327839 WVM262298:WVM262303 WLQ262298:WLQ262303 WBU262298:WBU262303 VRY262298:VRY262303 VIC262298:VIC262303 UYG262298:UYG262303 UOK262298:UOK262303 UEO262298:UEO262303 TUS262298:TUS262303 TKW262298:TKW262303 TBA262298:TBA262303 SRE262298:SRE262303 SHI262298:SHI262303 RXM262298:RXM262303 RNQ262298:RNQ262303 RDU262298:RDU262303 QTY262298:QTY262303 QKC262298:QKC262303 QAG262298:QAG262303 PQK262298:PQK262303 PGO262298:PGO262303 OWS262298:OWS262303 OMW262298:OMW262303 ODA262298:ODA262303 NTE262298:NTE262303 NJI262298:NJI262303 MZM262298:MZM262303 MPQ262298:MPQ262303 MFU262298:MFU262303 LVY262298:LVY262303 LMC262298:LMC262303 LCG262298:LCG262303 KSK262298:KSK262303 KIO262298:KIO262303 JYS262298:JYS262303 JOW262298:JOW262303 JFA262298:JFA262303 IVE262298:IVE262303 ILI262298:ILI262303 IBM262298:IBM262303 HRQ262298:HRQ262303 HHU262298:HHU262303 GXY262298:GXY262303 GOC262298:GOC262303 GEG262298:GEG262303 FUK262298:FUK262303 FKO262298:FKO262303 FAS262298:FAS262303 EQW262298:EQW262303 EHA262298:EHA262303 DXE262298:DXE262303 DNI262298:DNI262303 DDM262298:DDM262303 CTQ262298:CTQ262303 CJU262298:CJU262303 BZY262298:BZY262303 BQC262298:BQC262303 BGG262298:BGG262303 AWK262298:AWK262303 AMO262298:AMO262303 ACS262298:ACS262303 SW262298:SW262303 JA262298:JA262303 D262298:E262303 WVM196762:WVM196767 WLQ196762:WLQ196767 WBU196762:WBU196767 VRY196762:VRY196767 VIC196762:VIC196767 UYG196762:UYG196767 UOK196762:UOK196767 UEO196762:UEO196767 TUS196762:TUS196767 TKW196762:TKW196767 TBA196762:TBA196767 SRE196762:SRE196767 SHI196762:SHI196767 RXM196762:RXM196767 RNQ196762:RNQ196767 RDU196762:RDU196767 QTY196762:QTY196767 QKC196762:QKC196767 QAG196762:QAG196767 PQK196762:PQK196767 PGO196762:PGO196767 OWS196762:OWS196767 OMW196762:OMW196767 ODA196762:ODA196767 NTE196762:NTE196767 NJI196762:NJI196767 MZM196762:MZM196767 MPQ196762:MPQ196767 MFU196762:MFU196767 LVY196762:LVY196767 LMC196762:LMC196767 LCG196762:LCG196767 KSK196762:KSK196767 KIO196762:KIO196767 JYS196762:JYS196767 JOW196762:JOW196767 JFA196762:JFA196767 IVE196762:IVE196767 ILI196762:ILI196767 IBM196762:IBM196767 HRQ196762:HRQ196767 HHU196762:HHU196767 GXY196762:GXY196767 GOC196762:GOC196767 GEG196762:GEG196767 FUK196762:FUK196767 FKO196762:FKO196767 FAS196762:FAS196767 EQW196762:EQW196767 EHA196762:EHA196767 DXE196762:DXE196767 DNI196762:DNI196767 DDM196762:DDM196767 CTQ196762:CTQ196767 CJU196762:CJU196767 BZY196762:BZY196767 BQC196762:BQC196767 BGG196762:BGG196767 AWK196762:AWK196767 AMO196762:AMO196767 ACS196762:ACS196767 SW196762:SW196767 JA196762:JA196767 D196762:E196767 WVM131226:WVM131231 WLQ131226:WLQ131231 WBU131226:WBU131231 VRY131226:VRY131231 VIC131226:VIC131231 UYG131226:UYG131231 UOK131226:UOK131231 UEO131226:UEO131231 TUS131226:TUS131231 TKW131226:TKW131231 TBA131226:TBA131231 SRE131226:SRE131231 SHI131226:SHI131231 RXM131226:RXM131231 RNQ131226:RNQ131231 RDU131226:RDU131231 QTY131226:QTY131231 QKC131226:QKC131231 QAG131226:QAG131231 PQK131226:PQK131231 PGO131226:PGO131231 OWS131226:OWS131231 OMW131226:OMW131231 ODA131226:ODA131231 NTE131226:NTE131231 NJI131226:NJI131231 MZM131226:MZM131231 MPQ131226:MPQ131231 MFU131226:MFU131231 LVY131226:LVY131231 LMC131226:LMC131231 LCG131226:LCG131231 KSK131226:KSK131231 KIO131226:KIO131231 JYS131226:JYS131231 JOW131226:JOW131231 JFA131226:JFA131231 IVE131226:IVE131231 ILI131226:ILI131231 IBM131226:IBM131231 HRQ131226:HRQ131231 HHU131226:HHU131231 GXY131226:GXY131231 GOC131226:GOC131231 GEG131226:GEG131231 FUK131226:FUK131231 FKO131226:FKO131231 FAS131226:FAS131231 EQW131226:EQW131231 EHA131226:EHA131231 DXE131226:DXE131231 DNI131226:DNI131231 DDM131226:DDM131231 CTQ131226:CTQ131231 CJU131226:CJU131231 BZY131226:BZY131231 BQC131226:BQC131231 BGG131226:BGG131231 AWK131226:AWK131231 AMO131226:AMO131231 ACS131226:ACS131231 SW131226:SW131231 JA131226:JA131231 D131226:E131231 WVM65690:WVM65695 WLQ65690:WLQ65695 WBU65690:WBU65695 VRY65690:VRY65695 VIC65690:VIC65695 UYG65690:UYG65695 UOK65690:UOK65695 UEO65690:UEO65695 TUS65690:TUS65695 TKW65690:TKW65695 TBA65690:TBA65695 SRE65690:SRE65695 SHI65690:SHI65695 RXM65690:RXM65695 RNQ65690:RNQ65695 RDU65690:RDU65695 QTY65690:QTY65695 QKC65690:QKC65695 QAG65690:QAG65695 PQK65690:PQK65695 PGO65690:PGO65695 OWS65690:OWS65695 OMW65690:OMW65695 ODA65690:ODA65695 NTE65690:NTE65695 NJI65690:NJI65695 MZM65690:MZM65695 MPQ65690:MPQ65695 MFU65690:MFU65695 LVY65690:LVY65695 LMC65690:LMC65695 LCG65690:LCG65695 KSK65690:KSK65695 KIO65690:KIO65695 JYS65690:JYS65695 JOW65690:JOW65695 JFA65690:JFA65695 IVE65690:IVE65695 ILI65690:ILI65695 IBM65690:IBM65695 HRQ65690:HRQ65695 HHU65690:HHU65695 GXY65690:GXY65695 GOC65690:GOC65695 GEG65690:GEG65695 FUK65690:FUK65695 FKO65690:FKO65695 FAS65690:FAS65695 EQW65690:EQW65695 EHA65690:EHA65695 DXE65690:DXE65695 DNI65690:DNI65695 DDM65690:DDM65695 CTQ65690:CTQ65695 CJU65690:CJU65695 BZY65690:BZY65695 BQC65690:BQC65695 BGG65690:BGG65695 AWK65690:AWK65695 AMO65690:AMO65695 ACS65690:ACS65695 SW65690:SW65695 JA65690:JA65695 D65690:E65695 WVM983202:WVM983207 WLQ983202:WLQ983207 WBU983202:WBU983207 VRY983202:VRY983207 VIC983202:VIC983207 UYG983202:UYG983207 UOK983202:UOK983207 UEO983202:UEO983207 TUS983202:TUS983207 TKW983202:TKW983207 TBA983202:TBA983207 SRE983202:SRE983207 SHI983202:SHI983207 RXM983202:RXM983207 RNQ983202:RNQ983207 RDU983202:RDU983207 QTY983202:QTY983207 QKC983202:QKC983207 QAG983202:QAG983207 PQK983202:PQK983207 PGO983202:PGO983207 OWS983202:OWS983207 OMW983202:OMW983207 ODA983202:ODA983207 NTE983202:NTE983207 NJI983202:NJI983207 MZM983202:MZM983207 MPQ983202:MPQ983207 MFU983202:MFU983207 LVY983202:LVY983207 LMC983202:LMC983207 LCG983202:LCG983207 KSK983202:KSK983207 KIO983202:KIO983207 JYS983202:JYS983207 JOW983202:JOW983207 JFA983202:JFA983207 IVE983202:IVE983207 ILI983202:ILI983207 IBM983202:IBM983207 HRQ983202:HRQ983207 HHU983202:HHU983207 GXY983202:GXY983207 GOC983202:GOC983207 GEG983202:GEG983207 FUK983202:FUK983207 FKO983202:FKO983207 FAS983202:FAS983207 EQW983202:EQW983207 EHA983202:EHA983207 DXE983202:DXE983207 DNI983202:DNI983207 DDM983202:DDM983207 CTQ983202:CTQ983207 CJU983202:CJU983207 BZY983202:BZY983207 BQC983202:BQC983207 BGG983202:BGG983207 AWK983202:AWK983207 AMO983202:AMO983207 ACS983202:ACS983207 SW983202:SW983207 JA983202:JA983207 D983202:E983207 WVM917666:WVM917671 WLQ917666:WLQ917671 WBU917666:WBU917671 VRY917666:VRY917671 VIC917666:VIC917671 UYG917666:UYG917671 UOK917666:UOK917671 UEO917666:UEO917671 TUS917666:TUS917671 TKW917666:TKW917671 TBA917666:TBA917671 SRE917666:SRE917671 SHI917666:SHI917671 RXM917666:RXM917671 RNQ917666:RNQ917671 RDU917666:RDU917671 QTY917666:QTY917671 QKC917666:QKC917671 QAG917666:QAG917671 PQK917666:PQK917671 PGO917666:PGO917671 OWS917666:OWS917671 OMW917666:OMW917671 ODA917666:ODA917671 NTE917666:NTE917671 NJI917666:NJI917671 MZM917666:MZM917671 MPQ917666:MPQ917671 MFU917666:MFU917671 LVY917666:LVY917671 LMC917666:LMC917671 LCG917666:LCG917671 KSK917666:KSK917671 KIO917666:KIO917671 JYS917666:JYS917671 JOW917666:JOW917671 JFA917666:JFA917671 IVE917666:IVE917671 ILI917666:ILI917671 IBM917666:IBM917671 HRQ917666:HRQ917671 HHU917666:HHU917671 GXY917666:GXY917671 GOC917666:GOC917671 GEG917666:GEG917671 FUK917666:FUK917671 FKO917666:FKO917671 FAS917666:FAS917671 EQW917666:EQW917671 EHA917666:EHA917671 DXE917666:DXE917671 DNI917666:DNI917671 DDM917666:DDM917671 CTQ917666:CTQ917671 CJU917666:CJU917671 BZY917666:BZY917671 BQC917666:BQC917671 BGG917666:BGG917671 AWK917666:AWK917671 AMO917666:AMO917671 ACS917666:ACS917671 SW917666:SW917671 JA917666:JA917671 D917666:E917671 WVM852130:WVM852135 WLQ852130:WLQ852135 WBU852130:WBU852135 VRY852130:VRY852135 VIC852130:VIC852135 UYG852130:UYG852135 UOK852130:UOK852135 UEO852130:UEO852135 TUS852130:TUS852135 TKW852130:TKW852135 TBA852130:TBA852135 SRE852130:SRE852135 SHI852130:SHI852135 RXM852130:RXM852135 RNQ852130:RNQ852135 RDU852130:RDU852135 QTY852130:QTY852135 QKC852130:QKC852135 QAG852130:QAG852135 PQK852130:PQK852135 PGO852130:PGO852135 OWS852130:OWS852135 OMW852130:OMW852135 ODA852130:ODA852135 NTE852130:NTE852135 NJI852130:NJI852135 MZM852130:MZM852135 MPQ852130:MPQ852135 MFU852130:MFU852135 LVY852130:LVY852135 LMC852130:LMC852135 LCG852130:LCG852135 KSK852130:KSK852135 KIO852130:KIO852135 JYS852130:JYS852135 JOW852130:JOW852135 JFA852130:JFA852135 IVE852130:IVE852135 ILI852130:ILI852135 IBM852130:IBM852135 HRQ852130:HRQ852135 HHU852130:HHU852135 GXY852130:GXY852135 GOC852130:GOC852135 GEG852130:GEG852135 FUK852130:FUK852135 FKO852130:FKO852135 FAS852130:FAS852135 EQW852130:EQW852135 EHA852130:EHA852135 DXE852130:DXE852135 DNI852130:DNI852135 DDM852130:DDM852135 CTQ852130:CTQ852135 CJU852130:CJU852135 BZY852130:BZY852135 BQC852130:BQC852135 BGG852130:BGG852135 AWK852130:AWK852135 AMO852130:AMO852135 ACS852130:ACS852135 SW852130:SW852135 JA852130:JA852135 D852130:E852135 WVM786594:WVM786599 WLQ786594:WLQ786599 WBU786594:WBU786599 VRY786594:VRY786599 VIC786594:VIC786599 UYG786594:UYG786599 UOK786594:UOK786599 UEO786594:UEO786599 TUS786594:TUS786599 TKW786594:TKW786599 TBA786594:TBA786599 SRE786594:SRE786599 SHI786594:SHI786599 RXM786594:RXM786599 RNQ786594:RNQ786599 RDU786594:RDU786599 QTY786594:QTY786599 QKC786594:QKC786599 QAG786594:QAG786599 PQK786594:PQK786599 PGO786594:PGO786599 OWS786594:OWS786599 OMW786594:OMW786599 ODA786594:ODA786599 NTE786594:NTE786599 NJI786594:NJI786599 MZM786594:MZM786599 MPQ786594:MPQ786599 MFU786594:MFU786599 LVY786594:LVY786599 LMC786594:LMC786599 LCG786594:LCG786599 KSK786594:KSK786599 KIO786594:KIO786599 JYS786594:JYS786599 JOW786594:JOW786599 JFA786594:JFA786599 IVE786594:IVE786599 ILI786594:ILI786599 IBM786594:IBM786599 HRQ786594:HRQ786599 HHU786594:HHU786599 GXY786594:GXY786599 GOC786594:GOC786599 GEG786594:GEG786599 FUK786594:FUK786599 FKO786594:FKO786599 FAS786594:FAS786599 EQW786594:EQW786599 EHA786594:EHA786599 DXE786594:DXE786599 DNI786594:DNI786599 DDM786594:DDM786599 CTQ786594:CTQ786599 CJU786594:CJU786599 BZY786594:BZY786599 BQC786594:BQC786599 BGG786594:BGG786599 AWK786594:AWK786599 AMO786594:AMO786599 ACS786594:ACS786599 SW786594:SW786599 JA786594:JA786599 D786594:E786599 WVM721058:WVM721063 WLQ721058:WLQ721063 WBU721058:WBU721063 VRY721058:VRY721063 VIC721058:VIC721063 UYG721058:UYG721063 UOK721058:UOK721063 UEO721058:UEO721063 TUS721058:TUS721063 TKW721058:TKW721063 TBA721058:TBA721063 SRE721058:SRE721063 SHI721058:SHI721063 RXM721058:RXM721063 RNQ721058:RNQ721063 RDU721058:RDU721063 QTY721058:QTY721063 QKC721058:QKC721063 QAG721058:QAG721063 PQK721058:PQK721063 PGO721058:PGO721063 OWS721058:OWS721063 OMW721058:OMW721063 ODA721058:ODA721063 NTE721058:NTE721063 NJI721058:NJI721063 MZM721058:MZM721063 MPQ721058:MPQ721063 MFU721058:MFU721063 LVY721058:LVY721063 LMC721058:LMC721063 LCG721058:LCG721063 KSK721058:KSK721063 KIO721058:KIO721063 JYS721058:JYS721063 JOW721058:JOW721063 JFA721058:JFA721063 IVE721058:IVE721063 ILI721058:ILI721063 IBM721058:IBM721063 HRQ721058:HRQ721063 HHU721058:HHU721063 GXY721058:GXY721063 GOC721058:GOC721063 GEG721058:GEG721063 FUK721058:FUK721063 FKO721058:FKO721063 FAS721058:FAS721063 EQW721058:EQW721063 EHA721058:EHA721063 DXE721058:DXE721063 DNI721058:DNI721063 DDM721058:DDM721063 CTQ721058:CTQ721063 CJU721058:CJU721063 BZY721058:BZY721063 BQC721058:BQC721063 BGG721058:BGG721063 AWK721058:AWK721063 AMO721058:AMO721063 ACS721058:ACS721063 SW721058:SW721063 JA721058:JA721063 D721058:E721063 WVM655522:WVM655527 WLQ655522:WLQ655527 WBU655522:WBU655527 VRY655522:VRY655527 VIC655522:VIC655527 UYG655522:UYG655527 UOK655522:UOK655527 UEO655522:UEO655527 TUS655522:TUS655527 TKW655522:TKW655527 TBA655522:TBA655527 SRE655522:SRE655527 SHI655522:SHI655527 RXM655522:RXM655527 RNQ655522:RNQ655527 RDU655522:RDU655527 QTY655522:QTY655527 QKC655522:QKC655527 QAG655522:QAG655527 PQK655522:PQK655527 PGO655522:PGO655527 OWS655522:OWS655527 OMW655522:OMW655527 ODA655522:ODA655527 NTE655522:NTE655527 NJI655522:NJI655527 MZM655522:MZM655527 MPQ655522:MPQ655527 MFU655522:MFU655527 LVY655522:LVY655527 LMC655522:LMC655527 LCG655522:LCG655527 KSK655522:KSK655527 KIO655522:KIO655527 JYS655522:JYS655527 JOW655522:JOW655527 JFA655522:JFA655527 IVE655522:IVE655527 ILI655522:ILI655527 IBM655522:IBM655527 HRQ655522:HRQ655527 HHU655522:HHU655527 GXY655522:GXY655527 GOC655522:GOC655527 GEG655522:GEG655527 FUK655522:FUK655527 FKO655522:FKO655527 FAS655522:FAS655527 EQW655522:EQW655527 EHA655522:EHA655527 DXE655522:DXE655527 DNI655522:DNI655527 DDM655522:DDM655527 CTQ655522:CTQ655527 CJU655522:CJU655527 BZY655522:BZY655527 BQC655522:BQC655527 BGG655522:BGG655527 AWK655522:AWK655527 AMO655522:AMO655527 ACS655522:ACS655527 SW655522:SW655527 JA655522:JA655527 D655522:E655527 WVM589986:WVM589991 WLQ589986:WLQ589991 WBU589986:WBU589991 VRY589986:VRY589991 VIC589986:VIC589991 UYG589986:UYG589991 UOK589986:UOK589991 UEO589986:UEO589991 TUS589986:TUS589991 TKW589986:TKW589991 TBA589986:TBA589991 SRE589986:SRE589991 SHI589986:SHI589991 RXM589986:RXM589991 RNQ589986:RNQ589991 RDU589986:RDU589991 QTY589986:QTY589991 QKC589986:QKC589991 QAG589986:QAG589991 PQK589986:PQK589991 PGO589986:PGO589991 OWS589986:OWS589991 OMW589986:OMW589991 ODA589986:ODA589991 NTE589986:NTE589991 NJI589986:NJI589991 MZM589986:MZM589991 MPQ589986:MPQ589991 MFU589986:MFU589991 LVY589986:LVY589991 LMC589986:LMC589991 LCG589986:LCG589991 KSK589986:KSK589991 KIO589986:KIO589991 JYS589986:JYS589991 JOW589986:JOW589991 JFA589986:JFA589991 IVE589986:IVE589991 ILI589986:ILI589991 IBM589986:IBM589991 HRQ589986:HRQ589991 HHU589986:HHU589991 GXY589986:GXY589991 GOC589986:GOC589991 GEG589986:GEG589991 FUK589986:FUK589991 FKO589986:FKO589991 FAS589986:FAS589991 EQW589986:EQW589991 EHA589986:EHA589991 DXE589986:DXE589991 DNI589986:DNI589991 DDM589986:DDM589991 CTQ589986:CTQ589991 CJU589986:CJU589991 BZY589986:BZY589991 BQC589986:BQC589991 BGG589986:BGG589991 AWK589986:AWK589991 AMO589986:AMO589991 ACS589986:ACS589991 SW589986:SW589991 JA589986:JA589991 D589986:E589991 WVM524450:WVM524455 WLQ524450:WLQ524455 WBU524450:WBU524455 VRY524450:VRY524455 VIC524450:VIC524455 UYG524450:UYG524455 UOK524450:UOK524455 UEO524450:UEO524455 TUS524450:TUS524455 TKW524450:TKW524455 TBA524450:TBA524455 SRE524450:SRE524455 SHI524450:SHI524455 RXM524450:RXM524455 RNQ524450:RNQ524455 RDU524450:RDU524455 QTY524450:QTY524455 QKC524450:QKC524455 QAG524450:QAG524455 PQK524450:PQK524455 PGO524450:PGO524455 OWS524450:OWS524455 OMW524450:OMW524455 ODA524450:ODA524455 NTE524450:NTE524455 NJI524450:NJI524455 MZM524450:MZM524455 MPQ524450:MPQ524455 MFU524450:MFU524455 LVY524450:LVY524455 LMC524450:LMC524455 LCG524450:LCG524455 KSK524450:KSK524455 KIO524450:KIO524455 JYS524450:JYS524455 JOW524450:JOW524455 JFA524450:JFA524455 IVE524450:IVE524455 ILI524450:ILI524455 IBM524450:IBM524455 HRQ524450:HRQ524455 HHU524450:HHU524455 GXY524450:GXY524455 GOC524450:GOC524455 GEG524450:GEG524455 FUK524450:FUK524455 FKO524450:FKO524455 FAS524450:FAS524455 EQW524450:EQW524455 EHA524450:EHA524455 DXE524450:DXE524455 DNI524450:DNI524455 DDM524450:DDM524455 CTQ524450:CTQ524455 CJU524450:CJU524455 BZY524450:BZY524455 BQC524450:BQC524455 BGG524450:BGG524455 AWK524450:AWK524455 AMO524450:AMO524455 ACS524450:ACS524455 SW524450:SW524455 JA524450:JA524455 D524450:E524455 WVM458914:WVM458919 WLQ458914:WLQ458919 WBU458914:WBU458919 VRY458914:VRY458919 VIC458914:VIC458919 UYG458914:UYG458919 UOK458914:UOK458919 UEO458914:UEO458919 TUS458914:TUS458919 TKW458914:TKW458919 TBA458914:TBA458919 SRE458914:SRE458919 SHI458914:SHI458919 RXM458914:RXM458919 RNQ458914:RNQ458919 RDU458914:RDU458919 QTY458914:QTY458919 QKC458914:QKC458919 QAG458914:QAG458919 PQK458914:PQK458919 PGO458914:PGO458919 OWS458914:OWS458919 OMW458914:OMW458919 ODA458914:ODA458919 NTE458914:NTE458919 NJI458914:NJI458919 MZM458914:MZM458919 MPQ458914:MPQ458919 MFU458914:MFU458919 LVY458914:LVY458919 LMC458914:LMC458919 LCG458914:LCG458919 KSK458914:KSK458919 KIO458914:KIO458919 JYS458914:JYS458919 JOW458914:JOW458919 JFA458914:JFA458919 IVE458914:IVE458919 ILI458914:ILI458919 IBM458914:IBM458919 HRQ458914:HRQ458919 HHU458914:HHU458919 GXY458914:GXY458919 GOC458914:GOC458919 GEG458914:GEG458919 FUK458914:FUK458919 FKO458914:FKO458919 FAS458914:FAS458919 EQW458914:EQW458919 EHA458914:EHA458919 DXE458914:DXE458919 DNI458914:DNI458919 DDM458914:DDM458919 CTQ458914:CTQ458919 CJU458914:CJU458919 BZY458914:BZY458919 BQC458914:BQC458919 BGG458914:BGG458919 AWK458914:AWK458919 AMO458914:AMO458919 ACS458914:ACS458919 SW458914:SW458919 JA458914:JA458919 D458914:E458919 WVM393378:WVM393383 WLQ393378:WLQ393383 WBU393378:WBU393383 VRY393378:VRY393383 VIC393378:VIC393383 UYG393378:UYG393383 UOK393378:UOK393383 UEO393378:UEO393383 TUS393378:TUS393383 TKW393378:TKW393383 TBA393378:TBA393383 SRE393378:SRE393383 SHI393378:SHI393383 RXM393378:RXM393383 RNQ393378:RNQ393383 RDU393378:RDU393383 QTY393378:QTY393383 QKC393378:QKC393383 QAG393378:QAG393383 PQK393378:PQK393383 PGO393378:PGO393383 OWS393378:OWS393383 OMW393378:OMW393383 ODA393378:ODA393383 NTE393378:NTE393383 NJI393378:NJI393383 MZM393378:MZM393383 MPQ393378:MPQ393383 MFU393378:MFU393383 LVY393378:LVY393383 LMC393378:LMC393383 LCG393378:LCG393383 KSK393378:KSK393383 KIO393378:KIO393383 JYS393378:JYS393383 JOW393378:JOW393383 JFA393378:JFA393383 IVE393378:IVE393383 ILI393378:ILI393383 IBM393378:IBM393383 HRQ393378:HRQ393383 HHU393378:HHU393383 GXY393378:GXY393383 GOC393378:GOC393383 GEG393378:GEG393383 FUK393378:FUK393383 FKO393378:FKO393383 FAS393378:FAS393383 EQW393378:EQW393383 EHA393378:EHA393383 DXE393378:DXE393383 DNI393378:DNI393383 DDM393378:DDM393383 CTQ393378:CTQ393383 CJU393378:CJU393383 BZY393378:BZY393383 BQC393378:BQC393383 BGG393378:BGG393383 AWK393378:AWK393383 AMO393378:AMO393383 ACS393378:ACS393383 SW393378:SW393383 JA393378:JA393383 D393378:E393383 WVM327842:WVM327847 WLQ327842:WLQ327847 WBU327842:WBU327847 VRY327842:VRY327847 VIC327842:VIC327847 UYG327842:UYG327847 UOK327842:UOK327847 UEO327842:UEO327847 TUS327842:TUS327847 TKW327842:TKW327847 TBA327842:TBA327847 SRE327842:SRE327847 SHI327842:SHI327847 RXM327842:RXM327847 RNQ327842:RNQ327847 RDU327842:RDU327847 QTY327842:QTY327847 QKC327842:QKC327847 QAG327842:QAG327847 PQK327842:PQK327847 PGO327842:PGO327847 OWS327842:OWS327847 OMW327842:OMW327847 ODA327842:ODA327847 NTE327842:NTE327847 NJI327842:NJI327847 MZM327842:MZM327847 MPQ327842:MPQ327847 MFU327842:MFU327847 LVY327842:LVY327847 LMC327842:LMC327847 LCG327842:LCG327847 KSK327842:KSK327847 KIO327842:KIO327847 JYS327842:JYS327847 JOW327842:JOW327847 JFA327842:JFA327847 IVE327842:IVE327847 ILI327842:ILI327847 IBM327842:IBM327847 HRQ327842:HRQ327847 HHU327842:HHU327847 GXY327842:GXY327847 GOC327842:GOC327847 GEG327842:GEG327847 FUK327842:FUK327847 FKO327842:FKO327847 FAS327842:FAS327847 EQW327842:EQW327847 EHA327842:EHA327847 DXE327842:DXE327847 DNI327842:DNI327847 DDM327842:DDM327847 CTQ327842:CTQ327847 CJU327842:CJU327847 BZY327842:BZY327847 BQC327842:BQC327847 BGG327842:BGG327847 AWK327842:AWK327847 AMO327842:AMO327847 ACS327842:ACS327847 SW327842:SW327847 JA327842:JA327847 D327842:E327847 WVM262306:WVM262311 WLQ262306:WLQ262311 WBU262306:WBU262311 VRY262306:VRY262311 VIC262306:VIC262311 UYG262306:UYG262311 UOK262306:UOK262311 UEO262306:UEO262311 TUS262306:TUS262311 TKW262306:TKW262311 TBA262306:TBA262311 SRE262306:SRE262311 SHI262306:SHI262311 RXM262306:RXM262311 RNQ262306:RNQ262311 RDU262306:RDU262311 QTY262306:QTY262311 QKC262306:QKC262311 QAG262306:QAG262311 PQK262306:PQK262311 PGO262306:PGO262311 OWS262306:OWS262311 OMW262306:OMW262311 ODA262306:ODA262311 NTE262306:NTE262311 NJI262306:NJI262311 MZM262306:MZM262311 MPQ262306:MPQ262311 MFU262306:MFU262311 LVY262306:LVY262311 LMC262306:LMC262311 LCG262306:LCG262311 KSK262306:KSK262311 KIO262306:KIO262311 JYS262306:JYS262311 JOW262306:JOW262311 JFA262306:JFA262311 IVE262306:IVE262311 ILI262306:ILI262311 IBM262306:IBM262311 HRQ262306:HRQ262311 HHU262306:HHU262311 GXY262306:GXY262311 GOC262306:GOC262311 GEG262306:GEG262311 FUK262306:FUK262311 FKO262306:FKO262311 FAS262306:FAS262311 EQW262306:EQW262311 EHA262306:EHA262311 DXE262306:DXE262311 DNI262306:DNI262311 DDM262306:DDM262311 CTQ262306:CTQ262311 CJU262306:CJU262311 BZY262306:BZY262311 BQC262306:BQC262311 BGG262306:BGG262311 AWK262306:AWK262311 AMO262306:AMO262311 ACS262306:ACS262311 SW262306:SW262311 JA262306:JA262311 D262306:E262311 WVM196770:WVM196775 WLQ196770:WLQ196775 WBU196770:WBU196775 VRY196770:VRY196775 VIC196770:VIC196775 UYG196770:UYG196775 UOK196770:UOK196775 UEO196770:UEO196775 TUS196770:TUS196775 TKW196770:TKW196775 TBA196770:TBA196775 SRE196770:SRE196775 SHI196770:SHI196775 RXM196770:RXM196775 RNQ196770:RNQ196775 RDU196770:RDU196775 QTY196770:QTY196775 QKC196770:QKC196775 QAG196770:QAG196775 PQK196770:PQK196775 PGO196770:PGO196775 OWS196770:OWS196775 OMW196770:OMW196775 ODA196770:ODA196775 NTE196770:NTE196775 NJI196770:NJI196775 MZM196770:MZM196775 MPQ196770:MPQ196775 MFU196770:MFU196775 LVY196770:LVY196775 LMC196770:LMC196775 LCG196770:LCG196775 KSK196770:KSK196775 KIO196770:KIO196775 JYS196770:JYS196775 JOW196770:JOW196775 JFA196770:JFA196775 IVE196770:IVE196775 ILI196770:ILI196775 IBM196770:IBM196775 HRQ196770:HRQ196775 HHU196770:HHU196775 GXY196770:GXY196775 GOC196770:GOC196775 GEG196770:GEG196775 FUK196770:FUK196775 FKO196770:FKO196775 FAS196770:FAS196775 EQW196770:EQW196775 EHA196770:EHA196775 DXE196770:DXE196775 DNI196770:DNI196775 DDM196770:DDM196775 CTQ196770:CTQ196775 CJU196770:CJU196775 BZY196770:BZY196775 BQC196770:BQC196775 BGG196770:BGG196775 AWK196770:AWK196775 AMO196770:AMO196775 ACS196770:ACS196775 SW196770:SW196775 JA196770:JA196775 D196770:E196775 WVM131234:WVM131239 WLQ131234:WLQ131239 WBU131234:WBU131239 VRY131234:VRY131239 VIC131234:VIC131239 UYG131234:UYG131239 UOK131234:UOK131239 UEO131234:UEO131239 TUS131234:TUS131239 TKW131234:TKW131239 TBA131234:TBA131239 SRE131234:SRE131239 SHI131234:SHI131239 RXM131234:RXM131239 RNQ131234:RNQ131239 RDU131234:RDU131239 QTY131234:QTY131239 QKC131234:QKC131239 QAG131234:QAG131239 PQK131234:PQK131239 PGO131234:PGO131239 OWS131234:OWS131239 OMW131234:OMW131239 ODA131234:ODA131239 NTE131234:NTE131239 NJI131234:NJI131239 MZM131234:MZM131239 MPQ131234:MPQ131239 MFU131234:MFU131239 LVY131234:LVY131239 LMC131234:LMC131239 LCG131234:LCG131239 KSK131234:KSK131239 KIO131234:KIO131239 JYS131234:JYS131239 JOW131234:JOW131239 JFA131234:JFA131239 IVE131234:IVE131239 ILI131234:ILI131239 IBM131234:IBM131239 HRQ131234:HRQ131239 HHU131234:HHU131239 GXY131234:GXY131239 GOC131234:GOC131239 GEG131234:GEG131239 FUK131234:FUK131239 FKO131234:FKO131239 FAS131234:FAS131239 EQW131234:EQW131239 EHA131234:EHA131239 DXE131234:DXE131239 DNI131234:DNI131239 DDM131234:DDM131239 CTQ131234:CTQ131239 CJU131234:CJU131239 BZY131234:BZY131239 BQC131234:BQC131239 BGG131234:BGG131239 AWK131234:AWK131239 AMO131234:AMO131239 ACS131234:ACS131239 SW131234:SW131239 JA131234:JA131239 D131234:E131239 WVM65698:WVM65703 WLQ65698:WLQ65703 WBU65698:WBU65703 VRY65698:VRY65703 VIC65698:VIC65703 UYG65698:UYG65703 UOK65698:UOK65703 UEO65698:UEO65703 TUS65698:TUS65703 TKW65698:TKW65703 TBA65698:TBA65703 SRE65698:SRE65703 SHI65698:SHI65703 RXM65698:RXM65703 RNQ65698:RNQ65703 RDU65698:RDU65703 QTY65698:QTY65703 QKC65698:QKC65703 QAG65698:QAG65703 PQK65698:PQK65703 PGO65698:PGO65703 OWS65698:OWS65703 OMW65698:OMW65703 ODA65698:ODA65703 NTE65698:NTE65703 NJI65698:NJI65703 MZM65698:MZM65703 MPQ65698:MPQ65703 MFU65698:MFU65703 LVY65698:LVY65703 LMC65698:LMC65703 LCG65698:LCG65703 KSK65698:KSK65703 KIO65698:KIO65703 JYS65698:JYS65703 JOW65698:JOW65703 JFA65698:JFA65703 IVE65698:IVE65703 ILI65698:ILI65703 IBM65698:IBM65703 HRQ65698:HRQ65703 HHU65698:HHU65703 GXY65698:GXY65703 GOC65698:GOC65703 GEG65698:GEG65703 FUK65698:FUK65703 FKO65698:FKO65703 FAS65698:FAS65703 EQW65698:EQW65703 EHA65698:EHA65703 DXE65698:DXE65703 DNI65698:DNI65703 DDM65698:DDM65703 CTQ65698:CTQ65703 CJU65698:CJU65703 BZY65698:BZY65703 BQC65698:BQC65703 BGG65698:BGG65703 AWK65698:AWK65703 AMO65698:AMO65703 ACS65698:ACS65703 SW65698:SW65703 JA65698:JA65703 D65698:E65703 WVM983210:WVM983215 WLQ983210:WLQ983215 WBU983210:WBU983215 VRY983210:VRY983215 VIC983210:VIC983215 UYG983210:UYG983215 UOK983210:UOK983215 UEO983210:UEO983215 TUS983210:TUS983215 TKW983210:TKW983215 TBA983210:TBA983215 SRE983210:SRE983215 SHI983210:SHI983215 RXM983210:RXM983215 RNQ983210:RNQ983215 RDU983210:RDU983215 QTY983210:QTY983215 QKC983210:QKC983215 QAG983210:QAG983215 PQK983210:PQK983215 PGO983210:PGO983215 OWS983210:OWS983215 OMW983210:OMW983215 ODA983210:ODA983215 NTE983210:NTE983215 NJI983210:NJI983215 MZM983210:MZM983215 MPQ983210:MPQ983215 MFU983210:MFU983215 LVY983210:LVY983215 LMC983210:LMC983215 LCG983210:LCG983215 KSK983210:KSK983215 KIO983210:KIO983215 JYS983210:JYS983215 JOW983210:JOW983215 JFA983210:JFA983215 IVE983210:IVE983215 ILI983210:ILI983215 IBM983210:IBM983215 HRQ983210:HRQ983215 HHU983210:HHU983215 GXY983210:GXY983215 GOC983210:GOC983215 GEG983210:GEG983215 FUK983210:FUK983215 FKO983210:FKO983215 FAS983210:FAS983215 EQW983210:EQW983215 EHA983210:EHA983215 DXE983210:DXE983215 DNI983210:DNI983215 DDM983210:DDM983215 CTQ983210:CTQ983215 CJU983210:CJU983215 BZY983210:BZY983215 BQC983210:BQC983215 BGG983210:BGG983215 AWK983210:AWK983215 AMO983210:AMO983215 ACS983210:ACS983215 SW983210:SW983215 JA983210:JA983215 D983210:E983215 WVM917674:WVM917679 WLQ917674:WLQ917679 WBU917674:WBU917679 VRY917674:VRY917679 VIC917674:VIC917679 UYG917674:UYG917679 UOK917674:UOK917679 UEO917674:UEO917679 TUS917674:TUS917679 TKW917674:TKW917679 TBA917674:TBA917679 SRE917674:SRE917679 SHI917674:SHI917679 RXM917674:RXM917679 RNQ917674:RNQ917679 RDU917674:RDU917679 QTY917674:QTY917679 QKC917674:QKC917679 QAG917674:QAG917679 PQK917674:PQK917679 PGO917674:PGO917679 OWS917674:OWS917679 OMW917674:OMW917679 ODA917674:ODA917679 NTE917674:NTE917679 NJI917674:NJI917679 MZM917674:MZM917679 MPQ917674:MPQ917679 MFU917674:MFU917679 LVY917674:LVY917679 LMC917674:LMC917679 LCG917674:LCG917679 KSK917674:KSK917679 KIO917674:KIO917679 JYS917674:JYS917679 JOW917674:JOW917679 JFA917674:JFA917679 IVE917674:IVE917679 ILI917674:ILI917679 IBM917674:IBM917679 HRQ917674:HRQ917679 HHU917674:HHU917679 GXY917674:GXY917679 GOC917674:GOC917679 GEG917674:GEG917679 FUK917674:FUK917679 FKO917674:FKO917679 FAS917674:FAS917679 EQW917674:EQW917679 EHA917674:EHA917679 DXE917674:DXE917679 DNI917674:DNI917679 DDM917674:DDM917679 CTQ917674:CTQ917679 CJU917674:CJU917679 BZY917674:BZY917679 BQC917674:BQC917679 BGG917674:BGG917679 AWK917674:AWK917679 AMO917674:AMO917679 ACS917674:ACS917679 SW917674:SW917679 JA917674:JA917679 D917674:E917679 WVM852138:WVM852143 WLQ852138:WLQ852143 WBU852138:WBU852143 VRY852138:VRY852143 VIC852138:VIC852143 UYG852138:UYG852143 UOK852138:UOK852143 UEO852138:UEO852143 TUS852138:TUS852143 TKW852138:TKW852143 TBA852138:TBA852143 SRE852138:SRE852143 SHI852138:SHI852143 RXM852138:RXM852143 RNQ852138:RNQ852143 RDU852138:RDU852143 QTY852138:QTY852143 QKC852138:QKC852143 QAG852138:QAG852143 PQK852138:PQK852143 PGO852138:PGO852143 OWS852138:OWS852143 OMW852138:OMW852143 ODA852138:ODA852143 NTE852138:NTE852143 NJI852138:NJI852143 MZM852138:MZM852143 MPQ852138:MPQ852143 MFU852138:MFU852143 LVY852138:LVY852143 LMC852138:LMC852143 LCG852138:LCG852143 KSK852138:KSK852143 KIO852138:KIO852143 JYS852138:JYS852143 JOW852138:JOW852143 JFA852138:JFA852143 IVE852138:IVE852143 ILI852138:ILI852143 IBM852138:IBM852143 HRQ852138:HRQ852143 HHU852138:HHU852143 GXY852138:GXY852143 GOC852138:GOC852143 GEG852138:GEG852143 FUK852138:FUK852143 FKO852138:FKO852143 FAS852138:FAS852143 EQW852138:EQW852143 EHA852138:EHA852143 DXE852138:DXE852143 DNI852138:DNI852143 DDM852138:DDM852143 CTQ852138:CTQ852143 CJU852138:CJU852143 BZY852138:BZY852143 BQC852138:BQC852143 BGG852138:BGG852143 AWK852138:AWK852143 AMO852138:AMO852143 ACS852138:ACS852143 SW852138:SW852143 JA852138:JA852143 D852138:E852143 WVM786602:WVM786607 WLQ786602:WLQ786607 WBU786602:WBU786607 VRY786602:VRY786607 VIC786602:VIC786607 UYG786602:UYG786607 UOK786602:UOK786607 UEO786602:UEO786607 TUS786602:TUS786607 TKW786602:TKW786607 TBA786602:TBA786607 SRE786602:SRE786607 SHI786602:SHI786607 RXM786602:RXM786607 RNQ786602:RNQ786607 RDU786602:RDU786607 QTY786602:QTY786607 QKC786602:QKC786607 QAG786602:QAG786607 PQK786602:PQK786607 PGO786602:PGO786607 OWS786602:OWS786607 OMW786602:OMW786607 ODA786602:ODA786607 NTE786602:NTE786607 NJI786602:NJI786607 MZM786602:MZM786607 MPQ786602:MPQ786607 MFU786602:MFU786607 LVY786602:LVY786607 LMC786602:LMC786607 LCG786602:LCG786607 KSK786602:KSK786607 KIO786602:KIO786607 JYS786602:JYS786607 JOW786602:JOW786607 JFA786602:JFA786607 IVE786602:IVE786607 ILI786602:ILI786607 IBM786602:IBM786607 HRQ786602:HRQ786607 HHU786602:HHU786607 GXY786602:GXY786607 GOC786602:GOC786607 GEG786602:GEG786607 FUK786602:FUK786607 FKO786602:FKO786607 FAS786602:FAS786607 EQW786602:EQW786607 EHA786602:EHA786607 DXE786602:DXE786607 DNI786602:DNI786607 DDM786602:DDM786607 CTQ786602:CTQ786607 CJU786602:CJU786607 BZY786602:BZY786607 BQC786602:BQC786607 BGG786602:BGG786607 AWK786602:AWK786607 AMO786602:AMO786607 ACS786602:ACS786607 SW786602:SW786607 JA786602:JA786607 D786602:E786607 WVM721066:WVM721071 WLQ721066:WLQ721071 WBU721066:WBU721071 VRY721066:VRY721071 VIC721066:VIC721071 UYG721066:UYG721071 UOK721066:UOK721071 UEO721066:UEO721071 TUS721066:TUS721071 TKW721066:TKW721071 TBA721066:TBA721071 SRE721066:SRE721071 SHI721066:SHI721071 RXM721066:RXM721071 RNQ721066:RNQ721071 RDU721066:RDU721071 QTY721066:QTY721071 QKC721066:QKC721071 QAG721066:QAG721071 PQK721066:PQK721071 PGO721066:PGO721071 OWS721066:OWS721071 OMW721066:OMW721071 ODA721066:ODA721071 NTE721066:NTE721071 NJI721066:NJI721071 MZM721066:MZM721071 MPQ721066:MPQ721071 MFU721066:MFU721071 LVY721066:LVY721071 LMC721066:LMC721071 LCG721066:LCG721071 KSK721066:KSK721071 KIO721066:KIO721071 JYS721066:JYS721071 JOW721066:JOW721071 JFA721066:JFA721071 IVE721066:IVE721071 ILI721066:ILI721071 IBM721066:IBM721071 HRQ721066:HRQ721071 HHU721066:HHU721071 GXY721066:GXY721071 GOC721066:GOC721071 GEG721066:GEG721071 FUK721066:FUK721071 FKO721066:FKO721071 FAS721066:FAS721071 EQW721066:EQW721071 EHA721066:EHA721071 DXE721066:DXE721071 DNI721066:DNI721071 DDM721066:DDM721071 CTQ721066:CTQ721071 CJU721066:CJU721071 BZY721066:BZY721071 BQC721066:BQC721071 BGG721066:BGG721071 AWK721066:AWK721071 AMO721066:AMO721071 ACS721066:ACS721071 SW721066:SW721071 JA721066:JA721071 D721066:E721071 WVM655530:WVM655535 WLQ655530:WLQ655535 WBU655530:WBU655535 VRY655530:VRY655535 VIC655530:VIC655535 UYG655530:UYG655535 UOK655530:UOK655535 UEO655530:UEO655535 TUS655530:TUS655535 TKW655530:TKW655535 TBA655530:TBA655535 SRE655530:SRE655535 SHI655530:SHI655535 RXM655530:RXM655535 RNQ655530:RNQ655535 RDU655530:RDU655535 QTY655530:QTY655535 QKC655530:QKC655535 QAG655530:QAG655535 PQK655530:PQK655535 PGO655530:PGO655535 OWS655530:OWS655535 OMW655530:OMW655535 ODA655530:ODA655535 NTE655530:NTE655535 NJI655530:NJI655535 MZM655530:MZM655535 MPQ655530:MPQ655535 MFU655530:MFU655535 LVY655530:LVY655535 LMC655530:LMC655535 LCG655530:LCG655535 KSK655530:KSK655535 KIO655530:KIO655535 JYS655530:JYS655535 JOW655530:JOW655535 JFA655530:JFA655535 IVE655530:IVE655535 ILI655530:ILI655535 IBM655530:IBM655535 HRQ655530:HRQ655535 HHU655530:HHU655535 GXY655530:GXY655535 GOC655530:GOC655535 GEG655530:GEG655535 FUK655530:FUK655535 FKO655530:FKO655535 FAS655530:FAS655535 EQW655530:EQW655535 EHA655530:EHA655535 DXE655530:DXE655535 DNI655530:DNI655535 DDM655530:DDM655535 CTQ655530:CTQ655535 CJU655530:CJU655535 BZY655530:BZY655535 BQC655530:BQC655535 BGG655530:BGG655535 AWK655530:AWK655535 AMO655530:AMO655535 ACS655530:ACS655535 SW655530:SW655535 JA655530:JA655535 D655530:E655535 WVM589994:WVM589999 WLQ589994:WLQ589999 WBU589994:WBU589999 VRY589994:VRY589999 VIC589994:VIC589999 UYG589994:UYG589999 UOK589994:UOK589999 UEO589994:UEO589999 TUS589994:TUS589999 TKW589994:TKW589999 TBA589994:TBA589999 SRE589994:SRE589999 SHI589994:SHI589999 RXM589994:RXM589999 RNQ589994:RNQ589999 RDU589994:RDU589999 QTY589994:QTY589999 QKC589994:QKC589999 QAG589994:QAG589999 PQK589994:PQK589999 PGO589994:PGO589999 OWS589994:OWS589999 OMW589994:OMW589999 ODA589994:ODA589999 NTE589994:NTE589999 NJI589994:NJI589999 MZM589994:MZM589999 MPQ589994:MPQ589999 MFU589994:MFU589999 LVY589994:LVY589999 LMC589994:LMC589999 LCG589994:LCG589999 KSK589994:KSK589999 KIO589994:KIO589999 JYS589994:JYS589999 JOW589994:JOW589999 JFA589994:JFA589999 IVE589994:IVE589999 ILI589994:ILI589999 IBM589994:IBM589999 HRQ589994:HRQ589999 HHU589994:HHU589999 GXY589994:GXY589999 GOC589994:GOC589999 GEG589994:GEG589999 FUK589994:FUK589999 FKO589994:FKO589999 FAS589994:FAS589999 EQW589994:EQW589999 EHA589994:EHA589999 DXE589994:DXE589999 DNI589994:DNI589999 DDM589994:DDM589999 CTQ589994:CTQ589999 CJU589994:CJU589999 BZY589994:BZY589999 BQC589994:BQC589999 BGG589994:BGG589999 AWK589994:AWK589999 AMO589994:AMO589999 ACS589994:ACS589999 SW589994:SW589999 JA589994:JA589999 D589994:E589999 WVM524458:WVM524463 WLQ524458:WLQ524463 WBU524458:WBU524463 VRY524458:VRY524463 VIC524458:VIC524463 UYG524458:UYG524463 UOK524458:UOK524463 UEO524458:UEO524463 TUS524458:TUS524463 TKW524458:TKW524463 TBA524458:TBA524463 SRE524458:SRE524463 SHI524458:SHI524463 RXM524458:RXM524463 RNQ524458:RNQ524463 RDU524458:RDU524463 QTY524458:QTY524463 QKC524458:QKC524463 QAG524458:QAG524463 PQK524458:PQK524463 PGO524458:PGO524463 OWS524458:OWS524463 OMW524458:OMW524463 ODA524458:ODA524463 NTE524458:NTE524463 NJI524458:NJI524463 MZM524458:MZM524463 MPQ524458:MPQ524463 MFU524458:MFU524463 LVY524458:LVY524463 LMC524458:LMC524463 LCG524458:LCG524463 KSK524458:KSK524463 KIO524458:KIO524463 JYS524458:JYS524463 JOW524458:JOW524463 JFA524458:JFA524463 IVE524458:IVE524463 ILI524458:ILI524463 IBM524458:IBM524463 HRQ524458:HRQ524463 HHU524458:HHU524463 GXY524458:GXY524463 GOC524458:GOC524463 GEG524458:GEG524463 FUK524458:FUK524463 FKO524458:FKO524463 FAS524458:FAS524463 EQW524458:EQW524463 EHA524458:EHA524463 DXE524458:DXE524463 DNI524458:DNI524463 DDM524458:DDM524463 CTQ524458:CTQ524463 CJU524458:CJU524463 BZY524458:BZY524463 BQC524458:BQC524463 BGG524458:BGG524463 AWK524458:AWK524463 AMO524458:AMO524463 ACS524458:ACS524463 SW524458:SW524463 JA524458:JA524463 D524458:E524463 WVM458922:WVM458927 WLQ458922:WLQ458927 WBU458922:WBU458927 VRY458922:VRY458927 VIC458922:VIC458927 UYG458922:UYG458927 UOK458922:UOK458927 UEO458922:UEO458927 TUS458922:TUS458927 TKW458922:TKW458927 TBA458922:TBA458927 SRE458922:SRE458927 SHI458922:SHI458927 RXM458922:RXM458927 RNQ458922:RNQ458927 RDU458922:RDU458927 QTY458922:QTY458927 QKC458922:QKC458927 QAG458922:QAG458927 PQK458922:PQK458927 PGO458922:PGO458927 OWS458922:OWS458927 OMW458922:OMW458927 ODA458922:ODA458927 NTE458922:NTE458927 NJI458922:NJI458927 MZM458922:MZM458927 MPQ458922:MPQ458927 MFU458922:MFU458927 LVY458922:LVY458927 LMC458922:LMC458927 LCG458922:LCG458927 KSK458922:KSK458927 KIO458922:KIO458927 JYS458922:JYS458927 JOW458922:JOW458927 JFA458922:JFA458927 IVE458922:IVE458927 ILI458922:ILI458927 IBM458922:IBM458927 HRQ458922:HRQ458927 HHU458922:HHU458927 GXY458922:GXY458927 GOC458922:GOC458927 GEG458922:GEG458927 FUK458922:FUK458927 FKO458922:FKO458927 FAS458922:FAS458927 EQW458922:EQW458927 EHA458922:EHA458927 DXE458922:DXE458927 DNI458922:DNI458927 DDM458922:DDM458927 CTQ458922:CTQ458927 CJU458922:CJU458927 BZY458922:BZY458927 BQC458922:BQC458927 BGG458922:BGG458927 AWK458922:AWK458927 AMO458922:AMO458927 ACS458922:ACS458927 SW458922:SW458927 JA458922:JA458927 D458922:E458927 WVM393386:WVM393391 WLQ393386:WLQ393391 WBU393386:WBU393391 VRY393386:VRY393391 VIC393386:VIC393391 UYG393386:UYG393391 UOK393386:UOK393391 UEO393386:UEO393391 TUS393386:TUS393391 TKW393386:TKW393391 TBA393386:TBA393391 SRE393386:SRE393391 SHI393386:SHI393391 RXM393386:RXM393391 RNQ393386:RNQ393391 RDU393386:RDU393391 QTY393386:QTY393391 QKC393386:QKC393391 QAG393386:QAG393391 PQK393386:PQK393391 PGO393386:PGO393391 OWS393386:OWS393391 OMW393386:OMW393391 ODA393386:ODA393391 NTE393386:NTE393391 NJI393386:NJI393391 MZM393386:MZM393391 MPQ393386:MPQ393391 MFU393386:MFU393391 LVY393386:LVY393391 LMC393386:LMC393391 LCG393386:LCG393391 KSK393386:KSK393391 KIO393386:KIO393391 JYS393386:JYS393391 JOW393386:JOW393391 JFA393386:JFA393391 IVE393386:IVE393391 ILI393386:ILI393391 IBM393386:IBM393391 HRQ393386:HRQ393391 HHU393386:HHU393391 GXY393386:GXY393391 GOC393386:GOC393391 GEG393386:GEG393391 FUK393386:FUK393391 FKO393386:FKO393391 FAS393386:FAS393391 EQW393386:EQW393391 EHA393386:EHA393391 DXE393386:DXE393391 DNI393386:DNI393391 DDM393386:DDM393391 CTQ393386:CTQ393391 CJU393386:CJU393391 BZY393386:BZY393391 BQC393386:BQC393391 BGG393386:BGG393391 AWK393386:AWK393391 AMO393386:AMO393391 ACS393386:ACS393391 SW393386:SW393391 JA393386:JA393391 D393386:E393391 WVM327850:WVM327855 WLQ327850:WLQ327855 WBU327850:WBU327855 VRY327850:VRY327855 VIC327850:VIC327855 UYG327850:UYG327855 UOK327850:UOK327855 UEO327850:UEO327855 TUS327850:TUS327855 TKW327850:TKW327855 TBA327850:TBA327855 SRE327850:SRE327855 SHI327850:SHI327855 RXM327850:RXM327855 RNQ327850:RNQ327855 RDU327850:RDU327855 QTY327850:QTY327855 QKC327850:QKC327855 QAG327850:QAG327855 PQK327850:PQK327855 PGO327850:PGO327855 OWS327850:OWS327855 OMW327850:OMW327855 ODA327850:ODA327855 NTE327850:NTE327855 NJI327850:NJI327855 MZM327850:MZM327855 MPQ327850:MPQ327855 MFU327850:MFU327855 LVY327850:LVY327855 LMC327850:LMC327855 LCG327850:LCG327855 KSK327850:KSK327855 KIO327850:KIO327855 JYS327850:JYS327855 JOW327850:JOW327855 JFA327850:JFA327855 IVE327850:IVE327855 ILI327850:ILI327855 IBM327850:IBM327855 HRQ327850:HRQ327855 HHU327850:HHU327855 GXY327850:GXY327855 GOC327850:GOC327855 GEG327850:GEG327855 FUK327850:FUK327855 FKO327850:FKO327855 FAS327850:FAS327855 EQW327850:EQW327855 EHA327850:EHA327855 DXE327850:DXE327855 DNI327850:DNI327855 DDM327850:DDM327855 CTQ327850:CTQ327855 CJU327850:CJU327855 BZY327850:BZY327855 BQC327850:BQC327855 BGG327850:BGG327855 AWK327850:AWK327855 AMO327850:AMO327855 ACS327850:ACS327855 SW327850:SW327855 JA327850:JA327855 D327850:E327855 WVM262314:WVM262319 WLQ262314:WLQ262319 WBU262314:WBU262319 VRY262314:VRY262319 VIC262314:VIC262319 UYG262314:UYG262319 UOK262314:UOK262319 UEO262314:UEO262319 TUS262314:TUS262319 TKW262314:TKW262319 TBA262314:TBA262319 SRE262314:SRE262319 SHI262314:SHI262319 RXM262314:RXM262319 RNQ262314:RNQ262319 RDU262314:RDU262319 QTY262314:QTY262319 QKC262314:QKC262319 QAG262314:QAG262319 PQK262314:PQK262319 PGO262314:PGO262319 OWS262314:OWS262319 OMW262314:OMW262319 ODA262314:ODA262319 NTE262314:NTE262319 NJI262314:NJI262319 MZM262314:MZM262319 MPQ262314:MPQ262319 MFU262314:MFU262319 LVY262314:LVY262319 LMC262314:LMC262319 LCG262314:LCG262319 KSK262314:KSK262319 KIO262314:KIO262319 JYS262314:JYS262319 JOW262314:JOW262319 JFA262314:JFA262319 IVE262314:IVE262319 ILI262314:ILI262319 IBM262314:IBM262319 HRQ262314:HRQ262319 HHU262314:HHU262319 GXY262314:GXY262319 GOC262314:GOC262319 GEG262314:GEG262319 FUK262314:FUK262319 FKO262314:FKO262319 FAS262314:FAS262319 EQW262314:EQW262319 EHA262314:EHA262319 DXE262314:DXE262319 DNI262314:DNI262319 DDM262314:DDM262319 CTQ262314:CTQ262319 CJU262314:CJU262319 BZY262314:BZY262319 BQC262314:BQC262319 BGG262314:BGG262319 AWK262314:AWK262319 AMO262314:AMO262319 ACS262314:ACS262319 SW262314:SW262319 JA262314:JA262319 D262314:E262319 WVM196778:WVM196783 WLQ196778:WLQ196783 WBU196778:WBU196783 VRY196778:VRY196783 VIC196778:VIC196783 UYG196778:UYG196783 UOK196778:UOK196783 UEO196778:UEO196783 TUS196778:TUS196783 TKW196778:TKW196783 TBA196778:TBA196783 SRE196778:SRE196783 SHI196778:SHI196783 RXM196778:RXM196783 RNQ196778:RNQ196783 RDU196778:RDU196783 QTY196778:QTY196783 QKC196778:QKC196783 QAG196778:QAG196783 PQK196778:PQK196783 PGO196778:PGO196783 OWS196778:OWS196783 OMW196778:OMW196783 ODA196778:ODA196783 NTE196778:NTE196783 NJI196778:NJI196783 MZM196778:MZM196783 MPQ196778:MPQ196783 MFU196778:MFU196783 LVY196778:LVY196783 LMC196778:LMC196783 LCG196778:LCG196783 KSK196778:KSK196783 KIO196778:KIO196783 JYS196778:JYS196783 JOW196778:JOW196783 JFA196778:JFA196783 IVE196778:IVE196783 ILI196778:ILI196783 IBM196778:IBM196783 HRQ196778:HRQ196783 HHU196778:HHU196783 GXY196778:GXY196783 GOC196778:GOC196783 GEG196778:GEG196783 FUK196778:FUK196783 FKO196778:FKO196783 FAS196778:FAS196783 EQW196778:EQW196783 EHA196778:EHA196783 DXE196778:DXE196783 DNI196778:DNI196783 DDM196778:DDM196783 CTQ196778:CTQ196783 CJU196778:CJU196783 BZY196778:BZY196783 BQC196778:BQC196783 BGG196778:BGG196783 AWK196778:AWK196783 AMO196778:AMO196783 ACS196778:ACS196783 SW196778:SW196783 JA196778:JA196783 D196778:E196783 WVM131242:WVM131247 WLQ131242:WLQ131247 WBU131242:WBU131247 VRY131242:VRY131247 VIC131242:VIC131247 UYG131242:UYG131247 UOK131242:UOK131247 UEO131242:UEO131247 TUS131242:TUS131247 TKW131242:TKW131247 TBA131242:TBA131247 SRE131242:SRE131247 SHI131242:SHI131247 RXM131242:RXM131247 RNQ131242:RNQ131247 RDU131242:RDU131247 QTY131242:QTY131247 QKC131242:QKC131247 QAG131242:QAG131247 PQK131242:PQK131247 PGO131242:PGO131247 OWS131242:OWS131247 OMW131242:OMW131247 ODA131242:ODA131247 NTE131242:NTE131247 NJI131242:NJI131247 MZM131242:MZM131247 MPQ131242:MPQ131247 MFU131242:MFU131247 LVY131242:LVY131247 LMC131242:LMC131247 LCG131242:LCG131247 KSK131242:KSK131247 KIO131242:KIO131247 JYS131242:JYS131247 JOW131242:JOW131247 JFA131242:JFA131247 IVE131242:IVE131247 ILI131242:ILI131247 IBM131242:IBM131247 HRQ131242:HRQ131247 HHU131242:HHU131247 GXY131242:GXY131247 GOC131242:GOC131247 GEG131242:GEG131247 FUK131242:FUK131247 FKO131242:FKO131247 FAS131242:FAS131247 EQW131242:EQW131247 EHA131242:EHA131247 DXE131242:DXE131247 DNI131242:DNI131247 DDM131242:DDM131247 CTQ131242:CTQ131247 CJU131242:CJU131247 BZY131242:BZY131247 BQC131242:BQC131247 BGG131242:BGG131247 AWK131242:AWK131247 AMO131242:AMO131247 ACS131242:ACS131247 SW131242:SW131247 JA131242:JA131247 D131242:E131247 WVM65706:WVM65711 WLQ65706:WLQ65711 WBU65706:WBU65711 VRY65706:VRY65711 VIC65706:VIC65711 UYG65706:UYG65711 UOK65706:UOK65711 UEO65706:UEO65711 TUS65706:TUS65711 TKW65706:TKW65711 TBA65706:TBA65711 SRE65706:SRE65711 SHI65706:SHI65711 RXM65706:RXM65711 RNQ65706:RNQ65711 RDU65706:RDU65711 QTY65706:QTY65711 QKC65706:QKC65711 QAG65706:QAG65711 PQK65706:PQK65711 PGO65706:PGO65711 OWS65706:OWS65711 OMW65706:OMW65711 ODA65706:ODA65711 NTE65706:NTE65711 NJI65706:NJI65711 MZM65706:MZM65711 MPQ65706:MPQ65711 MFU65706:MFU65711 LVY65706:LVY65711 LMC65706:LMC65711 LCG65706:LCG65711 KSK65706:KSK65711 KIO65706:KIO65711 JYS65706:JYS65711 JOW65706:JOW65711 JFA65706:JFA65711 IVE65706:IVE65711 ILI65706:ILI65711 IBM65706:IBM65711 HRQ65706:HRQ65711 HHU65706:HHU65711 GXY65706:GXY65711 GOC65706:GOC65711 GEG65706:GEG65711 FUK65706:FUK65711 FKO65706:FKO65711 FAS65706:FAS65711 EQW65706:EQW65711 EHA65706:EHA65711 DXE65706:DXE65711 DNI65706:DNI65711 DDM65706:DDM65711 CTQ65706:CTQ65711 CJU65706:CJU65711 BZY65706:BZY65711 BQC65706:BQC65711 BGG65706:BGG65711 AWK65706:AWK65711 AMO65706:AMO65711 ACS65706:ACS65711 SW65706:SW65711 JA65706:JA65711 D65706:E65711 WVM983218:WVM983223 WLQ983218:WLQ983223 WBU983218:WBU983223 VRY983218:VRY983223 VIC983218:VIC983223 UYG983218:UYG983223 UOK983218:UOK983223 UEO983218:UEO983223 TUS983218:TUS983223 TKW983218:TKW983223 TBA983218:TBA983223 SRE983218:SRE983223 SHI983218:SHI983223 RXM983218:RXM983223 RNQ983218:RNQ983223 RDU983218:RDU983223 QTY983218:QTY983223 QKC983218:QKC983223 QAG983218:QAG983223 PQK983218:PQK983223 PGO983218:PGO983223 OWS983218:OWS983223 OMW983218:OMW983223 ODA983218:ODA983223 NTE983218:NTE983223 NJI983218:NJI983223 MZM983218:MZM983223 MPQ983218:MPQ983223 MFU983218:MFU983223 LVY983218:LVY983223 LMC983218:LMC983223 LCG983218:LCG983223 KSK983218:KSK983223 KIO983218:KIO983223 JYS983218:JYS983223 JOW983218:JOW983223 JFA983218:JFA983223 IVE983218:IVE983223 ILI983218:ILI983223 IBM983218:IBM983223 HRQ983218:HRQ983223 HHU983218:HHU983223 GXY983218:GXY983223 GOC983218:GOC983223 GEG983218:GEG983223 FUK983218:FUK983223 FKO983218:FKO983223 FAS983218:FAS983223 EQW983218:EQW983223 EHA983218:EHA983223 DXE983218:DXE983223 DNI983218:DNI983223 DDM983218:DDM983223 CTQ983218:CTQ983223 CJU983218:CJU983223 BZY983218:BZY983223 BQC983218:BQC983223 BGG983218:BGG983223 AWK983218:AWK983223 AMO983218:AMO983223 ACS983218:ACS983223 SW983218:SW983223 JA983218:JA983223 D983218:E983223 WVM917682:WVM917687 WLQ917682:WLQ917687 WBU917682:WBU917687 VRY917682:VRY917687 VIC917682:VIC917687 UYG917682:UYG917687 UOK917682:UOK917687 UEO917682:UEO917687 TUS917682:TUS917687 TKW917682:TKW917687 TBA917682:TBA917687 SRE917682:SRE917687 SHI917682:SHI917687 RXM917682:RXM917687 RNQ917682:RNQ917687 RDU917682:RDU917687 QTY917682:QTY917687 QKC917682:QKC917687 QAG917682:QAG917687 PQK917682:PQK917687 PGO917682:PGO917687 OWS917682:OWS917687 OMW917682:OMW917687 ODA917682:ODA917687 NTE917682:NTE917687 NJI917682:NJI917687 MZM917682:MZM917687 MPQ917682:MPQ917687 MFU917682:MFU917687 LVY917682:LVY917687 LMC917682:LMC917687 LCG917682:LCG917687 KSK917682:KSK917687 KIO917682:KIO917687 JYS917682:JYS917687 JOW917682:JOW917687 JFA917682:JFA917687 IVE917682:IVE917687 ILI917682:ILI917687 IBM917682:IBM917687 HRQ917682:HRQ917687 HHU917682:HHU917687 GXY917682:GXY917687 GOC917682:GOC917687 GEG917682:GEG917687 FUK917682:FUK917687 FKO917682:FKO917687 FAS917682:FAS917687 EQW917682:EQW917687 EHA917682:EHA917687 DXE917682:DXE917687 DNI917682:DNI917687 DDM917682:DDM917687 CTQ917682:CTQ917687 CJU917682:CJU917687 BZY917682:BZY917687 BQC917682:BQC917687 BGG917682:BGG917687 AWK917682:AWK917687 AMO917682:AMO917687 ACS917682:ACS917687 SW917682:SW917687 JA917682:JA917687 D917682:E917687 WVM852146:WVM852151 WLQ852146:WLQ852151 WBU852146:WBU852151 VRY852146:VRY852151 VIC852146:VIC852151 UYG852146:UYG852151 UOK852146:UOK852151 UEO852146:UEO852151 TUS852146:TUS852151 TKW852146:TKW852151 TBA852146:TBA852151 SRE852146:SRE852151 SHI852146:SHI852151 RXM852146:RXM852151 RNQ852146:RNQ852151 RDU852146:RDU852151 QTY852146:QTY852151 QKC852146:QKC852151 QAG852146:QAG852151 PQK852146:PQK852151 PGO852146:PGO852151 OWS852146:OWS852151 OMW852146:OMW852151 ODA852146:ODA852151 NTE852146:NTE852151 NJI852146:NJI852151 MZM852146:MZM852151 MPQ852146:MPQ852151 MFU852146:MFU852151 LVY852146:LVY852151 LMC852146:LMC852151 LCG852146:LCG852151 KSK852146:KSK852151 KIO852146:KIO852151 JYS852146:JYS852151 JOW852146:JOW852151 JFA852146:JFA852151 IVE852146:IVE852151 ILI852146:ILI852151 IBM852146:IBM852151 HRQ852146:HRQ852151 HHU852146:HHU852151 GXY852146:GXY852151 GOC852146:GOC852151 GEG852146:GEG852151 FUK852146:FUK852151 FKO852146:FKO852151 FAS852146:FAS852151 EQW852146:EQW852151 EHA852146:EHA852151 DXE852146:DXE852151 DNI852146:DNI852151 DDM852146:DDM852151 CTQ852146:CTQ852151 CJU852146:CJU852151 BZY852146:BZY852151 BQC852146:BQC852151 BGG852146:BGG852151 AWK852146:AWK852151 AMO852146:AMO852151 ACS852146:ACS852151 SW852146:SW852151 JA852146:JA852151 D852146:E852151 WVM786610:WVM786615 WLQ786610:WLQ786615 WBU786610:WBU786615 VRY786610:VRY786615 VIC786610:VIC786615 UYG786610:UYG786615 UOK786610:UOK786615 UEO786610:UEO786615 TUS786610:TUS786615 TKW786610:TKW786615 TBA786610:TBA786615 SRE786610:SRE786615 SHI786610:SHI786615 RXM786610:RXM786615 RNQ786610:RNQ786615 RDU786610:RDU786615 QTY786610:QTY786615 QKC786610:QKC786615 QAG786610:QAG786615 PQK786610:PQK786615 PGO786610:PGO786615 OWS786610:OWS786615 OMW786610:OMW786615 ODA786610:ODA786615 NTE786610:NTE786615 NJI786610:NJI786615 MZM786610:MZM786615 MPQ786610:MPQ786615 MFU786610:MFU786615 LVY786610:LVY786615 LMC786610:LMC786615 LCG786610:LCG786615 KSK786610:KSK786615 KIO786610:KIO786615 JYS786610:JYS786615 JOW786610:JOW786615 JFA786610:JFA786615 IVE786610:IVE786615 ILI786610:ILI786615 IBM786610:IBM786615 HRQ786610:HRQ786615 HHU786610:HHU786615 GXY786610:GXY786615 GOC786610:GOC786615 GEG786610:GEG786615 FUK786610:FUK786615 FKO786610:FKO786615 FAS786610:FAS786615 EQW786610:EQW786615 EHA786610:EHA786615 DXE786610:DXE786615 DNI786610:DNI786615 DDM786610:DDM786615 CTQ786610:CTQ786615 CJU786610:CJU786615 BZY786610:BZY786615 BQC786610:BQC786615 BGG786610:BGG786615 AWK786610:AWK786615 AMO786610:AMO786615 ACS786610:ACS786615 SW786610:SW786615 JA786610:JA786615 D786610:E786615 WVM721074:WVM721079 WLQ721074:WLQ721079 WBU721074:WBU721079 VRY721074:VRY721079 VIC721074:VIC721079 UYG721074:UYG721079 UOK721074:UOK721079 UEO721074:UEO721079 TUS721074:TUS721079 TKW721074:TKW721079 TBA721074:TBA721079 SRE721074:SRE721079 SHI721074:SHI721079 RXM721074:RXM721079 RNQ721074:RNQ721079 RDU721074:RDU721079 QTY721074:QTY721079 QKC721074:QKC721079 QAG721074:QAG721079 PQK721074:PQK721079 PGO721074:PGO721079 OWS721074:OWS721079 OMW721074:OMW721079 ODA721074:ODA721079 NTE721074:NTE721079 NJI721074:NJI721079 MZM721074:MZM721079 MPQ721074:MPQ721079 MFU721074:MFU721079 LVY721074:LVY721079 LMC721074:LMC721079 LCG721074:LCG721079 KSK721074:KSK721079 KIO721074:KIO721079 JYS721074:JYS721079 JOW721074:JOW721079 JFA721074:JFA721079 IVE721074:IVE721079 ILI721074:ILI721079 IBM721074:IBM721079 HRQ721074:HRQ721079 HHU721074:HHU721079 GXY721074:GXY721079 GOC721074:GOC721079 GEG721074:GEG721079 FUK721074:FUK721079 FKO721074:FKO721079 FAS721074:FAS721079 EQW721074:EQW721079 EHA721074:EHA721079 DXE721074:DXE721079 DNI721074:DNI721079 DDM721074:DDM721079 CTQ721074:CTQ721079 CJU721074:CJU721079 BZY721074:BZY721079 BQC721074:BQC721079 BGG721074:BGG721079 AWK721074:AWK721079 AMO721074:AMO721079 ACS721074:ACS721079 SW721074:SW721079 JA721074:JA721079 D721074:E721079 WVM655538:WVM655543 WLQ655538:WLQ655543 WBU655538:WBU655543 VRY655538:VRY655543 VIC655538:VIC655543 UYG655538:UYG655543 UOK655538:UOK655543 UEO655538:UEO655543 TUS655538:TUS655543 TKW655538:TKW655543 TBA655538:TBA655543 SRE655538:SRE655543 SHI655538:SHI655543 RXM655538:RXM655543 RNQ655538:RNQ655543 RDU655538:RDU655543 QTY655538:QTY655543 QKC655538:QKC655543 QAG655538:QAG655543 PQK655538:PQK655543 PGO655538:PGO655543 OWS655538:OWS655543 OMW655538:OMW655543 ODA655538:ODA655543 NTE655538:NTE655543 NJI655538:NJI655543 MZM655538:MZM655543 MPQ655538:MPQ655543 MFU655538:MFU655543 LVY655538:LVY655543 LMC655538:LMC655543 LCG655538:LCG655543 KSK655538:KSK655543 KIO655538:KIO655543 JYS655538:JYS655543 JOW655538:JOW655543 JFA655538:JFA655543 IVE655538:IVE655543 ILI655538:ILI655543 IBM655538:IBM655543 HRQ655538:HRQ655543 HHU655538:HHU655543 GXY655538:GXY655543 GOC655538:GOC655543 GEG655538:GEG655543 FUK655538:FUK655543 FKO655538:FKO655543 FAS655538:FAS655543 EQW655538:EQW655543 EHA655538:EHA655543 DXE655538:DXE655543 DNI655538:DNI655543 DDM655538:DDM655543 CTQ655538:CTQ655543 CJU655538:CJU655543 BZY655538:BZY655543 BQC655538:BQC655543 BGG655538:BGG655543 AWK655538:AWK655543 AMO655538:AMO655543 ACS655538:ACS655543 SW655538:SW655543 JA655538:JA655543 D655538:E655543 WVM590002:WVM590007 WLQ590002:WLQ590007 WBU590002:WBU590007 VRY590002:VRY590007 VIC590002:VIC590007 UYG590002:UYG590007 UOK590002:UOK590007 UEO590002:UEO590007 TUS590002:TUS590007 TKW590002:TKW590007 TBA590002:TBA590007 SRE590002:SRE590007 SHI590002:SHI590007 RXM590002:RXM590007 RNQ590002:RNQ590007 RDU590002:RDU590007 QTY590002:QTY590007 QKC590002:QKC590007 QAG590002:QAG590007 PQK590002:PQK590007 PGO590002:PGO590007 OWS590002:OWS590007 OMW590002:OMW590007 ODA590002:ODA590007 NTE590002:NTE590007 NJI590002:NJI590007 MZM590002:MZM590007 MPQ590002:MPQ590007 MFU590002:MFU590007 LVY590002:LVY590007 LMC590002:LMC590007 LCG590002:LCG590007 KSK590002:KSK590007 KIO590002:KIO590007 JYS590002:JYS590007 JOW590002:JOW590007 JFA590002:JFA590007 IVE590002:IVE590007 ILI590002:ILI590007 IBM590002:IBM590007 HRQ590002:HRQ590007 HHU590002:HHU590007 GXY590002:GXY590007 GOC590002:GOC590007 GEG590002:GEG590007 FUK590002:FUK590007 FKO590002:FKO590007 FAS590002:FAS590007 EQW590002:EQW590007 EHA590002:EHA590007 DXE590002:DXE590007 DNI590002:DNI590007 DDM590002:DDM590007 CTQ590002:CTQ590007 CJU590002:CJU590007 BZY590002:BZY590007 BQC590002:BQC590007 BGG590002:BGG590007 AWK590002:AWK590007 AMO590002:AMO590007 ACS590002:ACS590007 SW590002:SW590007 JA590002:JA590007 D590002:E590007 WVM524466:WVM524471 WLQ524466:WLQ524471 WBU524466:WBU524471 VRY524466:VRY524471 VIC524466:VIC524471 UYG524466:UYG524471 UOK524466:UOK524471 UEO524466:UEO524471 TUS524466:TUS524471 TKW524466:TKW524471 TBA524466:TBA524471 SRE524466:SRE524471 SHI524466:SHI524471 RXM524466:RXM524471 RNQ524466:RNQ524471 RDU524466:RDU524471 QTY524466:QTY524471 QKC524466:QKC524471 QAG524466:QAG524471 PQK524466:PQK524471 PGO524466:PGO524471 OWS524466:OWS524471 OMW524466:OMW524471 ODA524466:ODA524471 NTE524466:NTE524471 NJI524466:NJI524471 MZM524466:MZM524471 MPQ524466:MPQ524471 MFU524466:MFU524471 LVY524466:LVY524471 LMC524466:LMC524471 LCG524466:LCG524471 KSK524466:KSK524471 KIO524466:KIO524471 JYS524466:JYS524471 JOW524466:JOW524471 JFA524466:JFA524471 IVE524466:IVE524471 ILI524466:ILI524471 IBM524466:IBM524471 HRQ524466:HRQ524471 HHU524466:HHU524471 GXY524466:GXY524471 GOC524466:GOC524471 GEG524466:GEG524471 FUK524466:FUK524471 FKO524466:FKO524471 FAS524466:FAS524471 EQW524466:EQW524471 EHA524466:EHA524471 DXE524466:DXE524471 DNI524466:DNI524471 DDM524466:DDM524471 CTQ524466:CTQ524471 CJU524466:CJU524471 BZY524466:BZY524471 BQC524466:BQC524471 BGG524466:BGG524471 AWK524466:AWK524471 AMO524466:AMO524471 ACS524466:ACS524471 SW524466:SW524471 JA524466:JA524471 D524466:E524471 WVM458930:WVM458935 WLQ458930:WLQ458935 WBU458930:WBU458935 VRY458930:VRY458935 VIC458930:VIC458935 UYG458930:UYG458935 UOK458930:UOK458935 UEO458930:UEO458935 TUS458930:TUS458935 TKW458930:TKW458935 TBA458930:TBA458935 SRE458930:SRE458935 SHI458930:SHI458935 RXM458930:RXM458935 RNQ458930:RNQ458935 RDU458930:RDU458935 QTY458930:QTY458935 QKC458930:QKC458935 QAG458930:QAG458935 PQK458930:PQK458935 PGO458930:PGO458935 OWS458930:OWS458935 OMW458930:OMW458935 ODA458930:ODA458935 NTE458930:NTE458935 NJI458930:NJI458935 MZM458930:MZM458935 MPQ458930:MPQ458935 MFU458930:MFU458935 LVY458930:LVY458935 LMC458930:LMC458935 LCG458930:LCG458935 KSK458930:KSK458935 KIO458930:KIO458935 JYS458930:JYS458935 JOW458930:JOW458935 JFA458930:JFA458935 IVE458930:IVE458935 ILI458930:ILI458935 IBM458930:IBM458935 HRQ458930:HRQ458935 HHU458930:HHU458935 GXY458930:GXY458935 GOC458930:GOC458935 GEG458930:GEG458935 FUK458930:FUK458935 FKO458930:FKO458935 FAS458930:FAS458935 EQW458930:EQW458935 EHA458930:EHA458935 DXE458930:DXE458935 DNI458930:DNI458935 DDM458930:DDM458935 CTQ458930:CTQ458935 CJU458930:CJU458935 BZY458930:BZY458935 BQC458930:BQC458935 BGG458930:BGG458935 AWK458930:AWK458935 AMO458930:AMO458935 ACS458930:ACS458935 SW458930:SW458935 JA458930:JA458935 D458930:E458935 WVM393394:WVM393399 WLQ393394:WLQ393399 WBU393394:WBU393399 VRY393394:VRY393399 VIC393394:VIC393399 UYG393394:UYG393399 UOK393394:UOK393399 UEO393394:UEO393399 TUS393394:TUS393399 TKW393394:TKW393399 TBA393394:TBA393399 SRE393394:SRE393399 SHI393394:SHI393399 RXM393394:RXM393399 RNQ393394:RNQ393399 RDU393394:RDU393399 QTY393394:QTY393399 QKC393394:QKC393399 QAG393394:QAG393399 PQK393394:PQK393399 PGO393394:PGO393399 OWS393394:OWS393399 OMW393394:OMW393399 ODA393394:ODA393399 NTE393394:NTE393399 NJI393394:NJI393399 MZM393394:MZM393399 MPQ393394:MPQ393399 MFU393394:MFU393399 LVY393394:LVY393399 LMC393394:LMC393399 LCG393394:LCG393399 KSK393394:KSK393399 KIO393394:KIO393399 JYS393394:JYS393399 JOW393394:JOW393399 JFA393394:JFA393399 IVE393394:IVE393399 ILI393394:ILI393399 IBM393394:IBM393399 HRQ393394:HRQ393399 HHU393394:HHU393399 GXY393394:GXY393399 GOC393394:GOC393399 GEG393394:GEG393399 FUK393394:FUK393399 FKO393394:FKO393399 FAS393394:FAS393399 EQW393394:EQW393399 EHA393394:EHA393399 DXE393394:DXE393399 DNI393394:DNI393399 DDM393394:DDM393399 CTQ393394:CTQ393399 CJU393394:CJU393399 BZY393394:BZY393399 BQC393394:BQC393399 BGG393394:BGG393399 AWK393394:AWK393399 AMO393394:AMO393399 ACS393394:ACS393399 SW393394:SW393399 JA393394:JA393399 D393394:E393399 WVM327858:WVM327863 WLQ327858:WLQ327863 WBU327858:WBU327863 VRY327858:VRY327863 VIC327858:VIC327863 UYG327858:UYG327863 UOK327858:UOK327863 UEO327858:UEO327863 TUS327858:TUS327863 TKW327858:TKW327863 TBA327858:TBA327863 SRE327858:SRE327863 SHI327858:SHI327863 RXM327858:RXM327863 RNQ327858:RNQ327863 RDU327858:RDU327863 QTY327858:QTY327863 QKC327858:QKC327863 QAG327858:QAG327863 PQK327858:PQK327863 PGO327858:PGO327863 OWS327858:OWS327863 OMW327858:OMW327863 ODA327858:ODA327863 NTE327858:NTE327863 NJI327858:NJI327863 MZM327858:MZM327863 MPQ327858:MPQ327863 MFU327858:MFU327863 LVY327858:LVY327863 LMC327858:LMC327863 LCG327858:LCG327863 KSK327858:KSK327863 KIO327858:KIO327863 JYS327858:JYS327863 JOW327858:JOW327863 JFA327858:JFA327863 IVE327858:IVE327863 ILI327858:ILI327863 IBM327858:IBM327863 HRQ327858:HRQ327863 HHU327858:HHU327863 GXY327858:GXY327863 GOC327858:GOC327863 GEG327858:GEG327863 FUK327858:FUK327863 FKO327858:FKO327863 FAS327858:FAS327863 EQW327858:EQW327863 EHA327858:EHA327863 DXE327858:DXE327863 DNI327858:DNI327863 DDM327858:DDM327863 CTQ327858:CTQ327863 CJU327858:CJU327863 BZY327858:BZY327863 BQC327858:BQC327863 BGG327858:BGG327863 AWK327858:AWK327863 AMO327858:AMO327863 ACS327858:ACS327863 SW327858:SW327863 JA327858:JA327863 D327858:E327863 WVM262322:WVM262327 WLQ262322:WLQ262327 WBU262322:WBU262327 VRY262322:VRY262327 VIC262322:VIC262327 UYG262322:UYG262327 UOK262322:UOK262327 UEO262322:UEO262327 TUS262322:TUS262327 TKW262322:TKW262327 TBA262322:TBA262327 SRE262322:SRE262327 SHI262322:SHI262327 RXM262322:RXM262327 RNQ262322:RNQ262327 RDU262322:RDU262327 QTY262322:QTY262327 QKC262322:QKC262327 QAG262322:QAG262327 PQK262322:PQK262327 PGO262322:PGO262327 OWS262322:OWS262327 OMW262322:OMW262327 ODA262322:ODA262327 NTE262322:NTE262327 NJI262322:NJI262327 MZM262322:MZM262327 MPQ262322:MPQ262327 MFU262322:MFU262327 LVY262322:LVY262327 LMC262322:LMC262327 LCG262322:LCG262327 KSK262322:KSK262327 KIO262322:KIO262327 JYS262322:JYS262327 JOW262322:JOW262327 JFA262322:JFA262327 IVE262322:IVE262327 ILI262322:ILI262327 IBM262322:IBM262327 HRQ262322:HRQ262327 HHU262322:HHU262327 GXY262322:GXY262327 GOC262322:GOC262327 GEG262322:GEG262327 FUK262322:FUK262327 FKO262322:FKO262327 FAS262322:FAS262327 EQW262322:EQW262327 EHA262322:EHA262327 DXE262322:DXE262327 DNI262322:DNI262327 DDM262322:DDM262327 CTQ262322:CTQ262327 CJU262322:CJU262327 BZY262322:BZY262327 BQC262322:BQC262327 BGG262322:BGG262327 AWK262322:AWK262327 AMO262322:AMO262327 ACS262322:ACS262327 SW262322:SW262327 JA262322:JA262327 D262322:E262327 WVM196786:WVM196791 WLQ196786:WLQ196791 WBU196786:WBU196791 VRY196786:VRY196791 VIC196786:VIC196791 UYG196786:UYG196791 UOK196786:UOK196791 UEO196786:UEO196791 TUS196786:TUS196791 TKW196786:TKW196791 TBA196786:TBA196791 SRE196786:SRE196791 SHI196786:SHI196791 RXM196786:RXM196791 RNQ196786:RNQ196791 RDU196786:RDU196791 QTY196786:QTY196791 QKC196786:QKC196791 QAG196786:QAG196791 PQK196786:PQK196791 PGO196786:PGO196791 OWS196786:OWS196791 OMW196786:OMW196791 ODA196786:ODA196791 NTE196786:NTE196791 NJI196786:NJI196791 MZM196786:MZM196791 MPQ196786:MPQ196791 MFU196786:MFU196791 LVY196786:LVY196791 LMC196786:LMC196791 LCG196786:LCG196791 KSK196786:KSK196791 KIO196786:KIO196791 JYS196786:JYS196791 JOW196786:JOW196791 JFA196786:JFA196791 IVE196786:IVE196791 ILI196786:ILI196791 IBM196786:IBM196791 HRQ196786:HRQ196791 HHU196786:HHU196791 GXY196786:GXY196791 GOC196786:GOC196791 GEG196786:GEG196791 FUK196786:FUK196791 FKO196786:FKO196791 FAS196786:FAS196791 EQW196786:EQW196791 EHA196786:EHA196791 DXE196786:DXE196791 DNI196786:DNI196791 DDM196786:DDM196791 CTQ196786:CTQ196791 CJU196786:CJU196791 BZY196786:BZY196791 BQC196786:BQC196791 BGG196786:BGG196791 AWK196786:AWK196791 AMO196786:AMO196791 ACS196786:ACS196791 SW196786:SW196791 JA196786:JA196791 D196786:E196791 WVM131250:WVM131255 WLQ131250:WLQ131255 WBU131250:WBU131255 VRY131250:VRY131255 VIC131250:VIC131255 UYG131250:UYG131255 UOK131250:UOK131255 UEO131250:UEO131255 TUS131250:TUS131255 TKW131250:TKW131255 TBA131250:TBA131255 SRE131250:SRE131255 SHI131250:SHI131255 RXM131250:RXM131255 RNQ131250:RNQ131255 RDU131250:RDU131255 QTY131250:QTY131255 QKC131250:QKC131255 QAG131250:QAG131255 PQK131250:PQK131255 PGO131250:PGO131255 OWS131250:OWS131255 OMW131250:OMW131255 ODA131250:ODA131255 NTE131250:NTE131255 NJI131250:NJI131255 MZM131250:MZM131255 MPQ131250:MPQ131255 MFU131250:MFU131255 LVY131250:LVY131255 LMC131250:LMC131255 LCG131250:LCG131255 KSK131250:KSK131255 KIO131250:KIO131255 JYS131250:JYS131255 JOW131250:JOW131255 JFA131250:JFA131255 IVE131250:IVE131255 ILI131250:ILI131255 IBM131250:IBM131255 HRQ131250:HRQ131255 HHU131250:HHU131255 GXY131250:GXY131255 GOC131250:GOC131255 GEG131250:GEG131255 FUK131250:FUK131255 FKO131250:FKO131255 FAS131250:FAS131255 EQW131250:EQW131255 EHA131250:EHA131255 DXE131250:DXE131255 DNI131250:DNI131255 DDM131250:DDM131255 CTQ131250:CTQ131255 CJU131250:CJU131255 BZY131250:BZY131255 BQC131250:BQC131255 BGG131250:BGG131255 AWK131250:AWK131255 AMO131250:AMO131255 ACS131250:ACS131255 SW131250:SW131255 JA131250:JA131255 D131250:E131255 WVM65714:WVM65719 WLQ65714:WLQ65719 WBU65714:WBU65719 VRY65714:VRY65719 VIC65714:VIC65719 UYG65714:UYG65719 UOK65714:UOK65719 UEO65714:UEO65719 TUS65714:TUS65719 TKW65714:TKW65719 TBA65714:TBA65719 SRE65714:SRE65719 SHI65714:SHI65719 RXM65714:RXM65719 RNQ65714:RNQ65719 RDU65714:RDU65719 QTY65714:QTY65719 QKC65714:QKC65719 QAG65714:QAG65719 PQK65714:PQK65719 PGO65714:PGO65719 OWS65714:OWS65719 OMW65714:OMW65719 ODA65714:ODA65719 NTE65714:NTE65719 NJI65714:NJI65719 MZM65714:MZM65719 MPQ65714:MPQ65719 MFU65714:MFU65719 LVY65714:LVY65719 LMC65714:LMC65719 LCG65714:LCG65719 KSK65714:KSK65719 KIO65714:KIO65719 JYS65714:JYS65719 JOW65714:JOW65719 JFA65714:JFA65719 IVE65714:IVE65719 ILI65714:ILI65719 IBM65714:IBM65719 HRQ65714:HRQ65719 HHU65714:HHU65719 GXY65714:GXY65719 GOC65714:GOC65719 GEG65714:GEG65719 FUK65714:FUK65719 FKO65714:FKO65719 FAS65714:FAS65719 EQW65714:EQW65719 EHA65714:EHA65719 DXE65714:DXE65719 DNI65714:DNI65719 DDM65714:DDM65719 CTQ65714:CTQ65719 CJU65714:CJU65719 BZY65714:BZY65719 BQC65714:BQC65719 BGG65714:BGG65719 AWK65714:AWK65719 AMO65714:AMO65719 ACS65714:ACS65719 SW65714:SW65719 JA65714:JA65719 D65714:E65719 WVM983226:WVM983231 WLQ983226:WLQ983231 WBU983226:WBU983231 VRY983226:VRY983231 VIC983226:VIC983231 UYG983226:UYG983231 UOK983226:UOK983231 UEO983226:UEO983231 TUS983226:TUS983231 TKW983226:TKW983231 TBA983226:TBA983231 SRE983226:SRE983231 SHI983226:SHI983231 RXM983226:RXM983231 RNQ983226:RNQ983231 RDU983226:RDU983231 QTY983226:QTY983231 QKC983226:QKC983231 QAG983226:QAG983231 PQK983226:PQK983231 PGO983226:PGO983231 OWS983226:OWS983231 OMW983226:OMW983231 ODA983226:ODA983231 NTE983226:NTE983231 NJI983226:NJI983231 MZM983226:MZM983231 MPQ983226:MPQ983231 MFU983226:MFU983231 LVY983226:LVY983231 LMC983226:LMC983231 LCG983226:LCG983231 KSK983226:KSK983231 KIO983226:KIO983231 JYS983226:JYS983231 JOW983226:JOW983231 JFA983226:JFA983231 IVE983226:IVE983231 ILI983226:ILI983231 IBM983226:IBM983231 HRQ983226:HRQ983231 HHU983226:HHU983231 GXY983226:GXY983231 GOC983226:GOC983231 GEG983226:GEG983231 FUK983226:FUK983231 FKO983226:FKO983231 FAS983226:FAS983231 EQW983226:EQW983231 EHA983226:EHA983231 DXE983226:DXE983231 DNI983226:DNI983231 DDM983226:DDM983231 CTQ983226:CTQ983231 CJU983226:CJU983231 BZY983226:BZY983231 BQC983226:BQC983231 BGG983226:BGG983231 AWK983226:AWK983231 AMO983226:AMO983231 ACS983226:ACS983231 SW983226:SW983231 JA983226:JA983231 D983226:E983231 WVM917690:WVM917695 WLQ917690:WLQ917695 WBU917690:WBU917695 VRY917690:VRY917695 VIC917690:VIC917695 UYG917690:UYG917695 UOK917690:UOK917695 UEO917690:UEO917695 TUS917690:TUS917695 TKW917690:TKW917695 TBA917690:TBA917695 SRE917690:SRE917695 SHI917690:SHI917695 RXM917690:RXM917695 RNQ917690:RNQ917695 RDU917690:RDU917695 QTY917690:QTY917695 QKC917690:QKC917695 QAG917690:QAG917695 PQK917690:PQK917695 PGO917690:PGO917695 OWS917690:OWS917695 OMW917690:OMW917695 ODA917690:ODA917695 NTE917690:NTE917695 NJI917690:NJI917695 MZM917690:MZM917695 MPQ917690:MPQ917695 MFU917690:MFU917695 LVY917690:LVY917695 LMC917690:LMC917695 LCG917690:LCG917695 KSK917690:KSK917695 KIO917690:KIO917695 JYS917690:JYS917695 JOW917690:JOW917695 JFA917690:JFA917695 IVE917690:IVE917695 ILI917690:ILI917695 IBM917690:IBM917695 HRQ917690:HRQ917695 HHU917690:HHU917695 GXY917690:GXY917695 GOC917690:GOC917695 GEG917690:GEG917695 FUK917690:FUK917695 FKO917690:FKO917695 FAS917690:FAS917695 EQW917690:EQW917695 EHA917690:EHA917695 DXE917690:DXE917695 DNI917690:DNI917695 DDM917690:DDM917695 CTQ917690:CTQ917695 CJU917690:CJU917695 BZY917690:BZY917695 BQC917690:BQC917695 BGG917690:BGG917695 AWK917690:AWK917695 AMO917690:AMO917695 ACS917690:ACS917695 SW917690:SW917695 JA917690:JA917695 D917690:E917695 WVM852154:WVM852159 WLQ852154:WLQ852159 WBU852154:WBU852159 VRY852154:VRY852159 VIC852154:VIC852159 UYG852154:UYG852159 UOK852154:UOK852159 UEO852154:UEO852159 TUS852154:TUS852159 TKW852154:TKW852159 TBA852154:TBA852159 SRE852154:SRE852159 SHI852154:SHI852159 RXM852154:RXM852159 RNQ852154:RNQ852159 RDU852154:RDU852159 QTY852154:QTY852159 QKC852154:QKC852159 QAG852154:QAG852159 PQK852154:PQK852159 PGO852154:PGO852159 OWS852154:OWS852159 OMW852154:OMW852159 ODA852154:ODA852159 NTE852154:NTE852159 NJI852154:NJI852159 MZM852154:MZM852159 MPQ852154:MPQ852159 MFU852154:MFU852159 LVY852154:LVY852159 LMC852154:LMC852159 LCG852154:LCG852159 KSK852154:KSK852159 KIO852154:KIO852159 JYS852154:JYS852159 JOW852154:JOW852159 JFA852154:JFA852159 IVE852154:IVE852159 ILI852154:ILI852159 IBM852154:IBM852159 HRQ852154:HRQ852159 HHU852154:HHU852159 GXY852154:GXY852159 GOC852154:GOC852159 GEG852154:GEG852159 FUK852154:FUK852159 FKO852154:FKO852159 FAS852154:FAS852159 EQW852154:EQW852159 EHA852154:EHA852159 DXE852154:DXE852159 DNI852154:DNI852159 DDM852154:DDM852159 CTQ852154:CTQ852159 CJU852154:CJU852159 BZY852154:BZY852159 BQC852154:BQC852159 BGG852154:BGG852159 AWK852154:AWK852159 AMO852154:AMO852159 ACS852154:ACS852159 SW852154:SW852159 JA852154:JA852159 D852154:E852159 WVM786618:WVM786623 WLQ786618:WLQ786623 WBU786618:WBU786623 VRY786618:VRY786623 VIC786618:VIC786623 UYG786618:UYG786623 UOK786618:UOK786623 UEO786618:UEO786623 TUS786618:TUS786623 TKW786618:TKW786623 TBA786618:TBA786623 SRE786618:SRE786623 SHI786618:SHI786623 RXM786618:RXM786623 RNQ786618:RNQ786623 RDU786618:RDU786623 QTY786618:QTY786623 QKC786618:QKC786623 QAG786618:QAG786623 PQK786618:PQK786623 PGO786618:PGO786623 OWS786618:OWS786623 OMW786618:OMW786623 ODA786618:ODA786623 NTE786618:NTE786623 NJI786618:NJI786623 MZM786618:MZM786623 MPQ786618:MPQ786623 MFU786618:MFU786623 LVY786618:LVY786623 LMC786618:LMC786623 LCG786618:LCG786623 KSK786618:KSK786623 KIO786618:KIO786623 JYS786618:JYS786623 JOW786618:JOW786623 JFA786618:JFA786623 IVE786618:IVE786623 ILI786618:ILI786623 IBM786618:IBM786623 HRQ786618:HRQ786623 HHU786618:HHU786623 GXY786618:GXY786623 GOC786618:GOC786623 GEG786618:GEG786623 FUK786618:FUK786623 FKO786618:FKO786623 FAS786618:FAS786623 EQW786618:EQW786623 EHA786618:EHA786623 DXE786618:DXE786623 DNI786618:DNI786623 DDM786618:DDM786623 CTQ786618:CTQ786623 CJU786618:CJU786623 BZY786618:BZY786623 BQC786618:BQC786623 BGG786618:BGG786623 AWK786618:AWK786623 AMO786618:AMO786623 ACS786618:ACS786623 SW786618:SW786623 JA786618:JA786623 D786618:E786623 WVM721082:WVM721087 WLQ721082:WLQ721087 WBU721082:WBU721087 VRY721082:VRY721087 VIC721082:VIC721087 UYG721082:UYG721087 UOK721082:UOK721087 UEO721082:UEO721087 TUS721082:TUS721087 TKW721082:TKW721087 TBA721082:TBA721087 SRE721082:SRE721087 SHI721082:SHI721087 RXM721082:RXM721087 RNQ721082:RNQ721087 RDU721082:RDU721087 QTY721082:QTY721087 QKC721082:QKC721087 QAG721082:QAG721087 PQK721082:PQK721087 PGO721082:PGO721087 OWS721082:OWS721087 OMW721082:OMW721087 ODA721082:ODA721087 NTE721082:NTE721087 NJI721082:NJI721087 MZM721082:MZM721087 MPQ721082:MPQ721087 MFU721082:MFU721087 LVY721082:LVY721087 LMC721082:LMC721087 LCG721082:LCG721087 KSK721082:KSK721087 KIO721082:KIO721087 JYS721082:JYS721087 JOW721082:JOW721087 JFA721082:JFA721087 IVE721082:IVE721087 ILI721082:ILI721087 IBM721082:IBM721087 HRQ721082:HRQ721087 HHU721082:HHU721087 GXY721082:GXY721087 GOC721082:GOC721087 GEG721082:GEG721087 FUK721082:FUK721087 FKO721082:FKO721087 FAS721082:FAS721087 EQW721082:EQW721087 EHA721082:EHA721087 DXE721082:DXE721087 DNI721082:DNI721087 DDM721082:DDM721087 CTQ721082:CTQ721087 CJU721082:CJU721087 BZY721082:BZY721087 BQC721082:BQC721087 BGG721082:BGG721087 AWK721082:AWK721087 AMO721082:AMO721087 ACS721082:ACS721087 SW721082:SW721087 JA721082:JA721087 D721082:E721087 WVM655546:WVM655551 WLQ655546:WLQ655551 WBU655546:WBU655551 VRY655546:VRY655551 VIC655546:VIC655551 UYG655546:UYG655551 UOK655546:UOK655551 UEO655546:UEO655551 TUS655546:TUS655551 TKW655546:TKW655551 TBA655546:TBA655551 SRE655546:SRE655551 SHI655546:SHI655551 RXM655546:RXM655551 RNQ655546:RNQ655551 RDU655546:RDU655551 QTY655546:QTY655551 QKC655546:QKC655551 QAG655546:QAG655551 PQK655546:PQK655551 PGO655546:PGO655551 OWS655546:OWS655551 OMW655546:OMW655551 ODA655546:ODA655551 NTE655546:NTE655551 NJI655546:NJI655551 MZM655546:MZM655551 MPQ655546:MPQ655551 MFU655546:MFU655551 LVY655546:LVY655551 LMC655546:LMC655551 LCG655546:LCG655551 KSK655546:KSK655551 KIO655546:KIO655551 JYS655546:JYS655551 JOW655546:JOW655551 JFA655546:JFA655551 IVE655546:IVE655551 ILI655546:ILI655551 IBM655546:IBM655551 HRQ655546:HRQ655551 HHU655546:HHU655551 GXY655546:GXY655551 GOC655546:GOC655551 GEG655546:GEG655551 FUK655546:FUK655551 FKO655546:FKO655551 FAS655546:FAS655551 EQW655546:EQW655551 EHA655546:EHA655551 DXE655546:DXE655551 DNI655546:DNI655551 DDM655546:DDM655551 CTQ655546:CTQ655551 CJU655546:CJU655551 BZY655546:BZY655551 BQC655546:BQC655551 BGG655546:BGG655551 AWK655546:AWK655551 AMO655546:AMO655551 ACS655546:ACS655551 SW655546:SW655551 JA655546:JA655551 D655546:E655551 WVM590010:WVM590015 WLQ590010:WLQ590015 WBU590010:WBU590015 VRY590010:VRY590015 VIC590010:VIC590015 UYG590010:UYG590015 UOK590010:UOK590015 UEO590010:UEO590015 TUS590010:TUS590015 TKW590010:TKW590015 TBA590010:TBA590015 SRE590010:SRE590015 SHI590010:SHI590015 RXM590010:RXM590015 RNQ590010:RNQ590015 RDU590010:RDU590015 QTY590010:QTY590015 QKC590010:QKC590015 QAG590010:QAG590015 PQK590010:PQK590015 PGO590010:PGO590015 OWS590010:OWS590015 OMW590010:OMW590015 ODA590010:ODA590015 NTE590010:NTE590015 NJI590010:NJI590015 MZM590010:MZM590015 MPQ590010:MPQ590015 MFU590010:MFU590015 LVY590010:LVY590015 LMC590010:LMC590015 LCG590010:LCG590015 KSK590010:KSK590015 KIO590010:KIO590015 JYS590010:JYS590015 JOW590010:JOW590015 JFA590010:JFA590015 IVE590010:IVE590015 ILI590010:ILI590015 IBM590010:IBM590015 HRQ590010:HRQ590015 HHU590010:HHU590015 GXY590010:GXY590015 GOC590010:GOC590015 GEG590010:GEG590015 FUK590010:FUK590015 FKO590010:FKO590015 FAS590010:FAS590015 EQW590010:EQW590015 EHA590010:EHA590015 DXE590010:DXE590015 DNI590010:DNI590015 DDM590010:DDM590015 CTQ590010:CTQ590015 CJU590010:CJU590015 BZY590010:BZY590015 BQC590010:BQC590015 BGG590010:BGG590015 AWK590010:AWK590015 AMO590010:AMO590015 ACS590010:ACS590015 SW590010:SW590015 JA590010:JA590015 D590010:E590015 WVM524474:WVM524479 WLQ524474:WLQ524479 WBU524474:WBU524479 VRY524474:VRY524479 VIC524474:VIC524479 UYG524474:UYG524479 UOK524474:UOK524479 UEO524474:UEO524479 TUS524474:TUS524479 TKW524474:TKW524479 TBA524474:TBA524479 SRE524474:SRE524479 SHI524474:SHI524479 RXM524474:RXM524479 RNQ524474:RNQ524479 RDU524474:RDU524479 QTY524474:QTY524479 QKC524474:QKC524479 QAG524474:QAG524479 PQK524474:PQK524479 PGO524474:PGO524479 OWS524474:OWS524479 OMW524474:OMW524479 ODA524474:ODA524479 NTE524474:NTE524479 NJI524474:NJI524479 MZM524474:MZM524479 MPQ524474:MPQ524479 MFU524474:MFU524479 LVY524474:LVY524479 LMC524474:LMC524479 LCG524474:LCG524479 KSK524474:KSK524479 KIO524474:KIO524479 JYS524474:JYS524479 JOW524474:JOW524479 JFA524474:JFA524479 IVE524474:IVE524479 ILI524474:ILI524479 IBM524474:IBM524479 HRQ524474:HRQ524479 HHU524474:HHU524479 GXY524474:GXY524479 GOC524474:GOC524479 GEG524474:GEG524479 FUK524474:FUK524479 FKO524474:FKO524479 FAS524474:FAS524479 EQW524474:EQW524479 EHA524474:EHA524479 DXE524474:DXE524479 DNI524474:DNI524479 DDM524474:DDM524479 CTQ524474:CTQ524479 CJU524474:CJU524479 BZY524474:BZY524479 BQC524474:BQC524479 BGG524474:BGG524479 AWK524474:AWK524479 AMO524474:AMO524479 ACS524474:ACS524479 SW524474:SW524479 JA524474:JA524479 D524474:E524479 WVM458938:WVM458943 WLQ458938:WLQ458943 WBU458938:WBU458943 VRY458938:VRY458943 VIC458938:VIC458943 UYG458938:UYG458943 UOK458938:UOK458943 UEO458938:UEO458943 TUS458938:TUS458943 TKW458938:TKW458943 TBA458938:TBA458943 SRE458938:SRE458943 SHI458938:SHI458943 RXM458938:RXM458943 RNQ458938:RNQ458943 RDU458938:RDU458943 QTY458938:QTY458943 QKC458938:QKC458943 QAG458938:QAG458943 PQK458938:PQK458943 PGO458938:PGO458943 OWS458938:OWS458943 OMW458938:OMW458943 ODA458938:ODA458943 NTE458938:NTE458943 NJI458938:NJI458943 MZM458938:MZM458943 MPQ458938:MPQ458943 MFU458938:MFU458943 LVY458938:LVY458943 LMC458938:LMC458943 LCG458938:LCG458943 KSK458938:KSK458943 KIO458938:KIO458943 JYS458938:JYS458943 JOW458938:JOW458943 JFA458938:JFA458943 IVE458938:IVE458943 ILI458938:ILI458943 IBM458938:IBM458943 HRQ458938:HRQ458943 HHU458938:HHU458943 GXY458938:GXY458943 GOC458938:GOC458943 GEG458938:GEG458943 FUK458938:FUK458943 FKO458938:FKO458943 FAS458938:FAS458943 EQW458938:EQW458943 EHA458938:EHA458943 DXE458938:DXE458943 DNI458938:DNI458943 DDM458938:DDM458943 CTQ458938:CTQ458943 CJU458938:CJU458943 BZY458938:BZY458943 BQC458938:BQC458943 BGG458938:BGG458943 AWK458938:AWK458943 AMO458938:AMO458943 ACS458938:ACS458943 SW458938:SW458943 JA458938:JA458943 D458938:E458943 WVM393402:WVM393407 WLQ393402:WLQ393407 WBU393402:WBU393407 VRY393402:VRY393407 VIC393402:VIC393407 UYG393402:UYG393407 UOK393402:UOK393407 UEO393402:UEO393407 TUS393402:TUS393407 TKW393402:TKW393407 TBA393402:TBA393407 SRE393402:SRE393407 SHI393402:SHI393407 RXM393402:RXM393407 RNQ393402:RNQ393407 RDU393402:RDU393407 QTY393402:QTY393407 QKC393402:QKC393407 QAG393402:QAG393407 PQK393402:PQK393407 PGO393402:PGO393407 OWS393402:OWS393407 OMW393402:OMW393407 ODA393402:ODA393407 NTE393402:NTE393407 NJI393402:NJI393407 MZM393402:MZM393407 MPQ393402:MPQ393407 MFU393402:MFU393407 LVY393402:LVY393407 LMC393402:LMC393407 LCG393402:LCG393407 KSK393402:KSK393407 KIO393402:KIO393407 JYS393402:JYS393407 JOW393402:JOW393407 JFA393402:JFA393407 IVE393402:IVE393407 ILI393402:ILI393407 IBM393402:IBM393407 HRQ393402:HRQ393407 HHU393402:HHU393407 GXY393402:GXY393407 GOC393402:GOC393407 GEG393402:GEG393407 FUK393402:FUK393407 FKO393402:FKO393407 FAS393402:FAS393407 EQW393402:EQW393407 EHA393402:EHA393407 DXE393402:DXE393407 DNI393402:DNI393407 DDM393402:DDM393407 CTQ393402:CTQ393407 CJU393402:CJU393407 BZY393402:BZY393407 BQC393402:BQC393407 BGG393402:BGG393407 AWK393402:AWK393407 AMO393402:AMO393407 ACS393402:ACS393407 SW393402:SW393407 JA393402:JA393407 D393402:E393407 WVM327866:WVM327871 WLQ327866:WLQ327871 WBU327866:WBU327871 VRY327866:VRY327871 VIC327866:VIC327871 UYG327866:UYG327871 UOK327866:UOK327871 UEO327866:UEO327871 TUS327866:TUS327871 TKW327866:TKW327871 TBA327866:TBA327871 SRE327866:SRE327871 SHI327866:SHI327871 RXM327866:RXM327871 RNQ327866:RNQ327871 RDU327866:RDU327871 QTY327866:QTY327871 QKC327866:QKC327871 QAG327866:QAG327871 PQK327866:PQK327871 PGO327866:PGO327871 OWS327866:OWS327871 OMW327866:OMW327871 ODA327866:ODA327871 NTE327866:NTE327871 NJI327866:NJI327871 MZM327866:MZM327871 MPQ327866:MPQ327871 MFU327866:MFU327871 LVY327866:LVY327871 LMC327866:LMC327871 LCG327866:LCG327871 KSK327866:KSK327871 KIO327866:KIO327871 JYS327866:JYS327871 JOW327866:JOW327871 JFA327866:JFA327871 IVE327866:IVE327871 ILI327866:ILI327871 IBM327866:IBM327871 HRQ327866:HRQ327871 HHU327866:HHU327871 GXY327866:GXY327871 GOC327866:GOC327871 GEG327866:GEG327871 FUK327866:FUK327871 FKO327866:FKO327871 FAS327866:FAS327871 EQW327866:EQW327871 EHA327866:EHA327871 DXE327866:DXE327871 DNI327866:DNI327871 DDM327866:DDM327871 CTQ327866:CTQ327871 CJU327866:CJU327871 BZY327866:BZY327871 BQC327866:BQC327871 BGG327866:BGG327871 AWK327866:AWK327871 AMO327866:AMO327871 ACS327866:ACS327871 SW327866:SW327871 JA327866:JA327871 D327866:E327871 WVM262330:WVM262335 WLQ262330:WLQ262335 WBU262330:WBU262335 VRY262330:VRY262335 VIC262330:VIC262335 UYG262330:UYG262335 UOK262330:UOK262335 UEO262330:UEO262335 TUS262330:TUS262335 TKW262330:TKW262335 TBA262330:TBA262335 SRE262330:SRE262335 SHI262330:SHI262335 RXM262330:RXM262335 RNQ262330:RNQ262335 RDU262330:RDU262335 QTY262330:QTY262335 QKC262330:QKC262335 QAG262330:QAG262335 PQK262330:PQK262335 PGO262330:PGO262335 OWS262330:OWS262335 OMW262330:OMW262335 ODA262330:ODA262335 NTE262330:NTE262335 NJI262330:NJI262335 MZM262330:MZM262335 MPQ262330:MPQ262335 MFU262330:MFU262335 LVY262330:LVY262335 LMC262330:LMC262335 LCG262330:LCG262335 KSK262330:KSK262335 KIO262330:KIO262335 JYS262330:JYS262335 JOW262330:JOW262335 JFA262330:JFA262335 IVE262330:IVE262335 ILI262330:ILI262335 IBM262330:IBM262335 HRQ262330:HRQ262335 HHU262330:HHU262335 GXY262330:GXY262335 GOC262330:GOC262335 GEG262330:GEG262335 FUK262330:FUK262335 FKO262330:FKO262335 FAS262330:FAS262335 EQW262330:EQW262335 EHA262330:EHA262335 DXE262330:DXE262335 DNI262330:DNI262335 DDM262330:DDM262335 CTQ262330:CTQ262335 CJU262330:CJU262335 BZY262330:BZY262335 BQC262330:BQC262335 BGG262330:BGG262335 AWK262330:AWK262335 AMO262330:AMO262335 ACS262330:ACS262335 SW262330:SW262335 JA262330:JA262335 D262330:E262335 WVM196794:WVM196799 WLQ196794:WLQ196799 WBU196794:WBU196799 VRY196794:VRY196799 VIC196794:VIC196799 UYG196794:UYG196799 UOK196794:UOK196799 UEO196794:UEO196799 TUS196794:TUS196799 TKW196794:TKW196799 TBA196794:TBA196799 SRE196794:SRE196799 SHI196794:SHI196799 RXM196794:RXM196799 RNQ196794:RNQ196799 RDU196794:RDU196799 QTY196794:QTY196799 QKC196794:QKC196799 QAG196794:QAG196799 PQK196794:PQK196799 PGO196794:PGO196799 OWS196794:OWS196799 OMW196794:OMW196799 ODA196794:ODA196799 NTE196794:NTE196799 NJI196794:NJI196799 MZM196794:MZM196799 MPQ196794:MPQ196799 MFU196794:MFU196799 LVY196794:LVY196799 LMC196794:LMC196799 LCG196794:LCG196799 KSK196794:KSK196799 KIO196794:KIO196799 JYS196794:JYS196799 JOW196794:JOW196799 JFA196794:JFA196799 IVE196794:IVE196799 ILI196794:ILI196799 IBM196794:IBM196799 HRQ196794:HRQ196799 HHU196794:HHU196799 GXY196794:GXY196799 GOC196794:GOC196799 GEG196794:GEG196799 FUK196794:FUK196799 FKO196794:FKO196799 FAS196794:FAS196799 EQW196794:EQW196799 EHA196794:EHA196799 DXE196794:DXE196799 DNI196794:DNI196799 DDM196794:DDM196799 CTQ196794:CTQ196799 CJU196794:CJU196799 BZY196794:BZY196799 BQC196794:BQC196799 BGG196794:BGG196799 AWK196794:AWK196799 AMO196794:AMO196799 ACS196794:ACS196799 SW196794:SW196799 JA196794:JA196799 D196794:E196799 WVM131258:WVM131263 WLQ131258:WLQ131263 WBU131258:WBU131263 VRY131258:VRY131263 VIC131258:VIC131263 UYG131258:UYG131263 UOK131258:UOK131263 UEO131258:UEO131263 TUS131258:TUS131263 TKW131258:TKW131263 TBA131258:TBA131263 SRE131258:SRE131263 SHI131258:SHI131263 RXM131258:RXM131263 RNQ131258:RNQ131263 RDU131258:RDU131263 QTY131258:QTY131263 QKC131258:QKC131263 QAG131258:QAG131263 PQK131258:PQK131263 PGO131258:PGO131263 OWS131258:OWS131263 OMW131258:OMW131263 ODA131258:ODA131263 NTE131258:NTE131263 NJI131258:NJI131263 MZM131258:MZM131263 MPQ131258:MPQ131263 MFU131258:MFU131263 LVY131258:LVY131263 LMC131258:LMC131263 LCG131258:LCG131263 KSK131258:KSK131263 KIO131258:KIO131263 JYS131258:JYS131263 JOW131258:JOW131263 JFA131258:JFA131263 IVE131258:IVE131263 ILI131258:ILI131263 IBM131258:IBM131263 HRQ131258:HRQ131263 HHU131258:HHU131263 GXY131258:GXY131263 GOC131258:GOC131263 GEG131258:GEG131263 FUK131258:FUK131263 FKO131258:FKO131263 FAS131258:FAS131263 EQW131258:EQW131263 EHA131258:EHA131263 DXE131258:DXE131263 DNI131258:DNI131263 DDM131258:DDM131263 CTQ131258:CTQ131263 CJU131258:CJU131263 BZY131258:BZY131263 BQC131258:BQC131263 BGG131258:BGG131263 AWK131258:AWK131263 AMO131258:AMO131263 ACS131258:ACS131263 SW131258:SW131263 JA131258:JA131263 D131258:E131263 WVM65722:WVM65727 WLQ65722:WLQ65727 WBU65722:WBU65727 VRY65722:VRY65727 VIC65722:VIC65727 UYG65722:UYG65727 UOK65722:UOK65727 UEO65722:UEO65727 TUS65722:TUS65727 TKW65722:TKW65727 TBA65722:TBA65727 SRE65722:SRE65727 SHI65722:SHI65727 RXM65722:RXM65727 RNQ65722:RNQ65727 RDU65722:RDU65727 QTY65722:QTY65727 QKC65722:QKC65727 QAG65722:QAG65727 PQK65722:PQK65727 PGO65722:PGO65727 OWS65722:OWS65727 OMW65722:OMW65727 ODA65722:ODA65727 NTE65722:NTE65727 NJI65722:NJI65727 MZM65722:MZM65727 MPQ65722:MPQ65727 MFU65722:MFU65727 LVY65722:LVY65727 LMC65722:LMC65727 LCG65722:LCG65727 KSK65722:KSK65727 KIO65722:KIO65727 JYS65722:JYS65727 JOW65722:JOW65727 JFA65722:JFA65727 IVE65722:IVE65727 ILI65722:ILI65727 IBM65722:IBM65727 HRQ65722:HRQ65727 HHU65722:HHU65727 GXY65722:GXY65727 GOC65722:GOC65727 GEG65722:GEG65727 FUK65722:FUK65727 FKO65722:FKO65727 FAS65722:FAS65727 EQW65722:EQW65727 EHA65722:EHA65727 DXE65722:DXE65727 DNI65722:DNI65727 DDM65722:DDM65727 CTQ65722:CTQ65727 CJU65722:CJU65727 BZY65722:BZY65727 BQC65722:BQC65727 BGG65722:BGG65727 AWK65722:AWK65727 AMO65722:AMO65727 ACS65722:ACS65727 SW65722:SW65727 JA65722:JA65727 D65722:E65727 WVM983234:WVM983239 WLQ983234:WLQ983239 WBU983234:WBU983239 VRY983234:VRY983239 VIC983234:VIC983239 UYG983234:UYG983239 UOK983234:UOK983239 UEO983234:UEO983239 TUS983234:TUS983239 TKW983234:TKW983239 TBA983234:TBA983239 SRE983234:SRE983239 SHI983234:SHI983239 RXM983234:RXM983239 RNQ983234:RNQ983239 RDU983234:RDU983239 QTY983234:QTY983239 QKC983234:QKC983239 QAG983234:QAG983239 PQK983234:PQK983239 PGO983234:PGO983239 OWS983234:OWS983239 OMW983234:OMW983239 ODA983234:ODA983239 NTE983234:NTE983239 NJI983234:NJI983239 MZM983234:MZM983239 MPQ983234:MPQ983239 MFU983234:MFU983239 LVY983234:LVY983239 LMC983234:LMC983239 LCG983234:LCG983239 KSK983234:KSK983239 KIO983234:KIO983239 JYS983234:JYS983239 JOW983234:JOW983239 JFA983234:JFA983239 IVE983234:IVE983239 ILI983234:ILI983239 IBM983234:IBM983239 HRQ983234:HRQ983239 HHU983234:HHU983239 GXY983234:GXY983239 GOC983234:GOC983239 GEG983234:GEG983239 FUK983234:FUK983239 FKO983234:FKO983239 FAS983234:FAS983239 EQW983234:EQW983239 EHA983234:EHA983239 DXE983234:DXE983239 DNI983234:DNI983239 DDM983234:DDM983239 CTQ983234:CTQ983239 CJU983234:CJU983239 BZY983234:BZY983239 BQC983234:BQC983239 BGG983234:BGG983239 AWK983234:AWK983239 AMO983234:AMO983239 ACS983234:ACS983239 SW983234:SW983239 JA983234:JA983239 D983234:E983239 WVM917698:WVM917703 WLQ917698:WLQ917703 WBU917698:WBU917703 VRY917698:VRY917703 VIC917698:VIC917703 UYG917698:UYG917703 UOK917698:UOK917703 UEO917698:UEO917703 TUS917698:TUS917703 TKW917698:TKW917703 TBA917698:TBA917703 SRE917698:SRE917703 SHI917698:SHI917703 RXM917698:RXM917703 RNQ917698:RNQ917703 RDU917698:RDU917703 QTY917698:QTY917703 QKC917698:QKC917703 QAG917698:QAG917703 PQK917698:PQK917703 PGO917698:PGO917703 OWS917698:OWS917703 OMW917698:OMW917703 ODA917698:ODA917703 NTE917698:NTE917703 NJI917698:NJI917703 MZM917698:MZM917703 MPQ917698:MPQ917703 MFU917698:MFU917703 LVY917698:LVY917703 LMC917698:LMC917703 LCG917698:LCG917703 KSK917698:KSK917703 KIO917698:KIO917703 JYS917698:JYS917703 JOW917698:JOW917703 JFA917698:JFA917703 IVE917698:IVE917703 ILI917698:ILI917703 IBM917698:IBM917703 HRQ917698:HRQ917703 HHU917698:HHU917703 GXY917698:GXY917703 GOC917698:GOC917703 GEG917698:GEG917703 FUK917698:FUK917703 FKO917698:FKO917703 FAS917698:FAS917703 EQW917698:EQW917703 EHA917698:EHA917703 DXE917698:DXE917703 DNI917698:DNI917703 DDM917698:DDM917703 CTQ917698:CTQ917703 CJU917698:CJU917703 BZY917698:BZY917703 BQC917698:BQC917703 BGG917698:BGG917703 AWK917698:AWK917703 AMO917698:AMO917703 ACS917698:ACS917703 SW917698:SW917703 JA917698:JA917703 D917698:E917703 WVM852162:WVM852167 WLQ852162:WLQ852167 WBU852162:WBU852167 VRY852162:VRY852167 VIC852162:VIC852167 UYG852162:UYG852167 UOK852162:UOK852167 UEO852162:UEO852167 TUS852162:TUS852167 TKW852162:TKW852167 TBA852162:TBA852167 SRE852162:SRE852167 SHI852162:SHI852167 RXM852162:RXM852167 RNQ852162:RNQ852167 RDU852162:RDU852167 QTY852162:QTY852167 QKC852162:QKC852167 QAG852162:QAG852167 PQK852162:PQK852167 PGO852162:PGO852167 OWS852162:OWS852167 OMW852162:OMW852167 ODA852162:ODA852167 NTE852162:NTE852167 NJI852162:NJI852167 MZM852162:MZM852167 MPQ852162:MPQ852167 MFU852162:MFU852167 LVY852162:LVY852167 LMC852162:LMC852167 LCG852162:LCG852167 KSK852162:KSK852167 KIO852162:KIO852167 JYS852162:JYS852167 JOW852162:JOW852167 JFA852162:JFA852167 IVE852162:IVE852167 ILI852162:ILI852167 IBM852162:IBM852167 HRQ852162:HRQ852167 HHU852162:HHU852167 GXY852162:GXY852167 GOC852162:GOC852167 GEG852162:GEG852167 FUK852162:FUK852167 FKO852162:FKO852167 FAS852162:FAS852167 EQW852162:EQW852167 EHA852162:EHA852167 DXE852162:DXE852167 DNI852162:DNI852167 DDM852162:DDM852167 CTQ852162:CTQ852167 CJU852162:CJU852167 BZY852162:BZY852167 BQC852162:BQC852167 BGG852162:BGG852167 AWK852162:AWK852167 AMO852162:AMO852167 ACS852162:ACS852167 SW852162:SW852167 JA852162:JA852167 D852162:E852167 WVM786626:WVM786631 WLQ786626:WLQ786631 WBU786626:WBU786631 VRY786626:VRY786631 VIC786626:VIC786631 UYG786626:UYG786631 UOK786626:UOK786631 UEO786626:UEO786631 TUS786626:TUS786631 TKW786626:TKW786631 TBA786626:TBA786631 SRE786626:SRE786631 SHI786626:SHI786631 RXM786626:RXM786631 RNQ786626:RNQ786631 RDU786626:RDU786631 QTY786626:QTY786631 QKC786626:QKC786631 QAG786626:QAG786631 PQK786626:PQK786631 PGO786626:PGO786631 OWS786626:OWS786631 OMW786626:OMW786631 ODA786626:ODA786631 NTE786626:NTE786631 NJI786626:NJI786631 MZM786626:MZM786631 MPQ786626:MPQ786631 MFU786626:MFU786631 LVY786626:LVY786631 LMC786626:LMC786631 LCG786626:LCG786631 KSK786626:KSK786631 KIO786626:KIO786631 JYS786626:JYS786631 JOW786626:JOW786631 JFA786626:JFA786631 IVE786626:IVE786631 ILI786626:ILI786631 IBM786626:IBM786631 HRQ786626:HRQ786631 HHU786626:HHU786631 GXY786626:GXY786631 GOC786626:GOC786631 GEG786626:GEG786631 FUK786626:FUK786631 FKO786626:FKO786631 FAS786626:FAS786631 EQW786626:EQW786631 EHA786626:EHA786631 DXE786626:DXE786631 DNI786626:DNI786631 DDM786626:DDM786631 CTQ786626:CTQ786631 CJU786626:CJU786631 BZY786626:BZY786631 BQC786626:BQC786631 BGG786626:BGG786631 AWK786626:AWK786631 AMO786626:AMO786631 ACS786626:ACS786631 SW786626:SW786631 JA786626:JA786631 D786626:E786631 WVM721090:WVM721095 WLQ721090:WLQ721095 WBU721090:WBU721095 VRY721090:VRY721095 VIC721090:VIC721095 UYG721090:UYG721095 UOK721090:UOK721095 UEO721090:UEO721095 TUS721090:TUS721095 TKW721090:TKW721095 TBA721090:TBA721095 SRE721090:SRE721095 SHI721090:SHI721095 RXM721090:RXM721095 RNQ721090:RNQ721095 RDU721090:RDU721095 QTY721090:QTY721095 QKC721090:QKC721095 QAG721090:QAG721095 PQK721090:PQK721095 PGO721090:PGO721095 OWS721090:OWS721095 OMW721090:OMW721095 ODA721090:ODA721095 NTE721090:NTE721095 NJI721090:NJI721095 MZM721090:MZM721095 MPQ721090:MPQ721095 MFU721090:MFU721095 LVY721090:LVY721095 LMC721090:LMC721095 LCG721090:LCG721095 KSK721090:KSK721095 KIO721090:KIO721095 JYS721090:JYS721095 JOW721090:JOW721095 JFA721090:JFA721095 IVE721090:IVE721095 ILI721090:ILI721095 IBM721090:IBM721095 HRQ721090:HRQ721095 HHU721090:HHU721095 GXY721090:GXY721095 GOC721090:GOC721095 GEG721090:GEG721095 FUK721090:FUK721095 FKO721090:FKO721095 FAS721090:FAS721095 EQW721090:EQW721095 EHA721090:EHA721095 DXE721090:DXE721095 DNI721090:DNI721095 DDM721090:DDM721095 CTQ721090:CTQ721095 CJU721090:CJU721095 BZY721090:BZY721095 BQC721090:BQC721095 BGG721090:BGG721095 AWK721090:AWK721095 AMO721090:AMO721095 ACS721090:ACS721095 SW721090:SW721095 JA721090:JA721095 D721090:E721095 WVM655554:WVM655559 WLQ655554:WLQ655559 WBU655554:WBU655559 VRY655554:VRY655559 VIC655554:VIC655559 UYG655554:UYG655559 UOK655554:UOK655559 UEO655554:UEO655559 TUS655554:TUS655559 TKW655554:TKW655559 TBA655554:TBA655559 SRE655554:SRE655559 SHI655554:SHI655559 RXM655554:RXM655559 RNQ655554:RNQ655559 RDU655554:RDU655559 QTY655554:QTY655559 QKC655554:QKC655559 QAG655554:QAG655559 PQK655554:PQK655559 PGO655554:PGO655559 OWS655554:OWS655559 OMW655554:OMW655559 ODA655554:ODA655559 NTE655554:NTE655559 NJI655554:NJI655559 MZM655554:MZM655559 MPQ655554:MPQ655559 MFU655554:MFU655559 LVY655554:LVY655559 LMC655554:LMC655559 LCG655554:LCG655559 KSK655554:KSK655559 KIO655554:KIO655559 JYS655554:JYS655559 JOW655554:JOW655559 JFA655554:JFA655559 IVE655554:IVE655559 ILI655554:ILI655559 IBM655554:IBM655559 HRQ655554:HRQ655559 HHU655554:HHU655559 GXY655554:GXY655559 GOC655554:GOC655559 GEG655554:GEG655559 FUK655554:FUK655559 FKO655554:FKO655559 FAS655554:FAS655559 EQW655554:EQW655559 EHA655554:EHA655559 DXE655554:DXE655559 DNI655554:DNI655559 DDM655554:DDM655559 CTQ655554:CTQ655559 CJU655554:CJU655559 BZY655554:BZY655559 BQC655554:BQC655559 BGG655554:BGG655559 AWK655554:AWK655559 AMO655554:AMO655559 ACS655554:ACS655559 SW655554:SW655559 JA655554:JA655559 D655554:E655559 WVM590018:WVM590023 WLQ590018:WLQ590023 WBU590018:WBU590023 VRY590018:VRY590023 VIC590018:VIC590023 UYG590018:UYG590023 UOK590018:UOK590023 UEO590018:UEO590023 TUS590018:TUS590023 TKW590018:TKW590023 TBA590018:TBA590023 SRE590018:SRE590023 SHI590018:SHI590023 RXM590018:RXM590023 RNQ590018:RNQ590023 RDU590018:RDU590023 QTY590018:QTY590023 QKC590018:QKC590023 QAG590018:QAG590023 PQK590018:PQK590023 PGO590018:PGO590023 OWS590018:OWS590023 OMW590018:OMW590023 ODA590018:ODA590023 NTE590018:NTE590023 NJI590018:NJI590023 MZM590018:MZM590023 MPQ590018:MPQ590023 MFU590018:MFU590023 LVY590018:LVY590023 LMC590018:LMC590023 LCG590018:LCG590023 KSK590018:KSK590023 KIO590018:KIO590023 JYS590018:JYS590023 JOW590018:JOW590023 JFA590018:JFA590023 IVE590018:IVE590023 ILI590018:ILI590023 IBM590018:IBM590023 HRQ590018:HRQ590023 HHU590018:HHU590023 GXY590018:GXY590023 GOC590018:GOC590023 GEG590018:GEG590023 FUK590018:FUK590023 FKO590018:FKO590023 FAS590018:FAS590023 EQW590018:EQW590023 EHA590018:EHA590023 DXE590018:DXE590023 DNI590018:DNI590023 DDM590018:DDM590023 CTQ590018:CTQ590023 CJU590018:CJU590023 BZY590018:BZY590023 BQC590018:BQC590023 BGG590018:BGG590023 AWK590018:AWK590023 AMO590018:AMO590023 ACS590018:ACS590023 SW590018:SW590023 JA590018:JA590023 D590018:E590023 WVM524482:WVM524487 WLQ524482:WLQ524487 WBU524482:WBU524487 VRY524482:VRY524487 VIC524482:VIC524487 UYG524482:UYG524487 UOK524482:UOK524487 UEO524482:UEO524487 TUS524482:TUS524487 TKW524482:TKW524487 TBA524482:TBA524487 SRE524482:SRE524487 SHI524482:SHI524487 RXM524482:RXM524487 RNQ524482:RNQ524487 RDU524482:RDU524487 QTY524482:QTY524487 QKC524482:QKC524487 QAG524482:QAG524487 PQK524482:PQK524487 PGO524482:PGO524487 OWS524482:OWS524487 OMW524482:OMW524487 ODA524482:ODA524487 NTE524482:NTE524487 NJI524482:NJI524487 MZM524482:MZM524487 MPQ524482:MPQ524487 MFU524482:MFU524487 LVY524482:LVY524487 LMC524482:LMC524487 LCG524482:LCG524487 KSK524482:KSK524487 KIO524482:KIO524487 JYS524482:JYS524487 JOW524482:JOW524487 JFA524482:JFA524487 IVE524482:IVE524487 ILI524482:ILI524487 IBM524482:IBM524487 HRQ524482:HRQ524487 HHU524482:HHU524487 GXY524482:GXY524487 GOC524482:GOC524487 GEG524482:GEG524487 FUK524482:FUK524487 FKO524482:FKO524487 FAS524482:FAS524487 EQW524482:EQW524487 EHA524482:EHA524487 DXE524482:DXE524487 DNI524482:DNI524487 DDM524482:DDM524487 CTQ524482:CTQ524487 CJU524482:CJU524487 BZY524482:BZY524487 BQC524482:BQC524487 BGG524482:BGG524487 AWK524482:AWK524487 AMO524482:AMO524487 ACS524482:ACS524487 SW524482:SW524487 JA524482:JA524487 D524482:E524487 WVM458946:WVM458951 WLQ458946:WLQ458951 WBU458946:WBU458951 VRY458946:VRY458951 VIC458946:VIC458951 UYG458946:UYG458951 UOK458946:UOK458951 UEO458946:UEO458951 TUS458946:TUS458951 TKW458946:TKW458951 TBA458946:TBA458951 SRE458946:SRE458951 SHI458946:SHI458951 RXM458946:RXM458951 RNQ458946:RNQ458951 RDU458946:RDU458951 QTY458946:QTY458951 QKC458946:QKC458951 QAG458946:QAG458951 PQK458946:PQK458951 PGO458946:PGO458951 OWS458946:OWS458951 OMW458946:OMW458951 ODA458946:ODA458951 NTE458946:NTE458951 NJI458946:NJI458951 MZM458946:MZM458951 MPQ458946:MPQ458951 MFU458946:MFU458951 LVY458946:LVY458951 LMC458946:LMC458951 LCG458946:LCG458951 KSK458946:KSK458951 KIO458946:KIO458951 JYS458946:JYS458951 JOW458946:JOW458951 JFA458946:JFA458951 IVE458946:IVE458951 ILI458946:ILI458951 IBM458946:IBM458951 HRQ458946:HRQ458951 HHU458946:HHU458951 GXY458946:GXY458951 GOC458946:GOC458951 GEG458946:GEG458951 FUK458946:FUK458951 FKO458946:FKO458951 FAS458946:FAS458951 EQW458946:EQW458951 EHA458946:EHA458951 DXE458946:DXE458951 DNI458946:DNI458951 DDM458946:DDM458951 CTQ458946:CTQ458951 CJU458946:CJU458951 BZY458946:BZY458951 BQC458946:BQC458951 BGG458946:BGG458951 AWK458946:AWK458951 AMO458946:AMO458951 ACS458946:ACS458951 SW458946:SW458951 JA458946:JA458951 D458946:E458951 WVM393410:WVM393415 WLQ393410:WLQ393415 WBU393410:WBU393415 VRY393410:VRY393415 VIC393410:VIC393415 UYG393410:UYG393415 UOK393410:UOK393415 UEO393410:UEO393415 TUS393410:TUS393415 TKW393410:TKW393415 TBA393410:TBA393415 SRE393410:SRE393415 SHI393410:SHI393415 RXM393410:RXM393415 RNQ393410:RNQ393415 RDU393410:RDU393415 QTY393410:QTY393415 QKC393410:QKC393415 QAG393410:QAG393415 PQK393410:PQK393415 PGO393410:PGO393415 OWS393410:OWS393415 OMW393410:OMW393415 ODA393410:ODA393415 NTE393410:NTE393415 NJI393410:NJI393415 MZM393410:MZM393415 MPQ393410:MPQ393415 MFU393410:MFU393415 LVY393410:LVY393415 LMC393410:LMC393415 LCG393410:LCG393415 KSK393410:KSK393415 KIO393410:KIO393415 JYS393410:JYS393415 JOW393410:JOW393415 JFA393410:JFA393415 IVE393410:IVE393415 ILI393410:ILI393415 IBM393410:IBM393415 HRQ393410:HRQ393415 HHU393410:HHU393415 GXY393410:GXY393415 GOC393410:GOC393415 GEG393410:GEG393415 FUK393410:FUK393415 FKO393410:FKO393415 FAS393410:FAS393415 EQW393410:EQW393415 EHA393410:EHA393415 DXE393410:DXE393415 DNI393410:DNI393415 DDM393410:DDM393415 CTQ393410:CTQ393415 CJU393410:CJU393415 BZY393410:BZY393415 BQC393410:BQC393415 BGG393410:BGG393415 AWK393410:AWK393415 AMO393410:AMO393415 ACS393410:ACS393415 SW393410:SW393415 JA393410:JA393415 D393410:E393415 WVM327874:WVM327879 WLQ327874:WLQ327879 WBU327874:WBU327879 VRY327874:VRY327879 VIC327874:VIC327879 UYG327874:UYG327879 UOK327874:UOK327879 UEO327874:UEO327879 TUS327874:TUS327879 TKW327874:TKW327879 TBA327874:TBA327879 SRE327874:SRE327879 SHI327874:SHI327879 RXM327874:RXM327879 RNQ327874:RNQ327879 RDU327874:RDU327879 QTY327874:QTY327879 QKC327874:QKC327879 QAG327874:QAG327879 PQK327874:PQK327879 PGO327874:PGO327879 OWS327874:OWS327879 OMW327874:OMW327879 ODA327874:ODA327879 NTE327874:NTE327879 NJI327874:NJI327879 MZM327874:MZM327879 MPQ327874:MPQ327879 MFU327874:MFU327879 LVY327874:LVY327879 LMC327874:LMC327879 LCG327874:LCG327879 KSK327874:KSK327879 KIO327874:KIO327879 JYS327874:JYS327879 JOW327874:JOW327879 JFA327874:JFA327879 IVE327874:IVE327879 ILI327874:ILI327879 IBM327874:IBM327879 HRQ327874:HRQ327879 HHU327874:HHU327879 GXY327874:GXY327879 GOC327874:GOC327879 GEG327874:GEG327879 FUK327874:FUK327879 FKO327874:FKO327879 FAS327874:FAS327879 EQW327874:EQW327879 EHA327874:EHA327879 DXE327874:DXE327879 DNI327874:DNI327879 DDM327874:DDM327879 CTQ327874:CTQ327879 CJU327874:CJU327879 BZY327874:BZY327879 BQC327874:BQC327879 BGG327874:BGG327879 AWK327874:AWK327879 AMO327874:AMO327879 ACS327874:ACS327879 SW327874:SW327879 JA327874:JA327879 D327874:E327879 WVM262338:WVM262343 WLQ262338:WLQ262343 WBU262338:WBU262343 VRY262338:VRY262343 VIC262338:VIC262343 UYG262338:UYG262343 UOK262338:UOK262343 UEO262338:UEO262343 TUS262338:TUS262343 TKW262338:TKW262343 TBA262338:TBA262343 SRE262338:SRE262343 SHI262338:SHI262343 RXM262338:RXM262343 RNQ262338:RNQ262343 RDU262338:RDU262343 QTY262338:QTY262343 QKC262338:QKC262343 QAG262338:QAG262343 PQK262338:PQK262343 PGO262338:PGO262343 OWS262338:OWS262343 OMW262338:OMW262343 ODA262338:ODA262343 NTE262338:NTE262343 NJI262338:NJI262343 MZM262338:MZM262343 MPQ262338:MPQ262343 MFU262338:MFU262343 LVY262338:LVY262343 LMC262338:LMC262343 LCG262338:LCG262343 KSK262338:KSK262343 KIO262338:KIO262343 JYS262338:JYS262343 JOW262338:JOW262343 JFA262338:JFA262343 IVE262338:IVE262343 ILI262338:ILI262343 IBM262338:IBM262343 HRQ262338:HRQ262343 HHU262338:HHU262343 GXY262338:GXY262343 GOC262338:GOC262343 GEG262338:GEG262343 FUK262338:FUK262343 FKO262338:FKO262343 FAS262338:FAS262343 EQW262338:EQW262343 EHA262338:EHA262343 DXE262338:DXE262343 DNI262338:DNI262343 DDM262338:DDM262343 CTQ262338:CTQ262343 CJU262338:CJU262343 BZY262338:BZY262343 BQC262338:BQC262343 BGG262338:BGG262343 AWK262338:AWK262343 AMO262338:AMO262343 ACS262338:ACS262343 SW262338:SW262343 JA262338:JA262343 D262338:E262343 WVM196802:WVM196807 WLQ196802:WLQ196807 WBU196802:WBU196807 VRY196802:VRY196807 VIC196802:VIC196807 UYG196802:UYG196807 UOK196802:UOK196807 UEO196802:UEO196807 TUS196802:TUS196807 TKW196802:TKW196807 TBA196802:TBA196807 SRE196802:SRE196807 SHI196802:SHI196807 RXM196802:RXM196807 RNQ196802:RNQ196807 RDU196802:RDU196807 QTY196802:QTY196807 QKC196802:QKC196807 QAG196802:QAG196807 PQK196802:PQK196807 PGO196802:PGO196807 OWS196802:OWS196807 OMW196802:OMW196807 ODA196802:ODA196807 NTE196802:NTE196807 NJI196802:NJI196807 MZM196802:MZM196807 MPQ196802:MPQ196807 MFU196802:MFU196807 LVY196802:LVY196807 LMC196802:LMC196807 LCG196802:LCG196807 KSK196802:KSK196807 KIO196802:KIO196807 JYS196802:JYS196807 JOW196802:JOW196807 JFA196802:JFA196807 IVE196802:IVE196807 ILI196802:ILI196807 IBM196802:IBM196807 HRQ196802:HRQ196807 HHU196802:HHU196807 GXY196802:GXY196807 GOC196802:GOC196807 GEG196802:GEG196807 FUK196802:FUK196807 FKO196802:FKO196807 FAS196802:FAS196807 EQW196802:EQW196807 EHA196802:EHA196807 DXE196802:DXE196807 DNI196802:DNI196807 DDM196802:DDM196807 CTQ196802:CTQ196807 CJU196802:CJU196807 BZY196802:BZY196807 BQC196802:BQC196807 BGG196802:BGG196807 AWK196802:AWK196807 AMO196802:AMO196807 ACS196802:ACS196807 SW196802:SW196807 JA196802:JA196807 D196802:E196807 WVM131266:WVM131271 WLQ131266:WLQ131271 WBU131266:WBU131271 VRY131266:VRY131271 VIC131266:VIC131271 UYG131266:UYG131271 UOK131266:UOK131271 UEO131266:UEO131271 TUS131266:TUS131271 TKW131266:TKW131271 TBA131266:TBA131271 SRE131266:SRE131271 SHI131266:SHI131271 RXM131266:RXM131271 RNQ131266:RNQ131271 RDU131266:RDU131271 QTY131266:QTY131271 QKC131266:QKC131271 QAG131266:QAG131271 PQK131266:PQK131271 PGO131266:PGO131271 OWS131266:OWS131271 OMW131266:OMW131271 ODA131266:ODA131271 NTE131266:NTE131271 NJI131266:NJI131271 MZM131266:MZM131271 MPQ131266:MPQ131271 MFU131266:MFU131271 LVY131266:LVY131271 LMC131266:LMC131271 LCG131266:LCG131271 KSK131266:KSK131271 KIO131266:KIO131271 JYS131266:JYS131271 JOW131266:JOW131271 JFA131266:JFA131271 IVE131266:IVE131271 ILI131266:ILI131271 IBM131266:IBM131271 HRQ131266:HRQ131271 HHU131266:HHU131271 GXY131266:GXY131271 GOC131266:GOC131271 GEG131266:GEG131271 FUK131266:FUK131271 FKO131266:FKO131271 FAS131266:FAS131271 EQW131266:EQW131271 EHA131266:EHA131271 DXE131266:DXE131271 DNI131266:DNI131271 DDM131266:DDM131271 CTQ131266:CTQ131271 CJU131266:CJU131271 BZY131266:BZY131271 BQC131266:BQC131271 BGG131266:BGG131271 AWK131266:AWK131271 AMO131266:AMO131271 ACS131266:ACS131271 SW131266:SW131271 JA131266:JA131271 D131266:E131271 WVM65730:WVM65735 WLQ65730:WLQ65735 WBU65730:WBU65735 VRY65730:VRY65735 VIC65730:VIC65735 UYG65730:UYG65735 UOK65730:UOK65735 UEO65730:UEO65735 TUS65730:TUS65735 TKW65730:TKW65735 TBA65730:TBA65735 SRE65730:SRE65735 SHI65730:SHI65735 RXM65730:RXM65735 RNQ65730:RNQ65735 RDU65730:RDU65735 QTY65730:QTY65735 QKC65730:QKC65735 QAG65730:QAG65735 PQK65730:PQK65735 PGO65730:PGO65735 OWS65730:OWS65735 OMW65730:OMW65735 ODA65730:ODA65735 NTE65730:NTE65735 NJI65730:NJI65735 MZM65730:MZM65735 MPQ65730:MPQ65735 MFU65730:MFU65735 LVY65730:LVY65735 LMC65730:LMC65735 LCG65730:LCG65735 KSK65730:KSK65735 KIO65730:KIO65735 JYS65730:JYS65735 JOW65730:JOW65735 JFA65730:JFA65735 IVE65730:IVE65735 ILI65730:ILI65735 IBM65730:IBM65735 HRQ65730:HRQ65735 HHU65730:HHU65735 GXY65730:GXY65735 GOC65730:GOC65735 GEG65730:GEG65735 FUK65730:FUK65735 FKO65730:FKO65735 FAS65730:FAS65735 EQW65730:EQW65735 EHA65730:EHA65735 DXE65730:DXE65735 DNI65730:DNI65735 DDM65730:DDM65735 CTQ65730:CTQ65735 CJU65730:CJU65735 BZY65730:BZY65735 BQC65730:BQC65735 BGG65730:BGG65735 AWK65730:AWK65735 AMO65730:AMO65735 ACS65730:ACS65735 SW65730:SW65735 JA65730:JA65735 D65730:E65735 WVM983162:WVM983167 WLQ983162:WLQ983167 WBU983162:WBU983167 VRY983162:VRY983167 VIC983162:VIC983167 UYG983162:UYG983167 UOK983162:UOK983167 UEO983162:UEO983167 TUS983162:TUS983167 TKW983162:TKW983167 TBA983162:TBA983167 SRE983162:SRE983167 SHI983162:SHI983167 RXM983162:RXM983167 RNQ983162:RNQ983167 RDU983162:RDU983167 QTY983162:QTY983167 QKC983162:QKC983167 QAG983162:QAG983167 PQK983162:PQK983167 PGO983162:PGO983167 OWS983162:OWS983167 OMW983162:OMW983167 ODA983162:ODA983167 NTE983162:NTE983167 NJI983162:NJI983167 MZM983162:MZM983167 MPQ983162:MPQ983167 MFU983162:MFU983167 LVY983162:LVY983167 LMC983162:LMC983167 LCG983162:LCG983167 KSK983162:KSK983167 KIO983162:KIO983167 JYS983162:JYS983167 JOW983162:JOW983167 JFA983162:JFA983167 IVE983162:IVE983167 ILI983162:ILI983167 IBM983162:IBM983167 HRQ983162:HRQ983167 HHU983162:HHU983167 GXY983162:GXY983167 GOC983162:GOC983167 GEG983162:GEG983167 FUK983162:FUK983167 FKO983162:FKO983167 FAS983162:FAS983167 EQW983162:EQW983167 EHA983162:EHA983167 DXE983162:DXE983167 DNI983162:DNI983167 DDM983162:DDM983167 CTQ983162:CTQ983167 CJU983162:CJU983167 BZY983162:BZY983167 BQC983162:BQC983167 BGG983162:BGG983167 AWK983162:AWK983167 AMO983162:AMO983167 ACS983162:ACS983167 SW983162:SW983167 JA983162:JA983167 D983162:E983167 WVM917626:WVM917631 WLQ917626:WLQ917631 WBU917626:WBU917631 VRY917626:VRY917631 VIC917626:VIC917631 UYG917626:UYG917631 UOK917626:UOK917631 UEO917626:UEO917631 TUS917626:TUS917631 TKW917626:TKW917631 TBA917626:TBA917631 SRE917626:SRE917631 SHI917626:SHI917631 RXM917626:RXM917631 RNQ917626:RNQ917631 RDU917626:RDU917631 QTY917626:QTY917631 QKC917626:QKC917631 QAG917626:QAG917631 PQK917626:PQK917631 PGO917626:PGO917631 OWS917626:OWS917631 OMW917626:OMW917631 ODA917626:ODA917631 NTE917626:NTE917631 NJI917626:NJI917631 MZM917626:MZM917631 MPQ917626:MPQ917631 MFU917626:MFU917631 LVY917626:LVY917631 LMC917626:LMC917631 LCG917626:LCG917631 KSK917626:KSK917631 KIO917626:KIO917631 JYS917626:JYS917631 JOW917626:JOW917631 JFA917626:JFA917631 IVE917626:IVE917631 ILI917626:ILI917631 IBM917626:IBM917631 HRQ917626:HRQ917631 HHU917626:HHU917631 GXY917626:GXY917631 GOC917626:GOC917631 GEG917626:GEG917631 FUK917626:FUK917631 FKO917626:FKO917631 FAS917626:FAS917631 EQW917626:EQW917631 EHA917626:EHA917631 DXE917626:DXE917631 DNI917626:DNI917631 DDM917626:DDM917631 CTQ917626:CTQ917631 CJU917626:CJU917631 BZY917626:BZY917631 BQC917626:BQC917631 BGG917626:BGG917631 AWK917626:AWK917631 AMO917626:AMO917631 ACS917626:ACS917631 SW917626:SW917631 JA917626:JA917631 D917626:E917631 WVM852090:WVM852095 WLQ852090:WLQ852095 WBU852090:WBU852095 VRY852090:VRY852095 VIC852090:VIC852095 UYG852090:UYG852095 UOK852090:UOK852095 UEO852090:UEO852095 TUS852090:TUS852095 TKW852090:TKW852095 TBA852090:TBA852095 SRE852090:SRE852095 SHI852090:SHI852095 RXM852090:RXM852095 RNQ852090:RNQ852095 RDU852090:RDU852095 QTY852090:QTY852095 QKC852090:QKC852095 QAG852090:QAG852095 PQK852090:PQK852095 PGO852090:PGO852095 OWS852090:OWS852095 OMW852090:OMW852095 ODA852090:ODA852095 NTE852090:NTE852095 NJI852090:NJI852095 MZM852090:MZM852095 MPQ852090:MPQ852095 MFU852090:MFU852095 LVY852090:LVY852095 LMC852090:LMC852095 LCG852090:LCG852095 KSK852090:KSK852095 KIO852090:KIO852095 JYS852090:JYS852095 JOW852090:JOW852095 JFA852090:JFA852095 IVE852090:IVE852095 ILI852090:ILI852095 IBM852090:IBM852095 HRQ852090:HRQ852095 HHU852090:HHU852095 GXY852090:GXY852095 GOC852090:GOC852095 GEG852090:GEG852095 FUK852090:FUK852095 FKO852090:FKO852095 FAS852090:FAS852095 EQW852090:EQW852095 EHA852090:EHA852095 DXE852090:DXE852095 DNI852090:DNI852095 DDM852090:DDM852095 CTQ852090:CTQ852095 CJU852090:CJU852095 BZY852090:BZY852095 BQC852090:BQC852095 BGG852090:BGG852095 AWK852090:AWK852095 AMO852090:AMO852095 ACS852090:ACS852095 SW852090:SW852095 JA852090:JA852095 D852090:E852095 WVM786554:WVM786559 WLQ786554:WLQ786559 WBU786554:WBU786559 VRY786554:VRY786559 VIC786554:VIC786559 UYG786554:UYG786559 UOK786554:UOK786559 UEO786554:UEO786559 TUS786554:TUS786559 TKW786554:TKW786559 TBA786554:TBA786559 SRE786554:SRE786559 SHI786554:SHI786559 RXM786554:RXM786559 RNQ786554:RNQ786559 RDU786554:RDU786559 QTY786554:QTY786559 QKC786554:QKC786559 QAG786554:QAG786559 PQK786554:PQK786559 PGO786554:PGO786559 OWS786554:OWS786559 OMW786554:OMW786559 ODA786554:ODA786559 NTE786554:NTE786559 NJI786554:NJI786559 MZM786554:MZM786559 MPQ786554:MPQ786559 MFU786554:MFU786559 LVY786554:LVY786559 LMC786554:LMC786559 LCG786554:LCG786559 KSK786554:KSK786559 KIO786554:KIO786559 JYS786554:JYS786559 JOW786554:JOW786559 JFA786554:JFA786559 IVE786554:IVE786559 ILI786554:ILI786559 IBM786554:IBM786559 HRQ786554:HRQ786559 HHU786554:HHU786559 GXY786554:GXY786559 GOC786554:GOC786559 GEG786554:GEG786559 FUK786554:FUK786559 FKO786554:FKO786559 FAS786554:FAS786559 EQW786554:EQW786559 EHA786554:EHA786559 DXE786554:DXE786559 DNI786554:DNI786559 DDM786554:DDM786559 CTQ786554:CTQ786559 CJU786554:CJU786559 BZY786554:BZY786559 BQC786554:BQC786559 BGG786554:BGG786559 AWK786554:AWK786559 AMO786554:AMO786559 ACS786554:ACS786559 SW786554:SW786559 JA786554:JA786559 D786554:E786559 WVM721018:WVM721023 WLQ721018:WLQ721023 WBU721018:WBU721023 VRY721018:VRY721023 VIC721018:VIC721023 UYG721018:UYG721023 UOK721018:UOK721023 UEO721018:UEO721023 TUS721018:TUS721023 TKW721018:TKW721023 TBA721018:TBA721023 SRE721018:SRE721023 SHI721018:SHI721023 RXM721018:RXM721023 RNQ721018:RNQ721023 RDU721018:RDU721023 QTY721018:QTY721023 QKC721018:QKC721023 QAG721018:QAG721023 PQK721018:PQK721023 PGO721018:PGO721023 OWS721018:OWS721023 OMW721018:OMW721023 ODA721018:ODA721023 NTE721018:NTE721023 NJI721018:NJI721023 MZM721018:MZM721023 MPQ721018:MPQ721023 MFU721018:MFU721023 LVY721018:LVY721023 LMC721018:LMC721023 LCG721018:LCG721023 KSK721018:KSK721023 KIO721018:KIO721023 JYS721018:JYS721023 JOW721018:JOW721023 JFA721018:JFA721023 IVE721018:IVE721023 ILI721018:ILI721023 IBM721018:IBM721023 HRQ721018:HRQ721023 HHU721018:HHU721023 GXY721018:GXY721023 GOC721018:GOC721023 GEG721018:GEG721023 FUK721018:FUK721023 FKO721018:FKO721023 FAS721018:FAS721023 EQW721018:EQW721023 EHA721018:EHA721023 DXE721018:DXE721023 DNI721018:DNI721023 DDM721018:DDM721023 CTQ721018:CTQ721023 CJU721018:CJU721023 BZY721018:BZY721023 BQC721018:BQC721023 BGG721018:BGG721023 AWK721018:AWK721023 AMO721018:AMO721023 ACS721018:ACS721023 SW721018:SW721023 JA721018:JA721023 D721018:E721023 WVM655482:WVM655487 WLQ655482:WLQ655487 WBU655482:WBU655487 VRY655482:VRY655487 VIC655482:VIC655487 UYG655482:UYG655487 UOK655482:UOK655487 UEO655482:UEO655487 TUS655482:TUS655487 TKW655482:TKW655487 TBA655482:TBA655487 SRE655482:SRE655487 SHI655482:SHI655487 RXM655482:RXM655487 RNQ655482:RNQ655487 RDU655482:RDU655487 QTY655482:QTY655487 QKC655482:QKC655487 QAG655482:QAG655487 PQK655482:PQK655487 PGO655482:PGO655487 OWS655482:OWS655487 OMW655482:OMW655487 ODA655482:ODA655487 NTE655482:NTE655487 NJI655482:NJI655487 MZM655482:MZM655487 MPQ655482:MPQ655487 MFU655482:MFU655487 LVY655482:LVY655487 LMC655482:LMC655487 LCG655482:LCG655487 KSK655482:KSK655487 KIO655482:KIO655487 JYS655482:JYS655487 JOW655482:JOW655487 JFA655482:JFA655487 IVE655482:IVE655487 ILI655482:ILI655487 IBM655482:IBM655487 HRQ655482:HRQ655487 HHU655482:HHU655487 GXY655482:GXY655487 GOC655482:GOC655487 GEG655482:GEG655487 FUK655482:FUK655487 FKO655482:FKO655487 FAS655482:FAS655487 EQW655482:EQW655487 EHA655482:EHA655487 DXE655482:DXE655487 DNI655482:DNI655487 DDM655482:DDM655487 CTQ655482:CTQ655487 CJU655482:CJU655487 BZY655482:BZY655487 BQC655482:BQC655487 BGG655482:BGG655487 AWK655482:AWK655487 AMO655482:AMO655487 ACS655482:ACS655487 SW655482:SW655487 JA655482:JA655487 D655482:E655487 WVM589946:WVM589951 WLQ589946:WLQ589951 WBU589946:WBU589951 VRY589946:VRY589951 VIC589946:VIC589951 UYG589946:UYG589951 UOK589946:UOK589951 UEO589946:UEO589951 TUS589946:TUS589951 TKW589946:TKW589951 TBA589946:TBA589951 SRE589946:SRE589951 SHI589946:SHI589951 RXM589946:RXM589951 RNQ589946:RNQ589951 RDU589946:RDU589951 QTY589946:QTY589951 QKC589946:QKC589951 QAG589946:QAG589951 PQK589946:PQK589951 PGO589946:PGO589951 OWS589946:OWS589951 OMW589946:OMW589951 ODA589946:ODA589951 NTE589946:NTE589951 NJI589946:NJI589951 MZM589946:MZM589951 MPQ589946:MPQ589951 MFU589946:MFU589951 LVY589946:LVY589951 LMC589946:LMC589951 LCG589946:LCG589951 KSK589946:KSK589951 KIO589946:KIO589951 JYS589946:JYS589951 JOW589946:JOW589951 JFA589946:JFA589951 IVE589946:IVE589951 ILI589946:ILI589951 IBM589946:IBM589951 HRQ589946:HRQ589951 HHU589946:HHU589951 GXY589946:GXY589951 GOC589946:GOC589951 GEG589946:GEG589951 FUK589946:FUK589951 FKO589946:FKO589951 FAS589946:FAS589951 EQW589946:EQW589951 EHA589946:EHA589951 DXE589946:DXE589951 DNI589946:DNI589951 DDM589946:DDM589951 CTQ589946:CTQ589951 CJU589946:CJU589951 BZY589946:BZY589951 BQC589946:BQC589951 BGG589946:BGG589951 AWK589946:AWK589951 AMO589946:AMO589951 ACS589946:ACS589951 SW589946:SW589951 JA589946:JA589951 D589946:E589951 WVM524410:WVM524415 WLQ524410:WLQ524415 WBU524410:WBU524415 VRY524410:VRY524415 VIC524410:VIC524415 UYG524410:UYG524415 UOK524410:UOK524415 UEO524410:UEO524415 TUS524410:TUS524415 TKW524410:TKW524415 TBA524410:TBA524415 SRE524410:SRE524415 SHI524410:SHI524415 RXM524410:RXM524415 RNQ524410:RNQ524415 RDU524410:RDU524415 QTY524410:QTY524415 QKC524410:QKC524415 QAG524410:QAG524415 PQK524410:PQK524415 PGO524410:PGO524415 OWS524410:OWS524415 OMW524410:OMW524415 ODA524410:ODA524415 NTE524410:NTE524415 NJI524410:NJI524415 MZM524410:MZM524415 MPQ524410:MPQ524415 MFU524410:MFU524415 LVY524410:LVY524415 LMC524410:LMC524415 LCG524410:LCG524415 KSK524410:KSK524415 KIO524410:KIO524415 JYS524410:JYS524415 JOW524410:JOW524415 JFA524410:JFA524415 IVE524410:IVE524415 ILI524410:ILI524415 IBM524410:IBM524415 HRQ524410:HRQ524415 HHU524410:HHU524415 GXY524410:GXY524415 GOC524410:GOC524415 GEG524410:GEG524415 FUK524410:FUK524415 FKO524410:FKO524415 FAS524410:FAS524415 EQW524410:EQW524415 EHA524410:EHA524415 DXE524410:DXE524415 DNI524410:DNI524415 DDM524410:DDM524415 CTQ524410:CTQ524415 CJU524410:CJU524415 BZY524410:BZY524415 BQC524410:BQC524415 BGG524410:BGG524415 AWK524410:AWK524415 AMO524410:AMO524415 ACS524410:ACS524415 SW524410:SW524415 JA524410:JA524415 D524410:E524415 WVM458874:WVM458879 WLQ458874:WLQ458879 WBU458874:WBU458879 VRY458874:VRY458879 VIC458874:VIC458879 UYG458874:UYG458879 UOK458874:UOK458879 UEO458874:UEO458879 TUS458874:TUS458879 TKW458874:TKW458879 TBA458874:TBA458879 SRE458874:SRE458879 SHI458874:SHI458879 RXM458874:RXM458879 RNQ458874:RNQ458879 RDU458874:RDU458879 QTY458874:QTY458879 QKC458874:QKC458879 QAG458874:QAG458879 PQK458874:PQK458879 PGO458874:PGO458879 OWS458874:OWS458879 OMW458874:OMW458879 ODA458874:ODA458879 NTE458874:NTE458879 NJI458874:NJI458879 MZM458874:MZM458879 MPQ458874:MPQ458879 MFU458874:MFU458879 LVY458874:LVY458879 LMC458874:LMC458879 LCG458874:LCG458879 KSK458874:KSK458879 KIO458874:KIO458879 JYS458874:JYS458879 JOW458874:JOW458879 JFA458874:JFA458879 IVE458874:IVE458879 ILI458874:ILI458879 IBM458874:IBM458879 HRQ458874:HRQ458879 HHU458874:HHU458879 GXY458874:GXY458879 GOC458874:GOC458879 GEG458874:GEG458879 FUK458874:FUK458879 FKO458874:FKO458879 FAS458874:FAS458879 EQW458874:EQW458879 EHA458874:EHA458879 DXE458874:DXE458879 DNI458874:DNI458879 DDM458874:DDM458879 CTQ458874:CTQ458879 CJU458874:CJU458879 BZY458874:BZY458879 BQC458874:BQC458879 BGG458874:BGG458879 AWK458874:AWK458879 AMO458874:AMO458879 ACS458874:ACS458879 SW458874:SW458879 JA458874:JA458879 D458874:E458879 WVM393338:WVM393343 WLQ393338:WLQ393343 WBU393338:WBU393343 VRY393338:VRY393343 VIC393338:VIC393343 UYG393338:UYG393343 UOK393338:UOK393343 UEO393338:UEO393343 TUS393338:TUS393343 TKW393338:TKW393343 TBA393338:TBA393343 SRE393338:SRE393343 SHI393338:SHI393343 RXM393338:RXM393343 RNQ393338:RNQ393343 RDU393338:RDU393343 QTY393338:QTY393343 QKC393338:QKC393343 QAG393338:QAG393343 PQK393338:PQK393343 PGO393338:PGO393343 OWS393338:OWS393343 OMW393338:OMW393343 ODA393338:ODA393343 NTE393338:NTE393343 NJI393338:NJI393343 MZM393338:MZM393343 MPQ393338:MPQ393343 MFU393338:MFU393343 LVY393338:LVY393343 LMC393338:LMC393343 LCG393338:LCG393343 KSK393338:KSK393343 KIO393338:KIO393343 JYS393338:JYS393343 JOW393338:JOW393343 JFA393338:JFA393343 IVE393338:IVE393343 ILI393338:ILI393343 IBM393338:IBM393343 HRQ393338:HRQ393343 HHU393338:HHU393343 GXY393338:GXY393343 GOC393338:GOC393343 GEG393338:GEG393343 FUK393338:FUK393343 FKO393338:FKO393343 FAS393338:FAS393343 EQW393338:EQW393343 EHA393338:EHA393343 DXE393338:DXE393343 DNI393338:DNI393343 DDM393338:DDM393343 CTQ393338:CTQ393343 CJU393338:CJU393343 BZY393338:BZY393343 BQC393338:BQC393343 BGG393338:BGG393343 AWK393338:AWK393343 AMO393338:AMO393343 ACS393338:ACS393343 SW393338:SW393343 JA393338:JA393343 D393338:E393343 WVM327802:WVM327807 WLQ327802:WLQ327807 WBU327802:WBU327807 VRY327802:VRY327807 VIC327802:VIC327807 UYG327802:UYG327807 UOK327802:UOK327807 UEO327802:UEO327807 TUS327802:TUS327807 TKW327802:TKW327807 TBA327802:TBA327807 SRE327802:SRE327807 SHI327802:SHI327807 RXM327802:RXM327807 RNQ327802:RNQ327807 RDU327802:RDU327807 QTY327802:QTY327807 QKC327802:QKC327807 QAG327802:QAG327807 PQK327802:PQK327807 PGO327802:PGO327807 OWS327802:OWS327807 OMW327802:OMW327807 ODA327802:ODA327807 NTE327802:NTE327807 NJI327802:NJI327807 MZM327802:MZM327807 MPQ327802:MPQ327807 MFU327802:MFU327807 LVY327802:LVY327807 LMC327802:LMC327807 LCG327802:LCG327807 KSK327802:KSK327807 KIO327802:KIO327807 JYS327802:JYS327807 JOW327802:JOW327807 JFA327802:JFA327807 IVE327802:IVE327807 ILI327802:ILI327807 IBM327802:IBM327807 HRQ327802:HRQ327807 HHU327802:HHU327807 GXY327802:GXY327807 GOC327802:GOC327807 GEG327802:GEG327807 FUK327802:FUK327807 FKO327802:FKO327807 FAS327802:FAS327807 EQW327802:EQW327807 EHA327802:EHA327807 DXE327802:DXE327807 DNI327802:DNI327807 DDM327802:DDM327807 CTQ327802:CTQ327807 CJU327802:CJU327807 BZY327802:BZY327807 BQC327802:BQC327807 BGG327802:BGG327807 AWK327802:AWK327807 AMO327802:AMO327807 ACS327802:ACS327807 SW327802:SW327807 JA327802:JA327807 D327802:E327807 WVM262266:WVM262271 WLQ262266:WLQ262271 WBU262266:WBU262271 VRY262266:VRY262271 VIC262266:VIC262271 UYG262266:UYG262271 UOK262266:UOK262271 UEO262266:UEO262271 TUS262266:TUS262271 TKW262266:TKW262271 TBA262266:TBA262271 SRE262266:SRE262271 SHI262266:SHI262271 RXM262266:RXM262271 RNQ262266:RNQ262271 RDU262266:RDU262271 QTY262266:QTY262271 QKC262266:QKC262271 QAG262266:QAG262271 PQK262266:PQK262271 PGO262266:PGO262271 OWS262266:OWS262271 OMW262266:OMW262271 ODA262266:ODA262271 NTE262266:NTE262271 NJI262266:NJI262271 MZM262266:MZM262271 MPQ262266:MPQ262271 MFU262266:MFU262271 LVY262266:LVY262271 LMC262266:LMC262271 LCG262266:LCG262271 KSK262266:KSK262271 KIO262266:KIO262271 JYS262266:JYS262271 JOW262266:JOW262271 JFA262266:JFA262271 IVE262266:IVE262271 ILI262266:ILI262271 IBM262266:IBM262271 HRQ262266:HRQ262271 HHU262266:HHU262271 GXY262266:GXY262271 GOC262266:GOC262271 GEG262266:GEG262271 FUK262266:FUK262271 FKO262266:FKO262271 FAS262266:FAS262271 EQW262266:EQW262271 EHA262266:EHA262271 DXE262266:DXE262271 DNI262266:DNI262271 DDM262266:DDM262271 CTQ262266:CTQ262271 CJU262266:CJU262271 BZY262266:BZY262271 BQC262266:BQC262271 BGG262266:BGG262271 AWK262266:AWK262271 AMO262266:AMO262271 ACS262266:ACS262271 SW262266:SW262271 JA262266:JA262271 D262266:E262271 WVM196730:WVM196735 WLQ196730:WLQ196735 WBU196730:WBU196735 VRY196730:VRY196735 VIC196730:VIC196735 UYG196730:UYG196735 UOK196730:UOK196735 UEO196730:UEO196735 TUS196730:TUS196735 TKW196730:TKW196735 TBA196730:TBA196735 SRE196730:SRE196735 SHI196730:SHI196735 RXM196730:RXM196735 RNQ196730:RNQ196735 RDU196730:RDU196735 QTY196730:QTY196735 QKC196730:QKC196735 QAG196730:QAG196735 PQK196730:PQK196735 PGO196730:PGO196735 OWS196730:OWS196735 OMW196730:OMW196735 ODA196730:ODA196735 NTE196730:NTE196735 NJI196730:NJI196735 MZM196730:MZM196735 MPQ196730:MPQ196735 MFU196730:MFU196735 LVY196730:LVY196735 LMC196730:LMC196735 LCG196730:LCG196735 KSK196730:KSK196735 KIO196730:KIO196735 JYS196730:JYS196735 JOW196730:JOW196735 JFA196730:JFA196735 IVE196730:IVE196735 ILI196730:ILI196735 IBM196730:IBM196735 HRQ196730:HRQ196735 HHU196730:HHU196735 GXY196730:GXY196735 GOC196730:GOC196735 GEG196730:GEG196735 FUK196730:FUK196735 FKO196730:FKO196735 FAS196730:FAS196735 EQW196730:EQW196735 EHA196730:EHA196735 DXE196730:DXE196735 DNI196730:DNI196735 DDM196730:DDM196735 CTQ196730:CTQ196735 CJU196730:CJU196735 BZY196730:BZY196735 BQC196730:BQC196735 BGG196730:BGG196735 AWK196730:AWK196735 AMO196730:AMO196735 ACS196730:ACS196735 SW196730:SW196735 JA196730:JA196735 D196730:E196735 WVM131194:WVM131199 WLQ131194:WLQ131199 WBU131194:WBU131199 VRY131194:VRY131199 VIC131194:VIC131199 UYG131194:UYG131199 UOK131194:UOK131199 UEO131194:UEO131199 TUS131194:TUS131199 TKW131194:TKW131199 TBA131194:TBA131199 SRE131194:SRE131199 SHI131194:SHI131199 RXM131194:RXM131199 RNQ131194:RNQ131199 RDU131194:RDU131199 QTY131194:QTY131199 QKC131194:QKC131199 QAG131194:QAG131199 PQK131194:PQK131199 PGO131194:PGO131199 OWS131194:OWS131199 OMW131194:OMW131199 ODA131194:ODA131199 NTE131194:NTE131199 NJI131194:NJI131199 MZM131194:MZM131199 MPQ131194:MPQ131199 MFU131194:MFU131199 LVY131194:LVY131199 LMC131194:LMC131199 LCG131194:LCG131199 KSK131194:KSK131199 KIO131194:KIO131199 JYS131194:JYS131199 JOW131194:JOW131199 JFA131194:JFA131199 IVE131194:IVE131199 ILI131194:ILI131199 IBM131194:IBM131199 HRQ131194:HRQ131199 HHU131194:HHU131199 GXY131194:GXY131199 GOC131194:GOC131199 GEG131194:GEG131199 FUK131194:FUK131199 FKO131194:FKO131199 FAS131194:FAS131199 EQW131194:EQW131199 EHA131194:EHA131199 DXE131194:DXE131199 DNI131194:DNI131199 DDM131194:DDM131199 CTQ131194:CTQ131199 CJU131194:CJU131199 BZY131194:BZY131199 BQC131194:BQC131199 BGG131194:BGG131199 AWK131194:AWK131199 AMO131194:AMO131199 ACS131194:ACS131199 SW131194:SW131199 JA131194:JA131199 D131194:E131199 WVM65658:WVM65663 WLQ65658:WLQ65663 WBU65658:WBU65663 VRY65658:VRY65663 VIC65658:VIC65663 UYG65658:UYG65663 UOK65658:UOK65663 UEO65658:UEO65663 TUS65658:TUS65663 TKW65658:TKW65663 TBA65658:TBA65663 SRE65658:SRE65663 SHI65658:SHI65663 RXM65658:RXM65663 RNQ65658:RNQ65663 RDU65658:RDU65663 QTY65658:QTY65663 QKC65658:QKC65663 QAG65658:QAG65663 PQK65658:PQK65663 PGO65658:PGO65663 OWS65658:OWS65663 OMW65658:OMW65663 ODA65658:ODA65663 NTE65658:NTE65663 NJI65658:NJI65663 MZM65658:MZM65663 MPQ65658:MPQ65663 MFU65658:MFU65663 LVY65658:LVY65663 LMC65658:LMC65663 LCG65658:LCG65663 KSK65658:KSK65663 KIO65658:KIO65663 JYS65658:JYS65663 JOW65658:JOW65663 JFA65658:JFA65663 IVE65658:IVE65663 ILI65658:ILI65663 IBM65658:IBM65663 HRQ65658:HRQ65663 HHU65658:HHU65663 GXY65658:GXY65663 GOC65658:GOC65663 GEG65658:GEG65663 FUK65658:FUK65663 FKO65658:FKO65663 FAS65658:FAS65663 EQW65658:EQW65663 EHA65658:EHA65663 DXE65658:DXE65663 DNI65658:DNI65663 DDM65658:DDM65663 CTQ65658:CTQ65663 CJU65658:CJU65663 BZY65658:BZY65663 BQC65658:BQC65663 BGG65658:BGG65663 AWK65658:AWK65663 AMO65658:AMO65663 ACS65658:ACS65663 SW65658:SW65663 JA65658:JA65663 D65658:E65663 JJ3:JL3 WVV3:WVX3 WLZ3:WMB3 WCD3:WCF3 VSH3:VSJ3 VIL3:VIN3 UYP3:UYR3 UOT3:UOV3 UEX3:UEZ3 TVB3:TVD3 TLF3:TLH3 TBJ3:TBL3 SRN3:SRP3 SHR3:SHT3 RXV3:RXX3 RNZ3:ROB3 RED3:REF3 QUH3:QUJ3 QKL3:QKN3 QAP3:QAR3 PQT3:PQV3 PGX3:PGZ3 OXB3:OXD3 ONF3:ONH3 ODJ3:ODL3 NTN3:NTP3 NJR3:NJT3 MZV3:MZX3 MPZ3:MQB3 MGD3:MGF3 LWH3:LWJ3 LML3:LMN3 LCP3:LCR3 KST3:KSV3 KIX3:KIZ3 JZB3:JZD3 JPF3:JPH3 JFJ3:JFL3 IVN3:IVP3 ILR3:ILT3 IBV3:IBX3 HRZ3:HSB3 HID3:HIF3 GYH3:GYJ3 GOL3:GON3 GEP3:GER3 FUT3:FUV3 FKX3:FKZ3 FBB3:FBD3 ERF3:ERH3 EHJ3:EHL3 DXN3:DXP3 DNR3:DNT3 DDV3:DDX3 CTZ3:CUB3 CKD3:CKF3 CAH3:CAJ3 BQL3:BQN3 BGP3:BGR3 AWT3:AWV3 AMX3:AMZ3 ADB3:ADD3 TF3:TH3 N4 WVV4 WLZ4 WCD4 VSH4 VIL4 UYP4 UOT4 UEX4 TVB4 TLF4 TBJ4 SRN4 SHR4 RXV4 RNZ4 RED4 QUH4 QKL4 QAP4 PQT4 PGX4 OXB4 ONF4 ODJ4 NTN4 NJR4 MZV4 MPZ4 MGD4 LWH4 LML4 LCP4 KST4 KIX4 JZB4 JPF4 JFJ4 IVN4 ILR4 IBV4 HRZ4 HID4 GYH4 GOL4 GEP4 FUT4 FKX4 FBB4 ERF4 EHJ4 DXN4 DNR4 DDV4 CTZ4 CKD4 CAH4 BQL4 BGP4 AWT4 AMX4 ADB4 TF4 JJ4 WVL9:WVL10 WLP9:WLP10 WBT9:WBT10 VRX9:VRX10 VIB9:VIB10 UYF9:UYF10 UOJ9:UOJ10 UEN9:UEN10 TUR9:TUR10 TKV9:TKV10 TAZ9:TAZ10 SRD9:SRD10 SHH9:SHH10 RXL9:RXL10 RNP9:RNP10 RDT9:RDT10 QTX9:QTX10 QKB9:QKB10 QAF9:QAF10 PQJ9:PQJ10 PGN9:PGN10 OWR9:OWR10 OMV9:OMV10 OCZ9:OCZ10 NTD9:NTD10 NJH9:NJH10 MZL9:MZL10 MPP9:MPP10 MFT9:MFT10 LVX9:LVX10 LMB9:LMB10 LCF9:LCF10 KSJ9:KSJ10 KIN9:KIN10 JYR9:JYR10 JOV9:JOV10 JEZ9:JEZ10 IVD9:IVD10 ILH9:ILH10 IBL9:IBL10 HRP9:HRP10 HHT9:HHT10 GXX9:GXX10 GOB9:GOB10 GEF9:GEF10 FUJ9:FUJ10 FKN9:FKN10 FAR9:FAR10 EQV9:EQV10 EGZ9:EGZ10 DXD9:DXD10 DNH9:DNH10 DDL9:DDL10 CTP9:CTP10 CJT9:CJT10 BZX9:BZX10 BQB9:BQB10 BGF9:BGF10 AWJ9:AWJ10 AMN9:AMN10 ACR9:ACR10 SV9:SV10 IZ9:IZ10 B10:C10 WVK10 WLO10 WBS10 VRW10 VIA10 UYE10 UOI10 UEM10 TUQ10 TKU10 TAY10 SRC10 SHG10 RXK10 RNO10 RDS10 QTW10 QKA10 QAE10 PQI10 PGM10 OWQ10 OMU10 OCY10 NTC10 NJG10 MZK10 MPO10 MFS10 LVW10 LMA10 LCE10 KSI10 KIM10 JYQ10 JOU10 JEY10 IVC10 ILG10 IBK10 HRO10 HHS10 GXW10 GOA10 GEE10 FUI10 FKM10 FAQ10 EQU10 EGY10 DXC10 DNG10 DDK10 CTO10 CJS10 BZW10 BQA10 BGE10 AWI10 AMM10 ACQ10 SU10 IY10 WVM13:WVM19 WLQ13:WLQ19 WBU13:WBU19 VRY13:VRY19 VIC13:VIC19 UYG13:UYG19 UOK13:UOK19 UEO13:UEO19 TUS13:TUS19 TKW13:TKW19 TBA13:TBA19 SRE13:SRE19 SHI13:SHI19 RXM13:RXM19 RNQ13:RNQ19 RDU13:RDU19 QTY13:QTY19 QKC13:QKC19 QAG13:QAG19 PQK13:PQK19 PGO13:PGO19 OWS13:OWS19 OMW13:OMW19 ODA13:ODA19 NTE13:NTE19 NJI13:NJI19 MZM13:MZM19 MPQ13:MPQ19 MFU13:MFU19 LVY13:LVY19 LMC13:LMC19 LCG13:LCG19 KSK13:KSK19 KIO13:KIO19 JYS13:JYS19 JOW13:JOW19 JFA13:JFA19 IVE13:IVE19 ILI13:ILI19 IBM13:IBM19 HRQ13:HRQ19 HHU13:HHU19 GXY13:GXY19 GOC13:GOC19 GEG13:GEG19 FUK13:FUK19 FKO13:FKO19 FAS13:FAS19 EQW13:EQW19 EHA13:EHA19 DXE13:DXE19 DNI13:DNI19 DDM13:DDM19 CTQ13:CTQ19 CJU13:CJU19 BZY13:BZY19 BQC13:BQC19 BGG13:BGG19 AWK13:AWK19 AMO13:AMO19 ACS13:ACS19 SW13:SW19 JA13:JA19 WVM31:WVM37 WLQ31:WLQ37 WBU31:WBU37 VRY31:VRY37 VIC31:VIC37 UYG31:UYG37 UOK31:UOK37 UEO31:UEO37 TUS31:TUS37 TKW31:TKW37 TBA31:TBA37 SRE31:SRE37 SHI31:SHI37 RXM31:RXM37 RNQ31:RNQ37 RDU31:RDU37 QTY31:QTY37 QKC31:QKC37 QAG31:QAG37 PQK31:PQK37 PGO31:PGO37 OWS31:OWS37 OMW31:OMW37 ODA31:ODA37 NTE31:NTE37 NJI31:NJI37 MZM31:MZM37 MPQ31:MPQ37 MFU31:MFU37 LVY31:LVY37 LMC31:LMC37 LCG31:LCG37 KSK31:KSK37 KIO31:KIO37 JYS31:JYS37 JOW31:JOW37 JFA31:JFA37 IVE31:IVE37 ILI31:ILI37 IBM31:IBM37 HRQ31:HRQ37 HHU31:HHU37 GXY31:GXY37 GOC31:GOC37 GEG31:GEG37 FUK31:FUK37 FKO31:FKO37 FAS31:FAS37 EQW31:EQW37 EHA31:EHA37 DXE31:DXE37 DNI31:DNI37 DDM31:DDM37 CTQ31:CTQ37 CJU31:CJU37 BZY31:BZY37 BQC31:BQC37 BGG31:BGG37 AWK31:AWK37 AMO31:AMO37 ACS31:ACS37 SW31:SW37 JA31:JA37 WVM22:WVM28 WLQ22:WLQ28 WBU22:WBU28 VRY22:VRY28 VIC22:VIC28 UYG22:UYG28 UOK22:UOK28 UEO22:UEO28 TUS22:TUS28 TKW22:TKW28 TBA22:TBA28 SRE22:SRE28 SHI22:SHI28 RXM22:RXM28 RNQ22:RNQ28 RDU22:RDU28 QTY22:QTY28 QKC22:QKC28 QAG22:QAG28 PQK22:PQK28 PGO22:PGO28 OWS22:OWS28 OMW22:OMW28 ODA22:ODA28 NTE22:NTE28 NJI22:NJI28 MZM22:MZM28 MPQ22:MPQ28 MFU22:MFU28 LVY22:LVY28 LMC22:LMC28 LCG22:LCG28 KSK22:KSK28 KIO22:KIO28 JYS22:JYS28 JOW22:JOW28 JFA22:JFA28 IVE22:IVE28 ILI22:ILI28 IBM22:IBM28 HRQ22:HRQ28 HHU22:HHU28 GXY22:GXY28 GOC22:GOC28 GEG22:GEG28 FUK22:FUK28 FKO22:FKO28 FAS22:FAS28 EQW22:EQW28 EHA22:EHA28 DXE22:DXE28 DNI22:DNI28 DDM22:DDM28 CTQ22:CTQ28 CJU22:CJU28 BZY22:BZY28 BQC22:BQC28 BGG22:BGG28 AWK22:AWK28 AMO22:AMO28 ACS22:ACS28 SW22:SW28 JA22:JA28 WVM40:WVM46 WLQ40:WLQ46 WBU40:WBU46 VRY40:VRY46 VIC40:VIC46 UYG40:UYG46 UOK40:UOK46 UEO40:UEO46 TUS40:TUS46 TKW40:TKW46 TBA40:TBA46 SRE40:SRE46 SHI40:SHI46 RXM40:RXM46 RNQ40:RNQ46 RDU40:RDU46 QTY40:QTY46 QKC40:QKC46 QAG40:QAG46 PQK40:PQK46 PGO40:PGO46 OWS40:OWS46 OMW40:OMW46 ODA40:ODA46 NTE40:NTE46 NJI40:NJI46 MZM40:MZM46 MPQ40:MPQ46 MFU40:MFU46 LVY40:LVY46 LMC40:LMC46 LCG40:LCG46 KSK40:KSK46 KIO40:KIO46 JYS40:JYS46 JOW40:JOW46 JFA40:JFA46 IVE40:IVE46 ILI40:ILI46 IBM40:IBM46 HRQ40:HRQ46 HHU40:HHU46 GXY40:GXY46 GOC40:GOC46 GEG40:GEG46 FUK40:FUK46 FKO40:FKO46 FAS40:FAS46 EQW40:EQW46 EHA40:EHA46 DXE40:DXE46 DNI40:DNI46 DDM40:DDM46 CTQ40:CTQ46 CJU40:CJU46 BZY40:BZY46 BQC40:BQC46 BGG40:BGG46 AWK40:AWK46 AMO40:AMO46 ACS40:ACS46 SW40:SW46 JA40:JA46 WVM49:WVM55 WLQ49:WLQ55 WBU49:WBU55 VRY49:VRY55 VIC49:VIC55 UYG49:UYG55 UOK49:UOK55 UEO49:UEO55 TUS49:TUS55 TKW49:TKW55 TBA49:TBA55 SRE49:SRE55 SHI49:SHI55 RXM49:RXM55 RNQ49:RNQ55 RDU49:RDU55 QTY49:QTY55 QKC49:QKC55 QAG49:QAG55 PQK49:PQK55 PGO49:PGO55 OWS49:OWS55 OMW49:OMW55 ODA49:ODA55 NTE49:NTE55 NJI49:NJI55 MZM49:MZM55 MPQ49:MPQ55 MFU49:MFU55 LVY49:LVY55 LMC49:LMC55 LCG49:LCG55 KSK49:KSK55 KIO49:KIO55 JYS49:JYS55 JOW49:JOW55 JFA49:JFA55 IVE49:IVE55 ILI49:ILI55 IBM49:IBM55 HRQ49:HRQ55 HHU49:HHU55 GXY49:GXY55 GOC49:GOC55 GEG49:GEG55 FUK49:FUK55 FKO49:FKO55 FAS49:FAS55 EQW49:EQW55 EHA49:EHA55 DXE49:DXE55 DNI49:DNI55 DDM49:DDM55 CTQ49:CTQ55 CJU49:CJU55 BZY49:BZY55 BQC49:BQC55 BGG49:BGG55 AWK49:AWK55 AMO49:AMO55 ACS49:ACS55 SW49:SW55 JA49:JA55 WVM58:WVM64 WLQ58:WLQ64 WBU58:WBU64 VRY58:VRY64 VIC58:VIC64 UYG58:UYG64 UOK58:UOK64 UEO58:UEO64 TUS58:TUS64 TKW58:TKW64 TBA58:TBA64 SRE58:SRE64 SHI58:SHI64 RXM58:RXM64 RNQ58:RNQ64 RDU58:RDU64 QTY58:QTY64 QKC58:QKC64 QAG58:QAG64 PQK58:PQK64 PGO58:PGO64 OWS58:OWS64 OMW58:OMW64 ODA58:ODA64 NTE58:NTE64 NJI58:NJI64 MZM58:MZM64 MPQ58:MPQ64 MFU58:MFU64 LVY58:LVY64 LMC58:LMC64 LCG58:LCG64 KSK58:KSK64 KIO58:KIO64 JYS58:JYS64 JOW58:JOW64 JFA58:JFA64 IVE58:IVE64 ILI58:ILI64 IBM58:IBM64 HRQ58:HRQ64 HHU58:HHU64 GXY58:GXY64 GOC58:GOC64 GEG58:GEG64 FUK58:FUK64 FKO58:FKO64 FAS58:FAS64 EQW58:EQW64 EHA58:EHA64 DXE58:DXE64 DNI58:DNI64 DDM58:DDM64 CTQ58:CTQ64 CJU58:CJU64 BZY58:BZY64 BQC58:BQC64 BGG58:BGG64 AWK58:AWK64 AMO58:AMO64 ACS58:ACS64 SW58:SW64 JA58:JA64 WVM67:WVM73 WLQ67:WLQ73 WBU67:WBU73 VRY67:VRY73 VIC67:VIC73 UYG67:UYG73 UOK67:UOK73 UEO67:UEO73 TUS67:TUS73 TKW67:TKW73 TBA67:TBA73 SRE67:SRE73 SHI67:SHI73 RXM67:RXM73 RNQ67:RNQ73 RDU67:RDU73 QTY67:QTY73 QKC67:QKC73 QAG67:QAG73 PQK67:PQK73 PGO67:PGO73 OWS67:OWS73 OMW67:OMW73 ODA67:ODA73 NTE67:NTE73 NJI67:NJI73 MZM67:MZM73 MPQ67:MPQ73 MFU67:MFU73 LVY67:LVY73 LMC67:LMC73 LCG67:LCG73 KSK67:KSK73 KIO67:KIO73 JYS67:JYS73 JOW67:JOW73 JFA67:JFA73 IVE67:IVE73 ILI67:ILI73 IBM67:IBM73 HRQ67:HRQ73 HHU67:HHU73 GXY67:GXY73 GOC67:GOC73 GEG67:GEG73 FUK67:FUK73 FKO67:FKO73 FAS67:FAS73 EQW67:EQW73 EHA67:EHA73 DXE67:DXE73 DNI67:DNI73 DDM67:DDM73 CTQ67:CTQ73 CJU67:CJU73 BZY67:BZY73 BQC67:BQC73 BGG67:BGG73 AWK67:AWK73 AMO67:AMO73 ACS67:ACS73 SW67:SW73 JA67:JA73 WVM76:WVM82 WLQ76:WLQ82 WBU76:WBU82 VRY76:VRY82 VIC76:VIC82 UYG76:UYG82 UOK76:UOK82 UEO76:UEO82 TUS76:TUS82 TKW76:TKW82 TBA76:TBA82 SRE76:SRE82 SHI76:SHI82 RXM76:RXM82 RNQ76:RNQ82 RDU76:RDU82 QTY76:QTY82 QKC76:QKC82 QAG76:QAG82 PQK76:PQK82 PGO76:PGO82 OWS76:OWS82 OMW76:OMW82 ODA76:ODA82 NTE76:NTE82 NJI76:NJI82 MZM76:MZM82 MPQ76:MPQ82 MFU76:MFU82 LVY76:LVY82 LMC76:LMC82 LCG76:LCG82 KSK76:KSK82 KIO76:KIO82 JYS76:JYS82 JOW76:JOW82 JFA76:JFA82 IVE76:IVE82 ILI76:ILI82 IBM76:IBM82 HRQ76:HRQ82 HHU76:HHU82 GXY76:GXY82 GOC76:GOC82 GEG76:GEG82 FUK76:FUK82 FKO76:FKO82 FAS76:FAS82 EQW76:EQW82 EHA76:EHA82 DXE76:DXE82 DNI76:DNI82 DDM76:DDM82 CTQ76:CTQ82 CJU76:CJU82 BZY76:BZY82 BQC76:BQC82 BGG76:BGG82 AWK76:AWK82 AMO76:AMO82 ACS76:ACS82 SW76:SW82 JA76:JA82 WVM85:WVM91 WLQ85:WLQ91 WBU85:WBU91 VRY85:VRY91 VIC85:VIC91 UYG85:UYG91 UOK85:UOK91 UEO85:UEO91 TUS85:TUS91 TKW85:TKW91 TBA85:TBA91 SRE85:SRE91 SHI85:SHI91 RXM85:RXM91 RNQ85:RNQ91 RDU85:RDU91 QTY85:QTY91 QKC85:QKC91 QAG85:QAG91 PQK85:PQK91 PGO85:PGO91 OWS85:OWS91 OMW85:OMW91 ODA85:ODA91 NTE85:NTE91 NJI85:NJI91 MZM85:MZM91 MPQ85:MPQ91 MFU85:MFU91 LVY85:LVY91 LMC85:LMC91 LCG85:LCG91 KSK85:KSK91 KIO85:KIO91 JYS85:JYS91 JOW85:JOW91 JFA85:JFA91 IVE85:IVE91 ILI85:ILI91 IBM85:IBM91 HRQ85:HRQ91 HHU85:HHU91 GXY85:GXY91 GOC85:GOC91 GEG85:GEG91 FUK85:FUK91 FKO85:FKO91 FAS85:FAS91 EQW85:EQW91 EHA85:EHA91 DXE85:DXE91 DNI85:DNI91 DDM85:DDM91 CTQ85:CTQ91 CJU85:CJU91 BZY85:BZY91 BQC85:BQC91 BGG85:BGG91 AWK85:AWK91 AMO85:AMO91 ACS85:ACS91 SW85:SW91 JA85:JA91 WVM94:WVM100 WLQ94:WLQ100 WBU94:WBU100 VRY94:VRY100 VIC94:VIC100 UYG94:UYG100 UOK94:UOK100 UEO94:UEO100 TUS94:TUS100 TKW94:TKW100 TBA94:TBA100 SRE94:SRE100 SHI94:SHI100 RXM94:RXM100 RNQ94:RNQ100 RDU94:RDU100 QTY94:QTY100 QKC94:QKC100 QAG94:QAG100 PQK94:PQK100 PGO94:PGO100 OWS94:OWS100 OMW94:OMW100 ODA94:ODA100 NTE94:NTE100 NJI94:NJI100 MZM94:MZM100 MPQ94:MPQ100 MFU94:MFU100 LVY94:LVY100 LMC94:LMC100 LCG94:LCG100 KSK94:KSK100 KIO94:KIO100 JYS94:JYS100 JOW94:JOW100 JFA94:JFA100 IVE94:IVE100 ILI94:ILI100 IBM94:IBM100 HRQ94:HRQ100 HHU94:HHU100 GXY94:GXY100 GOC94:GOC100 GEG94:GEG100 FUK94:FUK100 FKO94:FKO100 FAS94:FAS100 EQW94:EQW100 EHA94:EHA100 DXE94:DXE100 DNI94:DNI100 DDM94:DDM100 CTQ94:CTQ100 CJU94:CJU100 BZY94:BZY100 BQC94:BQC100 BGG94:BGG100 AWK94:AWK100 AMO94:AMO100 ACS94:ACS100 SW94:SW100 JA94:JA100 WVM103:WVM109 WLQ103:WLQ109 WBU103:WBU109 VRY103:VRY109 VIC103:VIC109 UYG103:UYG109 UOK103:UOK109 UEO103:UEO109 TUS103:TUS109 TKW103:TKW109 TBA103:TBA109 SRE103:SRE109 SHI103:SHI109 RXM103:RXM109 RNQ103:RNQ109 RDU103:RDU109 QTY103:QTY109 QKC103:QKC109 QAG103:QAG109 PQK103:PQK109 PGO103:PGO109 OWS103:OWS109 OMW103:OMW109 ODA103:ODA109 NTE103:NTE109 NJI103:NJI109 MZM103:MZM109 MPQ103:MPQ109 MFU103:MFU109 LVY103:LVY109 LMC103:LMC109 LCG103:LCG109 KSK103:KSK109 KIO103:KIO109 JYS103:JYS109 JOW103:JOW109 JFA103:JFA109 IVE103:IVE109 ILI103:ILI109 IBM103:IBM109 HRQ103:HRQ109 HHU103:HHU109 GXY103:GXY109 GOC103:GOC109 GEG103:GEG109 FUK103:FUK109 FKO103:FKO109 FAS103:FAS109 EQW103:EQW109 EHA103:EHA109 DXE103:DXE109 DNI103:DNI109 DDM103:DDM109 CTQ103:CTQ109 CJU103:CJU109 BZY103:BZY109 BQC103:BQC109 BGG103:BGG109 AWK103:AWK109 AMO103:AMO109 ACS103:ACS109 SW103:SW109 JA103:JA109 WVM112:WVM118 WLQ112:WLQ118 WBU112:WBU118 VRY112:VRY118 VIC112:VIC118 UYG112:UYG118 UOK112:UOK118 UEO112:UEO118 TUS112:TUS118 TKW112:TKW118 TBA112:TBA118 SRE112:SRE118 SHI112:SHI118 RXM112:RXM118 RNQ112:RNQ118 RDU112:RDU118 QTY112:QTY118 QKC112:QKC118 QAG112:QAG118 PQK112:PQK118 PGO112:PGO118 OWS112:OWS118 OMW112:OMW118 ODA112:ODA118 NTE112:NTE118 NJI112:NJI118 MZM112:MZM118 MPQ112:MPQ118 MFU112:MFU118 LVY112:LVY118 LMC112:LMC118 LCG112:LCG118 KSK112:KSK118 KIO112:KIO118 JYS112:JYS118 JOW112:JOW118 JFA112:JFA118 IVE112:IVE118 ILI112:ILI118 IBM112:IBM118 HRQ112:HRQ118 HHU112:HHU118 GXY112:GXY118 GOC112:GOC118 GEG112:GEG118 FUK112:FUK118 FKO112:FKO118 FAS112:FAS118 EQW112:EQW118 EHA112:EHA118 DXE112:DXE118 DNI112:DNI118 DDM112:DDM118 CTQ112:CTQ118 CJU112:CJU118 BZY112:BZY118 BQC112:BQC118 BGG112:BGG118 AWK112:AWK118 AMO112:AMO118 ACS112:ACS118 SW112:SW118 JA112:JA118 WVM121:WVM127 WLQ121:WLQ127 WBU121:WBU127 VRY121:VRY127 VIC121:VIC127 UYG121:UYG127 UOK121:UOK127 UEO121:UEO127 TUS121:TUS127 TKW121:TKW127 TBA121:TBA127 SRE121:SRE127 SHI121:SHI127 RXM121:RXM127 RNQ121:RNQ127 RDU121:RDU127 QTY121:QTY127 QKC121:QKC127 QAG121:QAG127 PQK121:PQK127 PGO121:PGO127 OWS121:OWS127 OMW121:OMW127 ODA121:ODA127 NTE121:NTE127 NJI121:NJI127 MZM121:MZM127 MPQ121:MPQ127 MFU121:MFU127 LVY121:LVY127 LMC121:LMC127 LCG121:LCG127 KSK121:KSK127 KIO121:KIO127 JYS121:JYS127 JOW121:JOW127 JFA121:JFA127 IVE121:IVE127 ILI121:ILI127 IBM121:IBM127 HRQ121:HRQ127 HHU121:HHU127 GXY121:GXY127 GOC121:GOC127 GEG121:GEG127 FUK121:FUK127 FKO121:FKO127 FAS121:FAS127 EQW121:EQW127 EHA121:EHA127 DXE121:DXE127 DNI121:DNI127 DDM121:DDM127 CTQ121:CTQ127 CJU121:CJU127 BZY121:BZY127 BQC121:BQC127 BGG121:BGG127 AWK121:AWK127 AMO121:AMO127 ACS121:ACS127 SW121:SW127 JA121:JA127 WVM130:WVM136 WLQ130:WLQ136 WBU130:WBU136 VRY130:VRY136 VIC130:VIC136 UYG130:UYG136 UOK130:UOK136 UEO130:UEO136 TUS130:TUS136 TKW130:TKW136 TBA130:TBA136 SRE130:SRE136 SHI130:SHI136 RXM130:RXM136 RNQ130:RNQ136 RDU130:RDU136 QTY130:QTY136 QKC130:QKC136 QAG130:QAG136 PQK130:PQK136 PGO130:PGO136 OWS130:OWS136 OMW130:OMW136 ODA130:ODA136 NTE130:NTE136 NJI130:NJI136 MZM130:MZM136 MPQ130:MPQ136 MFU130:MFU136 LVY130:LVY136 LMC130:LMC136 LCG130:LCG136 KSK130:KSK136 KIO130:KIO136 JYS130:JYS136 JOW130:JOW136 JFA130:JFA136 IVE130:IVE136 ILI130:ILI136 IBM130:IBM136 HRQ130:HRQ136 HHU130:HHU136 GXY130:GXY136 GOC130:GOC136 GEG130:GEG136 FUK130:FUK136 FKO130:FKO136 FAS130:FAS136 EQW130:EQW136 EHA130:EHA136 DXE130:DXE136 DNI130:DNI136 DDM130:DDM136 CTQ130:CTQ136 CJU130:CJU136 BZY130:BZY136 BQC130:BQC136 BGG130:BGG136 AWK130:AWK136 AMO130:AMO136 ACS130:ACS136 SW130:SW136 JA130:JA136 WVM139:WVM145 WLQ139:WLQ145 WBU139:WBU145 VRY139:VRY145 VIC139:VIC145 UYG139:UYG145 UOK139:UOK145 UEO139:UEO145 TUS139:TUS145 TKW139:TKW145 TBA139:TBA145 SRE139:SRE145 SHI139:SHI145 RXM139:RXM145 RNQ139:RNQ145 RDU139:RDU145 QTY139:QTY145 QKC139:QKC145 QAG139:QAG145 PQK139:PQK145 PGO139:PGO145 OWS139:OWS145 OMW139:OMW145 ODA139:ODA145 NTE139:NTE145 NJI139:NJI145 MZM139:MZM145 MPQ139:MPQ145 MFU139:MFU145 LVY139:LVY145 LMC139:LMC145 LCG139:LCG145 KSK139:KSK145 KIO139:KIO145 JYS139:JYS145 JOW139:JOW145 JFA139:JFA145 IVE139:IVE145 ILI139:ILI145 IBM139:IBM145 HRQ139:HRQ145 HHU139:HHU145 GXY139:GXY145 GOC139:GOC145 GEG139:GEG145 FUK139:FUK145 FKO139:FKO145 FAS139:FAS145 EQW139:EQW145 EHA139:EHA145 DXE139:DXE145 DNI139:DNI145 DDM139:DDM145 CTQ139:CTQ145 CJU139:CJU145 BZY139:BZY145 BQC139:BQC145 BGG139:BGG145 AWK139:AWK145 AMO139:AMO145 ACS139:ACS145 SW139:SW145 JA139:JA145 WVM148:WVM154 WLQ148:WLQ154 WBU148:WBU154 VRY148:VRY154 VIC148:VIC154 UYG148:UYG154 UOK148:UOK154 UEO148:UEO154 TUS148:TUS154 TKW148:TKW154 TBA148:TBA154 SRE148:SRE154 SHI148:SHI154 RXM148:RXM154 RNQ148:RNQ154 RDU148:RDU154 QTY148:QTY154 QKC148:QKC154 QAG148:QAG154 PQK148:PQK154 PGO148:PGO154 OWS148:OWS154 OMW148:OMW154 ODA148:ODA154 NTE148:NTE154 NJI148:NJI154 MZM148:MZM154 MPQ148:MPQ154 MFU148:MFU154 LVY148:LVY154 LMC148:LMC154 LCG148:LCG154 KSK148:KSK154 KIO148:KIO154 JYS148:JYS154 JOW148:JOW154 JFA148:JFA154 IVE148:IVE154 ILI148:ILI154 IBM148:IBM154 HRQ148:HRQ154 HHU148:HHU154 GXY148:GXY154 GOC148:GOC154 GEG148:GEG154 FUK148:FUK154 FKO148:FKO154 FAS148:FAS154 EQW148:EQW154 EHA148:EHA154 DXE148:DXE154 DNI148:DNI154 DDM148:DDM154 CTQ148:CTQ154 CJU148:CJU154 BZY148:BZY154 BQC148:BQC154 BGG148:BGG154 AWK148:AWK154 AMO148:AMO154 ACS148:ACS154 SW148:SW154 JA148:JA154 WVM157:WVM163 WLQ157:WLQ163 WBU157:WBU163 VRY157:VRY163 VIC157:VIC163 UYG157:UYG163 UOK157:UOK163 UEO157:UEO163 TUS157:TUS163 TKW157:TKW163 TBA157:TBA163 SRE157:SRE163 SHI157:SHI163 RXM157:RXM163 RNQ157:RNQ163 RDU157:RDU163 QTY157:QTY163 QKC157:QKC163 QAG157:QAG163 PQK157:PQK163 PGO157:PGO163 OWS157:OWS163 OMW157:OMW163 ODA157:ODA163 NTE157:NTE163 NJI157:NJI163 MZM157:MZM163 MPQ157:MPQ163 MFU157:MFU163 LVY157:LVY163 LMC157:LMC163 LCG157:LCG163 KSK157:KSK163 KIO157:KIO163 JYS157:JYS163 JOW157:JOW163 JFA157:JFA163 IVE157:IVE163 ILI157:ILI163 IBM157:IBM163 HRQ157:HRQ163 HHU157:HHU163 GXY157:GXY163 GOC157:GOC163 GEG157:GEG163 FUK157:FUK163 FKO157:FKO163 FAS157:FAS163 EQW157:EQW163 EHA157:EHA163 DXE157:DXE163 DNI157:DNI163 DDM157:DDM163 CTQ157:CTQ163 CJU157:CJU163 BZY157:BZY163 BQC157:BQC163 BGG157:BGG163 AWK157:AWK163 AMO157:AMO163 ACS157:ACS163 SW157:SW163 JA157:JA163 WVM166:WVM172 WLQ166:WLQ172 WBU166:WBU172 VRY166:VRY172 VIC166:VIC172 UYG166:UYG172 UOK166:UOK172 UEO166:UEO172 TUS166:TUS172 TKW166:TKW172 TBA166:TBA172 SRE166:SRE172 SHI166:SHI172 RXM166:RXM172 RNQ166:RNQ172 RDU166:RDU172 QTY166:QTY172 QKC166:QKC172 QAG166:QAG172 PQK166:PQK172 PGO166:PGO172 OWS166:OWS172 OMW166:OMW172 ODA166:ODA172 NTE166:NTE172 NJI166:NJI172 MZM166:MZM172 MPQ166:MPQ172 MFU166:MFU172 LVY166:LVY172 LMC166:LMC172 LCG166:LCG172 KSK166:KSK172 KIO166:KIO172 JYS166:JYS172 JOW166:JOW172 JFA166:JFA172 IVE166:IVE172 ILI166:ILI172 IBM166:IBM172 HRQ166:HRQ172 HHU166:HHU172 GXY166:GXY172 GOC166:GOC172 GEG166:GEG172 FUK166:FUK172 FKO166:FKO172 FAS166:FAS172 EQW166:EQW172 EHA166:EHA172 DXE166:DXE172 DNI166:DNI172 DDM166:DDM172 CTQ166:CTQ172 CJU166:CJU172 BZY166:BZY172 BQC166:BQC172 BGG166:BGG172 AWK166:AWK172 AMO166:AMO172 ACS166:ACS172 SW166:SW172 JA166:JA172 WVM175:WVM181 WLQ175:WLQ181 WBU175:WBU181 VRY175:VRY181 VIC175:VIC181 UYG175:UYG181 UOK175:UOK181 UEO175:UEO181 TUS175:TUS181 TKW175:TKW181 TBA175:TBA181 SRE175:SRE181 SHI175:SHI181 RXM175:RXM181 RNQ175:RNQ181 RDU175:RDU181 QTY175:QTY181 QKC175:QKC181 QAG175:QAG181 PQK175:PQK181 PGO175:PGO181 OWS175:OWS181 OMW175:OMW181 ODA175:ODA181 NTE175:NTE181 NJI175:NJI181 MZM175:MZM181 MPQ175:MPQ181 MFU175:MFU181 LVY175:LVY181 LMC175:LMC181 LCG175:LCG181 KSK175:KSK181 KIO175:KIO181 JYS175:JYS181 JOW175:JOW181 JFA175:JFA181 IVE175:IVE181 ILI175:ILI181 IBM175:IBM181 HRQ175:HRQ181 HHU175:HHU181 GXY175:GXY181 GOC175:GOC181 GEG175:GEG181 FUK175:FUK181 FKO175:FKO181 FAS175:FAS181 EQW175:EQW181 EHA175:EHA181 DXE175:DXE181 DNI175:DNI181 DDM175:DDM181 CTQ175:CTQ181 CJU175:CJU181 BZY175:BZY181 BQC175:BQC181 BGG175:BGG181 AWK175:AWK181 AMO175:AMO181 ACS175:ACS181 SW175:SW181 JA175:JA181 WVM184:WVM190 WLQ184:WLQ190 WBU184:WBU190 VRY184:VRY190 VIC184:VIC190 UYG184:UYG190 UOK184:UOK190 UEO184:UEO190 TUS184:TUS190 TKW184:TKW190 TBA184:TBA190 SRE184:SRE190 SHI184:SHI190 RXM184:RXM190 RNQ184:RNQ190 RDU184:RDU190 QTY184:QTY190 QKC184:QKC190 QAG184:QAG190 PQK184:PQK190 PGO184:PGO190 OWS184:OWS190 OMW184:OMW190 ODA184:ODA190 NTE184:NTE190 NJI184:NJI190 MZM184:MZM190 MPQ184:MPQ190 MFU184:MFU190 LVY184:LVY190 LMC184:LMC190 LCG184:LCG190 KSK184:KSK190 KIO184:KIO190 JYS184:JYS190 JOW184:JOW190 JFA184:JFA190 IVE184:IVE190 ILI184:ILI190 IBM184:IBM190 HRQ184:HRQ190 HHU184:HHU190 GXY184:GXY190 GOC184:GOC190 GEG184:GEG190 FUK184:FUK190 FKO184:FKO190 FAS184:FAS190 EQW184:EQW190 EHA184:EHA190 DXE184:DXE190 DNI184:DNI190 DDM184:DDM190 CTQ184:CTQ190 CJU184:CJU190 BZY184:BZY190 BQC184:BQC190 BGG184:BGG190 AWK184:AWK190 AMO184:AMO190 ACS184:ACS190 SW184:SW190 JA184:JA190 WVM193:WVM199 WLQ193:WLQ199 WBU193:WBU199 VRY193:VRY199 VIC193:VIC199 UYG193:UYG199 UOK193:UOK199 UEO193:UEO199 TUS193:TUS199 TKW193:TKW199 TBA193:TBA199 SRE193:SRE199 SHI193:SHI199 RXM193:RXM199 RNQ193:RNQ199 RDU193:RDU199 QTY193:QTY199 QKC193:QKC199 QAG193:QAG199 PQK193:PQK199 PGO193:PGO199 OWS193:OWS199 OMW193:OMW199 ODA193:ODA199 NTE193:NTE199 NJI193:NJI199 MZM193:MZM199 MPQ193:MPQ199 MFU193:MFU199 LVY193:LVY199 LMC193:LMC199 LCG193:LCG199 KSK193:KSK199 KIO193:KIO199 JYS193:JYS199 JOW193:JOW199 JFA193:JFA199 IVE193:IVE199 ILI193:ILI199 IBM193:IBM199 HRQ193:HRQ199 HHU193:HHU199 GXY193:GXY199 GOC193:GOC199 GEG193:GEG199 FUK193:FUK199 FKO193:FKO199 FAS193:FAS199 EQW193:EQW199 EHA193:EHA199 DXE193:DXE199 DNI193:DNI199 DDM193:DDM199 CTQ193:CTQ199 CJU193:CJU199 BZY193:BZY199 BQC193:BQC199 BGG193:BGG199 AWK193:AWK199 AMO193:AMO199 ACS193:ACS199 SW193:SW199 JA193:JA199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sheetPr>
  <dimension ref="A1:EV305"/>
  <sheetViews>
    <sheetView topLeftCell="A2" zoomScale="80" zoomScaleNormal="80" workbookViewId="0">
      <pane ySplit="7" topLeftCell="A9" activePane="bottomLeft" state="frozen"/>
      <selection activeCell="A2" sqref="A2"/>
      <selection pane="bottomLeft" activeCell="A2" sqref="A2"/>
    </sheetView>
  </sheetViews>
  <sheetFormatPr baseColWidth="10" defaultRowHeight="15.75" x14ac:dyDescent="0.2"/>
  <cols>
    <col min="1" max="1" width="12" style="199" customWidth="1"/>
    <col min="2" max="2" width="43.85546875" style="826" customWidth="1"/>
    <col min="3" max="3" width="65" style="826" customWidth="1"/>
    <col min="4" max="4" width="22.7109375" style="827" customWidth="1"/>
    <col min="5" max="5" width="15.42578125" style="828" customWidth="1"/>
    <col min="6" max="6" width="17.140625" style="828" customWidth="1"/>
    <col min="7" max="7" width="56.140625" style="829" customWidth="1"/>
    <col min="8" max="8" width="51.7109375" style="829" customWidth="1"/>
    <col min="9" max="9" width="36.7109375" style="830" customWidth="1"/>
    <col min="10" max="10" width="11.5703125" style="831" customWidth="1"/>
    <col min="11" max="11" width="24.28515625" style="831" customWidth="1"/>
    <col min="12" max="12" width="60.7109375" style="829" customWidth="1"/>
    <col min="13" max="13" width="52.7109375" style="829" customWidth="1"/>
    <col min="14" max="14" width="16.7109375" style="832" customWidth="1"/>
    <col min="15" max="15" width="15.7109375" style="829" customWidth="1"/>
    <col min="16" max="16" width="18.5703125" style="833" customWidth="1"/>
    <col min="17" max="17" width="32.85546875" style="834" customWidth="1"/>
    <col min="18" max="18" width="62.7109375" style="829" customWidth="1"/>
    <col min="19" max="19" width="40.7109375" style="829" customWidth="1"/>
    <col min="20" max="20" width="14.7109375" style="832" customWidth="1"/>
    <col min="21" max="26" width="15.7109375" style="832" customWidth="1"/>
    <col min="27" max="28" width="21.85546875" style="832" bestFit="1" customWidth="1"/>
    <col min="29" max="29" width="19.7109375" style="832" bestFit="1" customWidth="1"/>
    <col min="30" max="30" width="16.28515625" style="832" bestFit="1" customWidth="1"/>
    <col min="31" max="31" width="9.7109375" style="832" bestFit="1" customWidth="1"/>
    <col min="32" max="35" width="21.85546875" style="832" bestFit="1" customWidth="1"/>
    <col min="36" max="36" width="19.7109375" style="832" bestFit="1" customWidth="1"/>
    <col min="37" max="37" width="16.28515625" style="832" bestFit="1" customWidth="1"/>
    <col min="38" max="38" width="9.7109375" style="832" bestFit="1" customWidth="1"/>
    <col min="39" max="42" width="21.85546875" style="832" bestFit="1" customWidth="1"/>
    <col min="43" max="43" width="19.7109375" style="832" bestFit="1" customWidth="1"/>
    <col min="44" max="44" width="16.28515625" style="832" bestFit="1" customWidth="1"/>
    <col min="45" max="45" width="9.7109375" style="832" bestFit="1" customWidth="1"/>
    <col min="46" max="49" width="21.85546875" style="832" bestFit="1" customWidth="1"/>
    <col min="50" max="50" width="19.7109375" style="832" bestFit="1" customWidth="1"/>
    <col min="51" max="51" width="16.28515625" style="832" bestFit="1" customWidth="1"/>
    <col min="52" max="52" width="9.7109375" style="832" bestFit="1" customWidth="1"/>
    <col min="53" max="54" width="21.85546875" style="832" bestFit="1" customWidth="1"/>
    <col min="55" max="55" width="23.42578125" style="832" bestFit="1" customWidth="1"/>
    <col min="56" max="56" width="51.7109375" style="201" bestFit="1" customWidth="1"/>
    <col min="57" max="57" width="9.85546875" style="7" customWidth="1"/>
    <col min="58" max="58" width="13.85546875" style="7" hidden="1" customWidth="1"/>
    <col min="59" max="59" width="39.28515625" style="7" hidden="1" customWidth="1"/>
    <col min="60" max="61" width="0" style="7" hidden="1" customWidth="1"/>
    <col min="62" max="62" width="22.5703125" style="7" hidden="1" customWidth="1"/>
    <col min="63" max="63" width="0" style="7" hidden="1" customWidth="1"/>
    <col min="64" max="64" width="22.42578125" style="7" hidden="1" customWidth="1"/>
    <col min="65" max="67" width="0" style="7" hidden="1" customWidth="1"/>
    <col min="68" max="68" width="15.5703125" style="7" hidden="1" customWidth="1"/>
    <col min="69" max="70" width="0" style="7" hidden="1" customWidth="1"/>
    <col min="71" max="71" width="20.28515625" style="7" hidden="1" customWidth="1"/>
    <col min="72" max="106" width="0" style="7" hidden="1" customWidth="1"/>
    <col min="107" max="107" width="26.5703125" style="7" hidden="1" customWidth="1"/>
    <col min="108" max="108" width="0" style="7" hidden="1" customWidth="1"/>
    <col min="109" max="109" width="52.85546875" style="7" hidden="1" customWidth="1"/>
    <col min="110" max="110" width="41.140625" style="7" hidden="1" customWidth="1"/>
    <col min="111" max="123" width="0" style="7" hidden="1" customWidth="1"/>
    <col min="124" max="124" width="15" style="7" hidden="1" customWidth="1"/>
    <col min="125" max="150" width="0" style="7" hidden="1" customWidth="1"/>
    <col min="151" max="16384" width="11.42578125" style="7"/>
  </cols>
  <sheetData>
    <row r="1" spans="1:150" ht="35.25" customHeight="1" x14ac:dyDescent="0.2">
      <c r="B1" s="1012" t="s">
        <v>0</v>
      </c>
      <c r="C1" s="1012"/>
      <c r="D1" s="1012"/>
      <c r="E1" s="1012"/>
      <c r="F1" s="1012"/>
      <c r="G1" s="1012"/>
      <c r="H1" s="1012"/>
      <c r="I1" s="1012"/>
      <c r="J1" s="1012"/>
      <c r="K1" s="1012"/>
      <c r="L1" s="1012"/>
      <c r="M1" s="1012"/>
      <c r="N1" s="1012"/>
      <c r="O1" s="1012"/>
      <c r="P1" s="1012"/>
      <c r="Q1" s="1012"/>
      <c r="R1" s="1012"/>
      <c r="S1" s="1012"/>
      <c r="T1" s="1012"/>
      <c r="U1" s="1012"/>
      <c r="V1" s="200"/>
      <c r="W1" s="200"/>
      <c r="X1" s="200"/>
      <c r="Y1" s="200"/>
      <c r="Z1" s="200"/>
      <c r="AA1" s="200"/>
      <c r="AB1" s="200"/>
      <c r="AC1" s="200"/>
      <c r="AD1" s="200"/>
      <c r="AE1" s="200"/>
      <c r="AF1" s="200"/>
      <c r="AG1" s="200"/>
      <c r="AH1" s="200"/>
      <c r="AI1" s="200"/>
      <c r="AJ1" s="200"/>
      <c r="AK1" s="200"/>
      <c r="AL1" s="200"/>
      <c r="AM1" s="200"/>
      <c r="AN1" s="200"/>
      <c r="AO1" s="200"/>
      <c r="AP1" s="200"/>
      <c r="AQ1" s="200"/>
      <c r="AR1" s="200"/>
      <c r="AS1" s="200"/>
      <c r="AT1" s="200"/>
      <c r="AU1" s="200"/>
      <c r="AV1" s="200"/>
      <c r="AW1" s="200"/>
      <c r="AX1" s="200"/>
      <c r="AY1" s="200"/>
      <c r="AZ1" s="200"/>
      <c r="BA1" s="200"/>
      <c r="BB1" s="200"/>
      <c r="BC1" s="200"/>
    </row>
    <row r="2" spans="1:150" s="206" customFormat="1" ht="27" customHeight="1" x14ac:dyDescent="0.25">
      <c r="A2" s="202" t="s">
        <v>1</v>
      </c>
      <c r="B2" s="202"/>
      <c r="C2" s="202"/>
      <c r="D2" s="203"/>
      <c r="E2" s="202"/>
      <c r="F2" s="202"/>
      <c r="G2" s="204"/>
      <c r="H2" s="204"/>
      <c r="I2" s="205"/>
      <c r="J2" s="204"/>
      <c r="K2" s="204"/>
      <c r="L2" s="204"/>
      <c r="M2" s="204"/>
      <c r="N2" s="204"/>
      <c r="O2" s="204"/>
      <c r="P2" s="204"/>
      <c r="Q2" s="202"/>
      <c r="R2" s="204"/>
      <c r="S2" s="204"/>
      <c r="T2" s="204"/>
      <c r="U2" s="204"/>
      <c r="V2" s="204"/>
      <c r="W2" s="204"/>
      <c r="X2" s="204"/>
      <c r="Y2" s="204"/>
      <c r="Z2" s="204"/>
      <c r="AA2" s="204"/>
      <c r="AB2" s="204"/>
      <c r="AC2" s="204"/>
      <c r="AD2" s="204"/>
      <c r="AE2" s="204"/>
      <c r="AF2" s="204"/>
      <c r="AG2" s="204"/>
      <c r="AH2" s="204"/>
      <c r="AI2" s="204"/>
      <c r="AJ2" s="204"/>
      <c r="AK2" s="204"/>
      <c r="AL2" s="204"/>
      <c r="AM2" s="204"/>
      <c r="AN2" s="204"/>
      <c r="AO2" s="204"/>
      <c r="AP2" s="204"/>
      <c r="AQ2" s="204"/>
      <c r="AR2" s="204"/>
      <c r="AS2" s="204"/>
      <c r="AT2" s="204"/>
      <c r="AU2" s="204"/>
      <c r="AV2" s="204"/>
      <c r="AW2" s="204"/>
      <c r="AX2" s="204"/>
      <c r="AY2" s="204"/>
      <c r="AZ2" s="204"/>
      <c r="BA2" s="204"/>
      <c r="BB2" s="204"/>
      <c r="BC2" s="204"/>
      <c r="BD2" s="204"/>
    </row>
    <row r="3" spans="1:150" s="206" customFormat="1" ht="27" customHeight="1" x14ac:dyDescent="0.25">
      <c r="A3" s="202" t="s">
        <v>2</v>
      </c>
      <c r="B3" s="207"/>
      <c r="C3" s="207"/>
      <c r="D3" s="208"/>
      <c r="E3" s="207"/>
      <c r="F3" s="207"/>
      <c r="I3" s="209"/>
      <c r="Q3" s="207"/>
    </row>
    <row r="4" spans="1:150" s="206" customFormat="1" ht="35.25" customHeight="1" x14ac:dyDescent="0.25">
      <c r="A4" s="1013" t="s">
        <v>3</v>
      </c>
      <c r="B4" s="1013"/>
      <c r="C4" s="1013"/>
      <c r="D4" s="1013"/>
      <c r="E4" s="1013"/>
      <c r="F4" s="1013"/>
      <c r="G4" s="1013"/>
      <c r="H4" s="1013"/>
      <c r="I4" s="1013"/>
      <c r="J4" s="1013"/>
      <c r="K4" s="1013"/>
      <c r="L4" s="1013"/>
      <c r="M4" s="1013"/>
      <c r="N4" s="1013"/>
      <c r="O4" s="1013"/>
      <c r="P4" s="1013"/>
      <c r="Q4" s="1013"/>
      <c r="R4" s="1013"/>
      <c r="S4" s="1013"/>
      <c r="T4" s="1013"/>
      <c r="U4" s="1013"/>
      <c r="V4" s="1013"/>
      <c r="W4" s="1013"/>
      <c r="X4" s="1013"/>
      <c r="Y4" s="1013"/>
      <c r="Z4" s="1013"/>
      <c r="AA4" s="1013"/>
      <c r="AB4" s="1013"/>
      <c r="AC4" s="1013"/>
      <c r="AD4" s="1013"/>
      <c r="AE4" s="1013"/>
      <c r="AF4" s="1013"/>
      <c r="AG4" s="1013"/>
      <c r="AH4" s="1013"/>
      <c r="AI4" s="1013"/>
      <c r="AJ4" s="1013"/>
      <c r="AK4" s="1013"/>
      <c r="AL4" s="1013"/>
      <c r="AM4" s="1013"/>
      <c r="AN4" s="1013"/>
      <c r="AO4" s="1013"/>
      <c r="AP4" s="1013"/>
      <c r="AQ4" s="1013"/>
      <c r="AR4" s="1013"/>
      <c r="AS4" s="1013"/>
      <c r="AT4" s="1013"/>
      <c r="AU4" s="1013"/>
      <c r="AV4" s="1013"/>
      <c r="AW4" s="1013"/>
      <c r="AX4" s="1013"/>
      <c r="AY4" s="1013"/>
      <c r="AZ4" s="1013"/>
      <c r="BA4" s="1013"/>
      <c r="BB4" s="1013"/>
      <c r="BC4" s="1013"/>
      <c r="BD4" s="1013"/>
    </row>
    <row r="5" spans="1:150" s="206" customFormat="1" ht="72.75" customHeight="1" thickBot="1" x14ac:dyDescent="0.3">
      <c r="A5" s="1013" t="s">
        <v>4</v>
      </c>
      <c r="B5" s="1013"/>
      <c r="C5" s="1013"/>
      <c r="D5" s="1013"/>
      <c r="E5" s="1013"/>
      <c r="F5" s="1013"/>
      <c r="G5" s="1013"/>
      <c r="H5" s="1013"/>
      <c r="I5" s="1013"/>
      <c r="J5" s="1013"/>
      <c r="K5" s="1013"/>
      <c r="L5" s="1013"/>
      <c r="M5" s="1013"/>
      <c r="N5" s="1013"/>
      <c r="O5" s="1013"/>
      <c r="P5" s="1013"/>
      <c r="Q5" s="1013"/>
      <c r="R5" s="1013"/>
      <c r="S5" s="1013"/>
      <c r="T5" s="1013"/>
      <c r="U5" s="1013"/>
      <c r="V5" s="1013"/>
      <c r="W5" s="1013"/>
      <c r="X5" s="1013"/>
      <c r="Y5" s="1013"/>
      <c r="Z5" s="1013"/>
      <c r="AA5" s="1013"/>
      <c r="AB5" s="1013"/>
      <c r="AC5" s="1013"/>
      <c r="AD5" s="1013"/>
      <c r="AE5" s="1013"/>
      <c r="AF5" s="1013"/>
      <c r="AG5" s="1013"/>
      <c r="AH5" s="1013"/>
      <c r="AI5" s="1013"/>
      <c r="AJ5" s="1013"/>
      <c r="AK5" s="1013"/>
      <c r="AL5" s="1013"/>
      <c r="AM5" s="1013"/>
      <c r="AN5" s="1013"/>
      <c r="AO5" s="1013"/>
      <c r="AP5" s="1013"/>
      <c r="AQ5" s="1013"/>
      <c r="AR5" s="1013"/>
      <c r="AS5" s="1013"/>
      <c r="AT5" s="1013"/>
      <c r="AU5" s="1013"/>
      <c r="AV5" s="1013"/>
      <c r="AW5" s="1013"/>
      <c r="AX5" s="1013"/>
      <c r="AY5" s="1013"/>
      <c r="AZ5" s="1013"/>
      <c r="BA5" s="1013"/>
      <c r="BB5" s="1013"/>
      <c r="BC5" s="1013"/>
      <c r="BD5" s="1013"/>
    </row>
    <row r="6" spans="1:150" s="206" customFormat="1" ht="27" customHeight="1" thickBot="1" x14ac:dyDescent="0.3">
      <c r="A6" s="1006" t="s">
        <v>5</v>
      </c>
      <c r="B6" s="1014" t="s">
        <v>6</v>
      </c>
      <c r="C6" s="1014" t="s">
        <v>7</v>
      </c>
      <c r="D6" s="1006" t="s">
        <v>8</v>
      </c>
      <c r="E6" s="1006" t="s">
        <v>9</v>
      </c>
      <c r="F6" s="1006" t="s">
        <v>10</v>
      </c>
      <c r="G6" s="1003" t="s">
        <v>11</v>
      </c>
      <c r="H6" s="1003" t="s">
        <v>12</v>
      </c>
      <c r="I6" s="1020" t="s">
        <v>13</v>
      </c>
      <c r="J6" s="1003" t="s">
        <v>14</v>
      </c>
      <c r="K6" s="1003" t="s">
        <v>15</v>
      </c>
      <c r="L6" s="1003" t="s">
        <v>16</v>
      </c>
      <c r="M6" s="1003" t="s">
        <v>17</v>
      </c>
      <c r="N6" s="997" t="s">
        <v>18</v>
      </c>
      <c r="O6" s="1003" t="s">
        <v>19</v>
      </c>
      <c r="P6" s="1006" t="s">
        <v>20</v>
      </c>
      <c r="Q6" s="1006" t="s">
        <v>21</v>
      </c>
      <c r="R6" s="1003" t="s">
        <v>22</v>
      </c>
      <c r="S6" s="1017" t="s">
        <v>23</v>
      </c>
      <c r="T6" s="997" t="s">
        <v>24</v>
      </c>
      <c r="U6" s="1000" t="s">
        <v>25</v>
      </c>
      <c r="V6" s="1003" t="s">
        <v>26</v>
      </c>
      <c r="W6" s="1003" t="s">
        <v>27</v>
      </c>
      <c r="X6" s="989" t="s">
        <v>28</v>
      </c>
      <c r="Y6" s="1003" t="s">
        <v>29</v>
      </c>
      <c r="Z6" s="989" t="s">
        <v>30</v>
      </c>
      <c r="AA6" s="992" t="s">
        <v>31</v>
      </c>
      <c r="AB6" s="992"/>
      <c r="AC6" s="992"/>
      <c r="AD6" s="992"/>
      <c r="AE6" s="992"/>
      <c r="AF6" s="992"/>
      <c r="AG6" s="992"/>
      <c r="AH6" s="992"/>
      <c r="AI6" s="992"/>
      <c r="AJ6" s="992"/>
      <c r="AK6" s="992"/>
      <c r="AL6" s="992"/>
      <c r="AM6" s="992"/>
      <c r="AN6" s="992"/>
      <c r="AO6" s="992"/>
      <c r="AP6" s="992"/>
      <c r="AQ6" s="992"/>
      <c r="AR6" s="992"/>
      <c r="AS6" s="992"/>
      <c r="AT6" s="992"/>
      <c r="AU6" s="992"/>
      <c r="AV6" s="992"/>
      <c r="AW6" s="992"/>
      <c r="AX6" s="992"/>
      <c r="AY6" s="992"/>
      <c r="AZ6" s="992"/>
      <c r="BA6" s="992"/>
      <c r="BB6" s="993"/>
      <c r="BC6" s="994" t="s">
        <v>32</v>
      </c>
      <c r="BD6" s="1003" t="s">
        <v>33</v>
      </c>
      <c r="BX6" s="206">
        <v>1</v>
      </c>
      <c r="BY6" s="206">
        <v>2</v>
      </c>
      <c r="BZ6" s="206">
        <v>3</v>
      </c>
      <c r="CA6" s="206">
        <v>4</v>
      </c>
      <c r="CB6" s="206">
        <v>5</v>
      </c>
      <c r="CC6" s="206">
        <v>6</v>
      </c>
      <c r="CD6" s="206">
        <v>7</v>
      </c>
      <c r="CE6" s="206">
        <v>8</v>
      </c>
      <c r="CF6" s="206">
        <v>9</v>
      </c>
      <c r="CG6" s="206">
        <v>10</v>
      </c>
      <c r="CH6" s="206">
        <v>11</v>
      </c>
      <c r="CI6" s="206">
        <v>12</v>
      </c>
      <c r="CJ6" s="206">
        <v>13</v>
      </c>
      <c r="CK6" s="206">
        <v>14</v>
      </c>
      <c r="CL6" s="206">
        <v>15</v>
      </c>
      <c r="CM6" s="206">
        <v>16</v>
      </c>
      <c r="CN6" s="206">
        <v>17</v>
      </c>
      <c r="CO6" s="206">
        <v>18</v>
      </c>
      <c r="CP6" s="206">
        <v>19</v>
      </c>
      <c r="CQ6" s="206">
        <v>20</v>
      </c>
      <c r="CR6" s="206">
        <v>21</v>
      </c>
      <c r="CS6" s="206">
        <v>22</v>
      </c>
      <c r="CT6" s="206">
        <v>23</v>
      </c>
      <c r="CU6" s="206">
        <v>24</v>
      </c>
      <c r="CV6" s="206">
        <v>25</v>
      </c>
      <c r="CW6" s="206">
        <v>26</v>
      </c>
      <c r="CX6" s="206">
        <v>27</v>
      </c>
      <c r="CY6" s="206">
        <v>28</v>
      </c>
      <c r="CZ6" s="206">
        <v>29</v>
      </c>
      <c r="DA6" s="206">
        <v>30</v>
      </c>
      <c r="DB6" s="206">
        <v>31</v>
      </c>
      <c r="DC6" s="207"/>
      <c r="DD6" s="207"/>
    </row>
    <row r="7" spans="1:150" s="206" customFormat="1" ht="19.5" customHeight="1" thickBot="1" x14ac:dyDescent="0.3">
      <c r="A7" s="1007"/>
      <c r="B7" s="1015"/>
      <c r="C7" s="1015"/>
      <c r="D7" s="1015"/>
      <c r="E7" s="1007"/>
      <c r="F7" s="1007"/>
      <c r="G7" s="1004"/>
      <c r="H7" s="1004"/>
      <c r="I7" s="1021"/>
      <c r="J7" s="1004"/>
      <c r="K7" s="1004"/>
      <c r="L7" s="1004"/>
      <c r="M7" s="1004"/>
      <c r="N7" s="998"/>
      <c r="O7" s="1004"/>
      <c r="P7" s="1007"/>
      <c r="Q7" s="1007"/>
      <c r="R7" s="1004"/>
      <c r="S7" s="1018"/>
      <c r="T7" s="998"/>
      <c r="U7" s="1001"/>
      <c r="V7" s="1004"/>
      <c r="W7" s="1004"/>
      <c r="X7" s="990"/>
      <c r="Y7" s="1004"/>
      <c r="Z7" s="990"/>
      <c r="AA7" s="1009">
        <v>2016</v>
      </c>
      <c r="AB7" s="1009"/>
      <c r="AC7" s="1009"/>
      <c r="AD7" s="1009"/>
      <c r="AE7" s="1009"/>
      <c r="AF7" s="1009"/>
      <c r="AG7" s="1010"/>
      <c r="AH7" s="1011">
        <v>2017</v>
      </c>
      <c r="AI7" s="1009"/>
      <c r="AJ7" s="1009"/>
      <c r="AK7" s="1009"/>
      <c r="AL7" s="1009"/>
      <c r="AM7" s="1009"/>
      <c r="AN7" s="1010"/>
      <c r="AO7" s="1011">
        <v>2018</v>
      </c>
      <c r="AP7" s="1009"/>
      <c r="AQ7" s="1009"/>
      <c r="AR7" s="1009"/>
      <c r="AS7" s="1009"/>
      <c r="AT7" s="1009"/>
      <c r="AU7" s="1010"/>
      <c r="AV7" s="1011">
        <v>2019</v>
      </c>
      <c r="AW7" s="1009"/>
      <c r="AX7" s="1009"/>
      <c r="AY7" s="1009"/>
      <c r="AZ7" s="1009"/>
      <c r="BA7" s="1009"/>
      <c r="BB7" s="1010"/>
      <c r="BC7" s="995"/>
      <c r="BD7" s="1004"/>
      <c r="BF7" s="206">
        <v>1</v>
      </c>
      <c r="BG7" s="206">
        <v>2</v>
      </c>
      <c r="BI7" s="206">
        <v>1</v>
      </c>
      <c r="BJ7" s="206">
        <v>2</v>
      </c>
      <c r="BK7" s="206">
        <v>3</v>
      </c>
      <c r="BL7" s="206">
        <v>4</v>
      </c>
      <c r="BN7" s="206">
        <v>1</v>
      </c>
      <c r="BO7" s="206">
        <v>2</v>
      </c>
      <c r="BP7" s="206">
        <v>3</v>
      </c>
      <c r="BQ7" s="206">
        <v>4</v>
      </c>
      <c r="BS7" s="210">
        <v>1</v>
      </c>
      <c r="BT7" s="210">
        <v>2</v>
      </c>
      <c r="BU7" s="210">
        <v>3</v>
      </c>
      <c r="BV7" s="210">
        <v>4</v>
      </c>
      <c r="BZ7" s="206">
        <v>2016</v>
      </c>
      <c r="CG7" s="206">
        <v>2017</v>
      </c>
      <c r="CN7" s="206">
        <v>2018</v>
      </c>
      <c r="CU7" s="206">
        <v>2019</v>
      </c>
      <c r="DB7" s="206" t="s">
        <v>34</v>
      </c>
      <c r="DC7" s="206">
        <v>1</v>
      </c>
      <c r="DD7" s="206">
        <v>2</v>
      </c>
      <c r="DE7" s="206">
        <v>3</v>
      </c>
      <c r="DF7" s="206">
        <v>4</v>
      </c>
      <c r="DH7" s="206">
        <v>1</v>
      </c>
      <c r="DI7" s="206">
        <v>2</v>
      </c>
      <c r="DJ7" s="206">
        <v>3</v>
      </c>
      <c r="DK7" s="206">
        <v>4</v>
      </c>
      <c r="DL7" s="206">
        <v>5</v>
      </c>
      <c r="DN7" s="206">
        <v>1</v>
      </c>
      <c r="DO7" s="206">
        <v>2</v>
      </c>
      <c r="DQ7" s="206">
        <v>1</v>
      </c>
      <c r="DR7" s="206">
        <v>2</v>
      </c>
      <c r="DT7" s="206">
        <v>1</v>
      </c>
      <c r="DU7" s="206">
        <v>2</v>
      </c>
      <c r="DV7" s="206">
        <v>3</v>
      </c>
      <c r="DW7" s="206">
        <v>4</v>
      </c>
      <c r="DX7" s="206">
        <v>5</v>
      </c>
      <c r="DY7" s="206">
        <v>6</v>
      </c>
      <c r="DZ7" s="206">
        <v>7</v>
      </c>
      <c r="EB7" s="211">
        <v>1</v>
      </c>
      <c r="EC7" s="211">
        <v>2</v>
      </c>
      <c r="ED7" s="211">
        <v>3</v>
      </c>
      <c r="EE7" s="211">
        <v>4</v>
      </c>
      <c r="EF7" s="211">
        <v>5</v>
      </c>
      <c r="EG7" s="211">
        <v>6</v>
      </c>
      <c r="EH7" s="211">
        <v>7</v>
      </c>
      <c r="EI7" s="211">
        <v>8</v>
      </c>
      <c r="EJ7" s="211">
        <v>9</v>
      </c>
      <c r="EL7" s="212">
        <v>1</v>
      </c>
      <c r="EM7" s="212">
        <v>2</v>
      </c>
      <c r="EN7" s="212">
        <v>3</v>
      </c>
      <c r="EO7" s="212">
        <v>4</v>
      </c>
      <c r="EP7" s="212">
        <v>5</v>
      </c>
      <c r="EQ7" s="212">
        <v>6</v>
      </c>
      <c r="ER7" s="212">
        <v>7</v>
      </c>
      <c r="ES7" s="212">
        <v>8</v>
      </c>
      <c r="ET7" s="212">
        <v>9</v>
      </c>
    </row>
    <row r="8" spans="1:150" s="220" customFormat="1" ht="78" customHeight="1" thickBot="1" x14ac:dyDescent="0.25">
      <c r="A8" s="1008"/>
      <c r="B8" s="1016"/>
      <c r="C8" s="1016"/>
      <c r="D8" s="1016"/>
      <c r="E8" s="1008"/>
      <c r="F8" s="1008"/>
      <c r="G8" s="1005"/>
      <c r="H8" s="1005"/>
      <c r="I8" s="1022"/>
      <c r="J8" s="1005"/>
      <c r="K8" s="1005"/>
      <c r="L8" s="1005"/>
      <c r="M8" s="1005"/>
      <c r="N8" s="999"/>
      <c r="O8" s="1005"/>
      <c r="P8" s="1008"/>
      <c r="Q8" s="1008"/>
      <c r="R8" s="1005"/>
      <c r="S8" s="1019"/>
      <c r="T8" s="999"/>
      <c r="U8" s="1002"/>
      <c r="V8" s="1004"/>
      <c r="W8" s="1005"/>
      <c r="X8" s="991"/>
      <c r="Y8" s="1005"/>
      <c r="Z8" s="991"/>
      <c r="AA8" s="213" t="s">
        <v>35</v>
      </c>
      <c r="AB8" s="214" t="s">
        <v>36</v>
      </c>
      <c r="AC8" s="214" t="s">
        <v>37</v>
      </c>
      <c r="AD8" s="214" t="s">
        <v>38</v>
      </c>
      <c r="AE8" s="214" t="s">
        <v>39</v>
      </c>
      <c r="AF8" s="215" t="s">
        <v>40</v>
      </c>
      <c r="AG8" s="216" t="s">
        <v>41</v>
      </c>
      <c r="AH8" s="213" t="s">
        <v>35</v>
      </c>
      <c r="AI8" s="214" t="s">
        <v>36</v>
      </c>
      <c r="AJ8" s="214" t="s">
        <v>37</v>
      </c>
      <c r="AK8" s="214" t="s">
        <v>38</v>
      </c>
      <c r="AL8" s="214" t="s">
        <v>39</v>
      </c>
      <c r="AM8" s="214" t="s">
        <v>40</v>
      </c>
      <c r="AN8" s="217" t="s">
        <v>42</v>
      </c>
      <c r="AO8" s="218" t="s">
        <v>35</v>
      </c>
      <c r="AP8" s="214" t="s">
        <v>36</v>
      </c>
      <c r="AQ8" s="214" t="s">
        <v>37</v>
      </c>
      <c r="AR8" s="214" t="s">
        <v>38</v>
      </c>
      <c r="AS8" s="214" t="s">
        <v>39</v>
      </c>
      <c r="AT8" s="214" t="s">
        <v>40</v>
      </c>
      <c r="AU8" s="219" t="s">
        <v>43</v>
      </c>
      <c r="AV8" s="218" t="s">
        <v>35</v>
      </c>
      <c r="AW8" s="214" t="s">
        <v>36</v>
      </c>
      <c r="AX8" s="214" t="s">
        <v>37</v>
      </c>
      <c r="AY8" s="214" t="s">
        <v>38</v>
      </c>
      <c r="AZ8" s="214" t="s">
        <v>39</v>
      </c>
      <c r="BA8" s="214" t="s">
        <v>40</v>
      </c>
      <c r="BB8" s="219" t="s">
        <v>44</v>
      </c>
      <c r="BC8" s="996"/>
      <c r="BD8" s="1005"/>
      <c r="BF8" s="221" t="s">
        <v>5</v>
      </c>
      <c r="BG8" s="222" t="s">
        <v>6</v>
      </c>
      <c r="BI8" s="223" t="s">
        <v>5</v>
      </c>
      <c r="BJ8" s="224" t="s">
        <v>6</v>
      </c>
      <c r="BK8" s="225" t="s">
        <v>10</v>
      </c>
      <c r="BL8" s="226" t="s">
        <v>11</v>
      </c>
      <c r="BN8" s="227" t="s">
        <v>10</v>
      </c>
      <c r="BO8" s="228" t="s">
        <v>11</v>
      </c>
      <c r="BP8" s="227" t="s">
        <v>15</v>
      </c>
      <c r="BQ8" s="229" t="s">
        <v>16</v>
      </c>
      <c r="BS8" s="230" t="s">
        <v>15</v>
      </c>
      <c r="BT8" s="230" t="s">
        <v>45</v>
      </c>
      <c r="BU8" s="231" t="s">
        <v>46</v>
      </c>
      <c r="BV8" s="231" t="s">
        <v>22</v>
      </c>
      <c r="BX8" s="220" t="s">
        <v>10</v>
      </c>
      <c r="BY8" s="220" t="s">
        <v>11</v>
      </c>
      <c r="BZ8" s="220" t="s">
        <v>35</v>
      </c>
      <c r="CA8" s="220" t="s">
        <v>36</v>
      </c>
      <c r="CB8" s="220" t="s">
        <v>37</v>
      </c>
      <c r="CC8" s="220" t="s">
        <v>38</v>
      </c>
      <c r="CD8" s="220" t="s">
        <v>39</v>
      </c>
      <c r="CE8" s="220" t="s">
        <v>40</v>
      </c>
      <c r="CF8" s="220" t="s">
        <v>41</v>
      </c>
      <c r="CG8" s="220" t="s">
        <v>35</v>
      </c>
      <c r="CH8" s="220" t="s">
        <v>36</v>
      </c>
      <c r="CI8" s="220" t="s">
        <v>37</v>
      </c>
      <c r="CJ8" s="220" t="s">
        <v>38</v>
      </c>
      <c r="CK8" s="220" t="s">
        <v>39</v>
      </c>
      <c r="CL8" s="220" t="s">
        <v>40</v>
      </c>
      <c r="CM8" s="220" t="s">
        <v>42</v>
      </c>
      <c r="CN8" s="220" t="s">
        <v>35</v>
      </c>
      <c r="CO8" s="220" t="s">
        <v>36</v>
      </c>
      <c r="CP8" s="220" t="s">
        <v>37</v>
      </c>
      <c r="CQ8" s="220" t="s">
        <v>38</v>
      </c>
      <c r="CR8" s="220" t="s">
        <v>39</v>
      </c>
      <c r="CS8" s="220" t="s">
        <v>40</v>
      </c>
      <c r="CT8" s="220" t="s">
        <v>43</v>
      </c>
      <c r="CU8" s="220" t="s">
        <v>35</v>
      </c>
      <c r="CV8" s="220" t="s">
        <v>36</v>
      </c>
      <c r="CW8" s="220" t="s">
        <v>37</v>
      </c>
      <c r="CX8" s="220" t="s">
        <v>38</v>
      </c>
      <c r="CY8" s="220" t="s">
        <v>39</v>
      </c>
      <c r="CZ8" s="220" t="s">
        <v>40</v>
      </c>
      <c r="DA8" s="220" t="s">
        <v>44</v>
      </c>
      <c r="DC8" s="205" t="s">
        <v>47</v>
      </c>
      <c r="DD8" s="205" t="s">
        <v>48</v>
      </c>
      <c r="DE8" s="205" t="s">
        <v>49</v>
      </c>
      <c r="DF8" s="205" t="s">
        <v>50</v>
      </c>
      <c r="DG8" s="209"/>
      <c r="DH8" s="205" t="s">
        <v>51</v>
      </c>
      <c r="DI8" s="205" t="s">
        <v>48</v>
      </c>
      <c r="DJ8" s="205" t="s">
        <v>49</v>
      </c>
      <c r="DK8" s="205" t="s">
        <v>50</v>
      </c>
      <c r="DL8" s="205" t="s">
        <v>52</v>
      </c>
      <c r="DN8" s="232" t="s">
        <v>15</v>
      </c>
      <c r="DO8" s="233" t="s">
        <v>16</v>
      </c>
      <c r="DP8" s="234"/>
      <c r="DQ8" s="233" t="s">
        <v>46</v>
      </c>
      <c r="DR8" s="233" t="s">
        <v>22</v>
      </c>
      <c r="DT8" s="232" t="s">
        <v>15</v>
      </c>
      <c r="DU8" s="205" t="s">
        <v>47</v>
      </c>
      <c r="DV8" s="205" t="s">
        <v>48</v>
      </c>
      <c r="DW8" s="205" t="s">
        <v>1791</v>
      </c>
      <c r="DX8" s="205" t="s">
        <v>1788</v>
      </c>
      <c r="DY8" s="205" t="s">
        <v>49</v>
      </c>
      <c r="DZ8" s="205" t="s">
        <v>50</v>
      </c>
      <c r="EB8" s="235" t="s">
        <v>15</v>
      </c>
      <c r="EC8" s="235" t="s">
        <v>16</v>
      </c>
      <c r="ED8" s="235" t="s">
        <v>17</v>
      </c>
      <c r="EE8" s="235" t="s">
        <v>18</v>
      </c>
      <c r="EF8" s="235" t="s">
        <v>19</v>
      </c>
      <c r="EG8" s="236" t="s">
        <v>27</v>
      </c>
      <c r="EH8" s="236" t="s">
        <v>28</v>
      </c>
      <c r="EI8" s="236" t="s">
        <v>29</v>
      </c>
      <c r="EJ8" s="236" t="s">
        <v>30</v>
      </c>
      <c r="EL8" s="237" t="s">
        <v>21</v>
      </c>
      <c r="EM8" s="238" t="s">
        <v>22</v>
      </c>
      <c r="EN8" s="238" t="s">
        <v>23</v>
      </c>
      <c r="EO8" s="238" t="s">
        <v>24</v>
      </c>
      <c r="EP8" s="239" t="s">
        <v>25</v>
      </c>
      <c r="EQ8" s="238" t="s">
        <v>27</v>
      </c>
      <c r="ER8" s="238" t="s">
        <v>28</v>
      </c>
      <c r="ES8" s="238" t="s">
        <v>29</v>
      </c>
      <c r="ET8" s="238" t="s">
        <v>30</v>
      </c>
    </row>
    <row r="9" spans="1:150" ht="112.5" customHeight="1" x14ac:dyDescent="0.2">
      <c r="A9" s="240" t="s">
        <v>53</v>
      </c>
      <c r="B9" s="241" t="s">
        <v>54</v>
      </c>
      <c r="C9" s="242" t="s">
        <v>55</v>
      </c>
      <c r="D9" s="243" t="s">
        <v>56</v>
      </c>
      <c r="E9" s="3" t="s">
        <v>57</v>
      </c>
      <c r="F9" s="244" t="str">
        <f>+CONCATENATE(A9,E9)</f>
        <v>E1.P_A</v>
      </c>
      <c r="G9" s="245" t="s">
        <v>58</v>
      </c>
      <c r="H9" s="246" t="s">
        <v>59</v>
      </c>
      <c r="I9" s="247" t="s">
        <v>60</v>
      </c>
      <c r="J9" s="248" t="s">
        <v>61</v>
      </c>
      <c r="K9" s="249" t="str">
        <f>+CONCATENATE(F9,".",J9)</f>
        <v>E1.P_A.MR1</v>
      </c>
      <c r="L9" s="250" t="s">
        <v>62</v>
      </c>
      <c r="M9" s="251" t="s">
        <v>63</v>
      </c>
      <c r="N9" s="252">
        <v>0</v>
      </c>
      <c r="O9" s="253">
        <v>0.1</v>
      </c>
      <c r="P9" s="254" t="s">
        <v>64</v>
      </c>
      <c r="Q9" s="254" t="str">
        <f>+CONCATENATE(K9,"-",P9)</f>
        <v>E1.P_A.MR1-MP01-1</v>
      </c>
      <c r="R9" s="255" t="s">
        <v>65</v>
      </c>
      <c r="S9" s="256" t="s">
        <v>66</v>
      </c>
      <c r="T9" s="257">
        <v>0</v>
      </c>
      <c r="U9" s="258">
        <v>0.3</v>
      </c>
      <c r="V9" s="259" t="s">
        <v>67</v>
      </c>
      <c r="W9" s="260">
        <v>0</v>
      </c>
      <c r="X9" s="261">
        <v>0.1</v>
      </c>
      <c r="Y9" s="262">
        <v>0.1</v>
      </c>
      <c r="Z9" s="263">
        <v>0.1</v>
      </c>
      <c r="AA9" s="264">
        <f>300000001+1900000000+5000000+100000000+1870000000+60000000+50000000+22000000+300000000+200000000+130000000+430000000+1328477+100000000-1684614000-28800153</f>
        <v>3754914325</v>
      </c>
      <c r="AB9" s="265">
        <f>399001658+30000+588865084+107188933</f>
        <v>1095085675</v>
      </c>
      <c r="AC9" s="265">
        <v>200000000</v>
      </c>
      <c r="AD9" s="265"/>
      <c r="AE9" s="265"/>
      <c r="AF9" s="265"/>
      <c r="AG9" s="265">
        <f>SUM(AA9:AF9)</f>
        <v>5050000000</v>
      </c>
      <c r="AH9" s="265">
        <f t="shared" ref="AH9:AT9" si="0">+AA9</f>
        <v>3754914325</v>
      </c>
      <c r="AI9" s="265">
        <f t="shared" si="0"/>
        <v>1095085675</v>
      </c>
      <c r="AJ9" s="265">
        <f t="shared" si="0"/>
        <v>200000000</v>
      </c>
      <c r="AK9" s="265">
        <f t="shared" si="0"/>
        <v>0</v>
      </c>
      <c r="AL9" s="265">
        <f t="shared" si="0"/>
        <v>0</v>
      </c>
      <c r="AM9" s="265">
        <f t="shared" si="0"/>
        <v>0</v>
      </c>
      <c r="AN9" s="265">
        <f t="shared" si="0"/>
        <v>5050000000</v>
      </c>
      <c r="AO9" s="265">
        <f t="shared" si="0"/>
        <v>3754914325</v>
      </c>
      <c r="AP9" s="265">
        <f t="shared" si="0"/>
        <v>1095085675</v>
      </c>
      <c r="AQ9" s="265">
        <f t="shared" si="0"/>
        <v>200000000</v>
      </c>
      <c r="AR9" s="265">
        <f t="shared" si="0"/>
        <v>0</v>
      </c>
      <c r="AS9" s="265">
        <f t="shared" si="0"/>
        <v>0</v>
      </c>
      <c r="AT9" s="265">
        <f t="shared" si="0"/>
        <v>0</v>
      </c>
      <c r="AU9" s="265">
        <f t="shared" ref="AU9" si="1">SUM(AO9:AT9)</f>
        <v>5050000000</v>
      </c>
      <c r="AV9" s="265">
        <f>+AO9</f>
        <v>3754914325</v>
      </c>
      <c r="AW9" s="265">
        <f t="shared" ref="AW9:BA9" si="2">+AP9</f>
        <v>1095085675</v>
      </c>
      <c r="AX9" s="265">
        <f t="shared" si="2"/>
        <v>200000000</v>
      </c>
      <c r="AY9" s="265">
        <f t="shared" si="2"/>
        <v>0</v>
      </c>
      <c r="AZ9" s="265">
        <f t="shared" si="2"/>
        <v>0</v>
      </c>
      <c r="BA9" s="265">
        <f t="shared" si="2"/>
        <v>0</v>
      </c>
      <c r="BB9" s="265">
        <f>SUM(AV9:BA9)</f>
        <v>5050000000</v>
      </c>
      <c r="BC9" s="266">
        <f t="shared" ref="BC9" si="3">+BB9+AU9+AN9+AG9</f>
        <v>20200000000</v>
      </c>
      <c r="BD9" s="267" t="s">
        <v>68</v>
      </c>
      <c r="BF9" s="268" t="s">
        <v>53</v>
      </c>
      <c r="BG9" s="269" t="s">
        <v>54</v>
      </c>
      <c r="BI9" s="270" t="s">
        <v>53</v>
      </c>
      <c r="BJ9" s="271" t="s">
        <v>54</v>
      </c>
      <c r="BK9" s="4" t="s">
        <v>69</v>
      </c>
      <c r="BL9" s="272" t="s">
        <v>58</v>
      </c>
      <c r="BN9" s="5" t="s">
        <v>69</v>
      </c>
      <c r="BO9" s="273" t="s">
        <v>58</v>
      </c>
      <c r="BP9" s="6" t="s">
        <v>70</v>
      </c>
      <c r="BQ9" s="274" t="s">
        <v>62</v>
      </c>
      <c r="BS9" s="275" t="s">
        <v>73</v>
      </c>
      <c r="BT9" s="275" t="s">
        <v>73</v>
      </c>
      <c r="BU9" s="275" t="s">
        <v>73</v>
      </c>
      <c r="BV9" s="275"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5" t="s">
        <v>73</v>
      </c>
      <c r="EC9" s="275" t="s">
        <v>73</v>
      </c>
      <c r="ED9" s="275" t="s">
        <v>73</v>
      </c>
      <c r="EE9" s="276" t="s">
        <v>73</v>
      </c>
      <c r="EF9" s="277" t="s">
        <v>73</v>
      </c>
      <c r="EG9" s="275"/>
      <c r="EH9" s="275"/>
      <c r="EI9" s="275"/>
      <c r="EJ9" s="275"/>
      <c r="EL9" s="278" t="s">
        <v>71</v>
      </c>
      <c r="EM9" s="279" t="s">
        <v>65</v>
      </c>
      <c r="EN9" s="280" t="s">
        <v>1900</v>
      </c>
      <c r="EO9" s="281">
        <v>0</v>
      </c>
      <c r="EP9" s="282">
        <v>30</v>
      </c>
      <c r="EQ9" s="282">
        <v>0</v>
      </c>
      <c r="ER9" s="283">
        <v>10</v>
      </c>
      <c r="ES9" s="283">
        <v>10</v>
      </c>
      <c r="ET9" s="283">
        <v>10</v>
      </c>
    </row>
    <row r="10" spans="1:150" ht="93.75" customHeight="1" x14ac:dyDescent="0.25">
      <c r="A10" s="284" t="s">
        <v>53</v>
      </c>
      <c r="B10" s="285" t="s">
        <v>54</v>
      </c>
      <c r="C10" s="286" t="s">
        <v>55</v>
      </c>
      <c r="D10" s="287"/>
      <c r="E10" s="8" t="s">
        <v>57</v>
      </c>
      <c r="F10" s="288" t="str">
        <f t="shared" ref="F10:F73" si="4">+CONCATENATE(A10,E10)</f>
        <v>E1.P_A</v>
      </c>
      <c r="G10" s="289" t="s">
        <v>58</v>
      </c>
      <c r="H10" s="289" t="s">
        <v>59</v>
      </c>
      <c r="I10" s="290"/>
      <c r="J10" s="291" t="s">
        <v>61</v>
      </c>
      <c r="K10" s="292" t="str">
        <f t="shared" ref="K10:K73" si="5">+CONCATENATE(F10,".",J10)</f>
        <v>E1.P_A.MR1</v>
      </c>
      <c r="L10" s="293" t="s">
        <v>62</v>
      </c>
      <c r="M10" s="294" t="s">
        <v>63</v>
      </c>
      <c r="N10" s="295">
        <v>0</v>
      </c>
      <c r="O10" s="296">
        <v>0.1</v>
      </c>
      <c r="P10" s="297" t="s">
        <v>74</v>
      </c>
      <c r="Q10" s="297" t="str">
        <f t="shared" ref="Q10:Q73" si="6">+CONCATENATE(K10,"-",P10)</f>
        <v>E1.P_A.MR1-MP01-2</v>
      </c>
      <c r="R10" s="298" t="s">
        <v>65</v>
      </c>
      <c r="S10" s="299" t="s">
        <v>75</v>
      </c>
      <c r="T10" s="300">
        <v>0</v>
      </c>
      <c r="U10" s="301">
        <v>1</v>
      </c>
      <c r="V10" s="300" t="s">
        <v>67</v>
      </c>
      <c r="W10" s="302">
        <v>0</v>
      </c>
      <c r="X10" s="303">
        <v>30</v>
      </c>
      <c r="Y10" s="302">
        <v>40</v>
      </c>
      <c r="Z10" s="304">
        <v>30</v>
      </c>
      <c r="AA10" s="305"/>
      <c r="AB10" s="306"/>
      <c r="AC10" s="306"/>
      <c r="AD10" s="306"/>
      <c r="AE10" s="306"/>
      <c r="AF10" s="306"/>
      <c r="AG10" s="306"/>
      <c r="AH10" s="306"/>
      <c r="AI10" s="306"/>
      <c r="AJ10" s="306"/>
      <c r="AK10" s="306"/>
      <c r="AL10" s="306"/>
      <c r="AM10" s="306"/>
      <c r="AN10" s="306"/>
      <c r="AO10" s="306"/>
      <c r="AP10" s="306"/>
      <c r="AQ10" s="306"/>
      <c r="AR10" s="306"/>
      <c r="AS10" s="306"/>
      <c r="AT10" s="306"/>
      <c r="AU10" s="306"/>
      <c r="AV10" s="306"/>
      <c r="AW10" s="306"/>
      <c r="AX10" s="306"/>
      <c r="AY10" s="306"/>
      <c r="AZ10" s="306"/>
      <c r="BA10" s="306"/>
      <c r="BB10" s="306"/>
      <c r="BC10" s="307"/>
      <c r="BD10" s="308" t="s">
        <v>68</v>
      </c>
      <c r="BF10" s="268" t="s">
        <v>76</v>
      </c>
      <c r="BG10" s="269" t="s">
        <v>77</v>
      </c>
      <c r="BI10" s="309"/>
      <c r="BJ10" s="310"/>
      <c r="BK10" s="9" t="s">
        <v>78</v>
      </c>
      <c r="BL10" s="311" t="s">
        <v>79</v>
      </c>
      <c r="BN10" s="10" t="s">
        <v>69</v>
      </c>
      <c r="BO10" s="312" t="s">
        <v>58</v>
      </c>
      <c r="BP10" s="11" t="s">
        <v>80</v>
      </c>
      <c r="BQ10" s="313"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14" t="s">
        <v>70</v>
      </c>
      <c r="EC10" s="315" t="s">
        <v>62</v>
      </c>
      <c r="ED10" s="316" t="s">
        <v>63</v>
      </c>
      <c r="EE10" s="317">
        <v>0</v>
      </c>
      <c r="EF10" s="318">
        <v>10</v>
      </c>
      <c r="EG10" s="275"/>
      <c r="EH10" s="275"/>
      <c r="EI10" s="275"/>
      <c r="EJ10" s="275"/>
      <c r="EL10" s="278" t="s">
        <v>82</v>
      </c>
      <c r="EM10" s="279" t="s">
        <v>65</v>
      </c>
      <c r="EN10" s="280" t="s">
        <v>75</v>
      </c>
      <c r="EO10" s="281">
        <v>0</v>
      </c>
      <c r="EP10" s="281">
        <v>1</v>
      </c>
      <c r="EQ10" s="282">
        <v>0</v>
      </c>
      <c r="ER10" s="282">
        <v>30</v>
      </c>
      <c r="ES10" s="282">
        <v>40</v>
      </c>
      <c r="ET10" s="282">
        <v>30</v>
      </c>
    </row>
    <row r="11" spans="1:150" ht="46.5" customHeight="1" x14ac:dyDescent="0.25">
      <c r="A11" s="284" t="s">
        <v>53</v>
      </c>
      <c r="B11" s="285" t="s">
        <v>54</v>
      </c>
      <c r="C11" s="286" t="s">
        <v>55</v>
      </c>
      <c r="D11" s="287"/>
      <c r="E11" s="8" t="s">
        <v>57</v>
      </c>
      <c r="F11" s="288" t="str">
        <f t="shared" si="4"/>
        <v>E1.P_A</v>
      </c>
      <c r="G11" s="289" t="s">
        <v>58</v>
      </c>
      <c r="H11" s="289" t="s">
        <v>59</v>
      </c>
      <c r="I11" s="290"/>
      <c r="J11" s="291" t="s">
        <v>61</v>
      </c>
      <c r="K11" s="292" t="str">
        <f t="shared" si="5"/>
        <v>E1.P_A.MR1</v>
      </c>
      <c r="L11" s="293" t="s">
        <v>62</v>
      </c>
      <c r="M11" s="294" t="s">
        <v>63</v>
      </c>
      <c r="N11" s="295">
        <v>0</v>
      </c>
      <c r="O11" s="296">
        <v>0.1</v>
      </c>
      <c r="P11" s="319" t="s">
        <v>87</v>
      </c>
      <c r="Q11" s="297" t="str">
        <f t="shared" si="6"/>
        <v>E1.P_A.MR1-MP02-1</v>
      </c>
      <c r="R11" s="320" t="s">
        <v>88</v>
      </c>
      <c r="S11" s="321" t="s">
        <v>89</v>
      </c>
      <c r="T11" s="300">
        <v>1</v>
      </c>
      <c r="U11" s="301">
        <v>2</v>
      </c>
      <c r="V11" s="300" t="s">
        <v>67</v>
      </c>
      <c r="W11" s="302">
        <v>0</v>
      </c>
      <c r="X11" s="303">
        <v>1</v>
      </c>
      <c r="Y11" s="322">
        <v>0.5</v>
      </c>
      <c r="Z11" s="323">
        <v>0.5</v>
      </c>
      <c r="AA11" s="305"/>
      <c r="AB11" s="306"/>
      <c r="AC11" s="306"/>
      <c r="AD11" s="306"/>
      <c r="AE11" s="306"/>
      <c r="AF11" s="306"/>
      <c r="AG11" s="306"/>
      <c r="AH11" s="306"/>
      <c r="AI11" s="306"/>
      <c r="AJ11" s="306"/>
      <c r="AK11" s="306"/>
      <c r="AL11" s="306"/>
      <c r="AM11" s="306"/>
      <c r="AN11" s="306"/>
      <c r="AO11" s="306"/>
      <c r="AP11" s="306"/>
      <c r="AQ11" s="306"/>
      <c r="AR11" s="306"/>
      <c r="AS11" s="306"/>
      <c r="AT11" s="306"/>
      <c r="AU11" s="306"/>
      <c r="AV11" s="306"/>
      <c r="AW11" s="306"/>
      <c r="AX11" s="306"/>
      <c r="AY11" s="306"/>
      <c r="AZ11" s="306"/>
      <c r="BA11" s="306"/>
      <c r="BB11" s="306"/>
      <c r="BC11" s="307"/>
      <c r="BD11" s="308" t="s">
        <v>68</v>
      </c>
      <c r="BF11" s="268" t="s">
        <v>90</v>
      </c>
      <c r="BG11" s="269" t="s">
        <v>91</v>
      </c>
      <c r="BI11" s="309"/>
      <c r="BJ11" s="310"/>
      <c r="BK11" s="9" t="s">
        <v>92</v>
      </c>
      <c r="BL11" s="311" t="s">
        <v>93</v>
      </c>
      <c r="BN11" s="10" t="s">
        <v>69</v>
      </c>
      <c r="BO11" s="312" t="s">
        <v>58</v>
      </c>
      <c r="BP11" s="11" t="s">
        <v>94</v>
      </c>
      <c r="BQ11" s="313"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7">+LEFT(DU11,10)</f>
        <v>E1.P_A.MR1</v>
      </c>
      <c r="DU11" s="7" t="s">
        <v>97</v>
      </c>
      <c r="DV11" s="7" t="s">
        <v>84</v>
      </c>
      <c r="DW11" s="7" t="s">
        <v>55</v>
      </c>
      <c r="DX11" s="7" t="s">
        <v>56</v>
      </c>
      <c r="DY11" s="7" t="s">
        <v>85</v>
      </c>
      <c r="DZ11" s="7" t="s">
        <v>59</v>
      </c>
      <c r="EB11" s="314" t="s">
        <v>70</v>
      </c>
      <c r="EC11" s="324" t="s">
        <v>155</v>
      </c>
      <c r="ED11" s="324" t="s">
        <v>63</v>
      </c>
      <c r="EE11" s="317">
        <v>0</v>
      </c>
      <c r="EF11" s="318">
        <v>10</v>
      </c>
      <c r="EG11" s="275"/>
      <c r="EH11" s="275"/>
      <c r="EI11" s="275"/>
      <c r="EJ11" s="275"/>
      <c r="EL11" s="278" t="s">
        <v>96</v>
      </c>
      <c r="EM11" s="325" t="s">
        <v>88</v>
      </c>
      <c r="EN11" s="281" t="s">
        <v>89</v>
      </c>
      <c r="EO11" s="281">
        <v>1</v>
      </c>
      <c r="EP11" s="281">
        <v>2</v>
      </c>
      <c r="EQ11" s="282">
        <v>0</v>
      </c>
      <c r="ER11" s="282">
        <v>1</v>
      </c>
      <c r="ES11" s="283">
        <v>0.5</v>
      </c>
      <c r="ET11" s="283">
        <v>0.5</v>
      </c>
    </row>
    <row r="12" spans="1:150" ht="78" customHeight="1" thickBot="1" x14ac:dyDescent="0.3">
      <c r="A12" s="284" t="s">
        <v>53</v>
      </c>
      <c r="B12" s="285" t="s">
        <v>54</v>
      </c>
      <c r="C12" s="286" t="s">
        <v>55</v>
      </c>
      <c r="D12" s="287"/>
      <c r="E12" s="8" t="s">
        <v>57</v>
      </c>
      <c r="F12" s="288" t="str">
        <f t="shared" si="4"/>
        <v>E1.P_A</v>
      </c>
      <c r="G12" s="289" t="s">
        <v>58</v>
      </c>
      <c r="H12" s="289" t="s">
        <v>59</v>
      </c>
      <c r="I12" s="290"/>
      <c r="J12" s="291" t="s">
        <v>61</v>
      </c>
      <c r="K12" s="292" t="str">
        <f t="shared" si="5"/>
        <v>E1.P_A.MR1</v>
      </c>
      <c r="L12" s="293" t="s">
        <v>62</v>
      </c>
      <c r="M12" s="294" t="s">
        <v>63</v>
      </c>
      <c r="N12" s="295">
        <v>0</v>
      </c>
      <c r="O12" s="296">
        <v>0.1</v>
      </c>
      <c r="P12" s="319" t="s">
        <v>99</v>
      </c>
      <c r="Q12" s="297" t="str">
        <f t="shared" si="6"/>
        <v>E1.P_A.MR1-MP03-1</v>
      </c>
      <c r="R12" s="320" t="s">
        <v>100</v>
      </c>
      <c r="S12" s="321" t="s">
        <v>101</v>
      </c>
      <c r="T12" s="326">
        <v>0.98</v>
      </c>
      <c r="U12" s="327">
        <v>0.98</v>
      </c>
      <c r="V12" s="326" t="s">
        <v>102</v>
      </c>
      <c r="W12" s="328">
        <v>0.98</v>
      </c>
      <c r="X12" s="329">
        <v>0.98</v>
      </c>
      <c r="Y12" s="328">
        <v>0.98</v>
      </c>
      <c r="Z12" s="330">
        <v>0.98</v>
      </c>
      <c r="AA12" s="331"/>
      <c r="AB12" s="332"/>
      <c r="AC12" s="332"/>
      <c r="AD12" s="332"/>
      <c r="AE12" s="332"/>
      <c r="AF12" s="332"/>
      <c r="AG12" s="332"/>
      <c r="AH12" s="332"/>
      <c r="AI12" s="332"/>
      <c r="AJ12" s="332"/>
      <c r="AK12" s="332"/>
      <c r="AL12" s="332"/>
      <c r="AM12" s="332"/>
      <c r="AN12" s="332"/>
      <c r="AO12" s="332"/>
      <c r="AP12" s="332"/>
      <c r="AQ12" s="332"/>
      <c r="AR12" s="332"/>
      <c r="AS12" s="332"/>
      <c r="AT12" s="332"/>
      <c r="AU12" s="332"/>
      <c r="AV12" s="332"/>
      <c r="AW12" s="332"/>
      <c r="AX12" s="332"/>
      <c r="AY12" s="332"/>
      <c r="AZ12" s="332"/>
      <c r="BA12" s="332"/>
      <c r="BB12" s="332"/>
      <c r="BC12" s="333"/>
      <c r="BD12" s="308" t="s">
        <v>68</v>
      </c>
      <c r="BF12" s="334" t="s">
        <v>103</v>
      </c>
      <c r="BG12" s="335" t="s">
        <v>104</v>
      </c>
      <c r="BI12" s="309"/>
      <c r="BJ12" s="310"/>
      <c r="BK12" s="9" t="s">
        <v>105</v>
      </c>
      <c r="BL12" s="311" t="s">
        <v>106</v>
      </c>
      <c r="BN12" s="10" t="s">
        <v>69</v>
      </c>
      <c r="BO12" s="312" t="s">
        <v>58</v>
      </c>
      <c r="BP12" s="11" t="s">
        <v>107</v>
      </c>
      <c r="BQ12" s="313"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7"/>
        <v>E1.P_A.MR2</v>
      </c>
      <c r="DU12" s="7" t="s">
        <v>110</v>
      </c>
      <c r="DV12" s="7" t="s">
        <v>84</v>
      </c>
      <c r="DW12" s="7" t="s">
        <v>55</v>
      </c>
      <c r="DX12" s="7" t="s">
        <v>56</v>
      </c>
      <c r="DY12" s="7" t="s">
        <v>85</v>
      </c>
      <c r="DZ12" s="7" t="s">
        <v>59</v>
      </c>
      <c r="EB12" s="314" t="s">
        <v>80</v>
      </c>
      <c r="EC12" s="315" t="s">
        <v>81</v>
      </c>
      <c r="ED12" s="316" t="s">
        <v>168</v>
      </c>
      <c r="EE12" s="317">
        <v>3</v>
      </c>
      <c r="EF12" s="318">
        <v>2</v>
      </c>
      <c r="EG12" s="275"/>
      <c r="EH12" s="275"/>
      <c r="EI12" s="275"/>
      <c r="EJ12" s="275"/>
      <c r="EL12" s="278" t="s">
        <v>109</v>
      </c>
      <c r="EM12" s="325" t="s">
        <v>100</v>
      </c>
      <c r="EN12" s="281" t="s">
        <v>1901</v>
      </c>
      <c r="EO12" s="336">
        <v>98</v>
      </c>
      <c r="EP12" s="336">
        <v>98</v>
      </c>
      <c r="EQ12" s="336">
        <v>98</v>
      </c>
      <c r="ER12" s="336">
        <v>98</v>
      </c>
      <c r="ES12" s="336">
        <v>98</v>
      </c>
      <c r="ET12" s="336">
        <v>98</v>
      </c>
    </row>
    <row r="13" spans="1:150" ht="63.75" customHeight="1" thickBot="1" x14ac:dyDescent="0.25">
      <c r="A13" s="284" t="s">
        <v>53</v>
      </c>
      <c r="B13" s="285" t="s">
        <v>54</v>
      </c>
      <c r="C13" s="286" t="s">
        <v>55</v>
      </c>
      <c r="D13" s="287"/>
      <c r="E13" s="8" t="s">
        <v>57</v>
      </c>
      <c r="F13" s="288" t="str">
        <f t="shared" si="4"/>
        <v>E1.P_A</v>
      </c>
      <c r="G13" s="289" t="s">
        <v>58</v>
      </c>
      <c r="H13" s="289" t="s">
        <v>59</v>
      </c>
      <c r="I13" s="290"/>
      <c r="J13" s="291" t="s">
        <v>61</v>
      </c>
      <c r="K13" s="292" t="str">
        <f t="shared" si="5"/>
        <v>E1.P_A.MR1</v>
      </c>
      <c r="L13" s="293" t="s">
        <v>62</v>
      </c>
      <c r="M13" s="294" t="s">
        <v>63</v>
      </c>
      <c r="N13" s="295">
        <v>0</v>
      </c>
      <c r="O13" s="296">
        <v>0.1</v>
      </c>
      <c r="P13" s="319" t="s">
        <v>112</v>
      </c>
      <c r="Q13" s="297" t="str">
        <f t="shared" si="6"/>
        <v>E1.P_A.MR1-MP04-1</v>
      </c>
      <c r="R13" s="320" t="s">
        <v>113</v>
      </c>
      <c r="S13" s="321" t="s">
        <v>114</v>
      </c>
      <c r="T13" s="300">
        <v>0</v>
      </c>
      <c r="U13" s="301">
        <v>3</v>
      </c>
      <c r="V13" s="300" t="s">
        <v>67</v>
      </c>
      <c r="W13" s="322">
        <v>0.5</v>
      </c>
      <c r="X13" s="337">
        <v>0.5</v>
      </c>
      <c r="Y13" s="302">
        <v>1</v>
      </c>
      <c r="Z13" s="304">
        <v>1</v>
      </c>
      <c r="AA13" s="305"/>
      <c r="AB13" s="306"/>
      <c r="AC13" s="306"/>
      <c r="AD13" s="306"/>
      <c r="AE13" s="306"/>
      <c r="AF13" s="306"/>
      <c r="AG13" s="306"/>
      <c r="AH13" s="306"/>
      <c r="AI13" s="306"/>
      <c r="AJ13" s="306"/>
      <c r="AK13" s="306"/>
      <c r="AL13" s="306"/>
      <c r="AM13" s="306"/>
      <c r="AN13" s="306"/>
      <c r="AO13" s="306"/>
      <c r="AP13" s="306"/>
      <c r="AQ13" s="306"/>
      <c r="AR13" s="306"/>
      <c r="AS13" s="306"/>
      <c r="AT13" s="306"/>
      <c r="AU13" s="306"/>
      <c r="AV13" s="306"/>
      <c r="AW13" s="306"/>
      <c r="AX13" s="306"/>
      <c r="AY13" s="306"/>
      <c r="AZ13" s="306"/>
      <c r="BA13" s="306"/>
      <c r="BB13" s="306"/>
      <c r="BC13" s="307"/>
      <c r="BD13" s="308" t="s">
        <v>68</v>
      </c>
      <c r="BI13" s="309"/>
      <c r="BJ13" s="310"/>
      <c r="BK13" s="9" t="s">
        <v>115</v>
      </c>
      <c r="BL13" s="311" t="s">
        <v>116</v>
      </c>
      <c r="BN13" s="12" t="s">
        <v>69</v>
      </c>
      <c r="BO13" s="338" t="s">
        <v>58</v>
      </c>
      <c r="BP13" s="13" t="s">
        <v>117</v>
      </c>
      <c r="BQ13" s="339"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7"/>
        <v>E1.P_A.MR3</v>
      </c>
      <c r="DU13" s="7" t="s">
        <v>120</v>
      </c>
      <c r="DV13" s="7" t="s">
        <v>84</v>
      </c>
      <c r="DW13" s="7" t="s">
        <v>55</v>
      </c>
      <c r="DX13" s="7" t="s">
        <v>56</v>
      </c>
      <c r="DY13" s="7" t="s">
        <v>85</v>
      </c>
      <c r="DZ13" s="7" t="s">
        <v>59</v>
      </c>
      <c r="EB13" s="314" t="s">
        <v>94</v>
      </c>
      <c r="EC13" s="315" t="s">
        <v>95</v>
      </c>
      <c r="ED13" s="316" t="s">
        <v>213</v>
      </c>
      <c r="EE13" s="317" t="s">
        <v>214</v>
      </c>
      <c r="EF13" s="340" t="s">
        <v>214</v>
      </c>
      <c r="EG13" s="275"/>
      <c r="EH13" s="275"/>
      <c r="EI13" s="275"/>
      <c r="EJ13" s="275"/>
      <c r="EL13" s="278" t="s">
        <v>119</v>
      </c>
      <c r="EM13" s="325" t="s">
        <v>113</v>
      </c>
      <c r="EN13" s="281" t="s">
        <v>114</v>
      </c>
      <c r="EO13" s="281">
        <v>0</v>
      </c>
      <c r="EP13" s="281">
        <v>3</v>
      </c>
      <c r="EQ13" s="283">
        <v>0.5</v>
      </c>
      <c r="ER13" s="283">
        <v>0.5</v>
      </c>
      <c r="ES13" s="282">
        <v>1</v>
      </c>
      <c r="ET13" s="282">
        <v>1</v>
      </c>
    </row>
    <row r="14" spans="1:150" ht="55.5" customHeight="1" x14ac:dyDescent="0.25">
      <c r="A14" s="284" t="s">
        <v>53</v>
      </c>
      <c r="B14" s="285" t="s">
        <v>54</v>
      </c>
      <c r="C14" s="286" t="s">
        <v>55</v>
      </c>
      <c r="D14" s="287"/>
      <c r="E14" s="8" t="s">
        <v>57</v>
      </c>
      <c r="F14" s="288" t="str">
        <f t="shared" si="4"/>
        <v>E1.P_A</v>
      </c>
      <c r="G14" s="289" t="s">
        <v>58</v>
      </c>
      <c r="H14" s="289" t="s">
        <v>59</v>
      </c>
      <c r="I14" s="290"/>
      <c r="J14" s="291" t="s">
        <v>61</v>
      </c>
      <c r="K14" s="292" t="str">
        <f t="shared" si="5"/>
        <v>E1.P_A.MR1</v>
      </c>
      <c r="L14" s="293" t="s">
        <v>62</v>
      </c>
      <c r="M14" s="294" t="s">
        <v>63</v>
      </c>
      <c r="N14" s="295">
        <v>0</v>
      </c>
      <c r="O14" s="296">
        <v>0.1</v>
      </c>
      <c r="P14" s="319" t="s">
        <v>122</v>
      </c>
      <c r="Q14" s="297" t="str">
        <f t="shared" si="6"/>
        <v>E1.P_A.MR1-MP05-1</v>
      </c>
      <c r="R14" s="320" t="s">
        <v>123</v>
      </c>
      <c r="S14" s="321" t="s">
        <v>124</v>
      </c>
      <c r="T14" s="300">
        <v>3</v>
      </c>
      <c r="U14" s="301">
        <v>3</v>
      </c>
      <c r="V14" s="300" t="s">
        <v>102</v>
      </c>
      <c r="W14" s="302">
        <v>3</v>
      </c>
      <c r="X14" s="303">
        <v>3</v>
      </c>
      <c r="Y14" s="302">
        <v>3</v>
      </c>
      <c r="Z14" s="304">
        <v>3</v>
      </c>
      <c r="AA14" s="305"/>
      <c r="AB14" s="306"/>
      <c r="AC14" s="306"/>
      <c r="AD14" s="306"/>
      <c r="AE14" s="306"/>
      <c r="AF14" s="306"/>
      <c r="AG14" s="306"/>
      <c r="AH14" s="306"/>
      <c r="AI14" s="306"/>
      <c r="AJ14" s="306"/>
      <c r="AK14" s="306"/>
      <c r="AL14" s="306"/>
      <c r="AM14" s="306"/>
      <c r="AN14" s="306"/>
      <c r="AO14" s="306"/>
      <c r="AP14" s="306"/>
      <c r="AQ14" s="306"/>
      <c r="AR14" s="306"/>
      <c r="AS14" s="306"/>
      <c r="AT14" s="306"/>
      <c r="AU14" s="306"/>
      <c r="AV14" s="306"/>
      <c r="AW14" s="306"/>
      <c r="AX14" s="306"/>
      <c r="AY14" s="306"/>
      <c r="AZ14" s="306"/>
      <c r="BA14" s="306"/>
      <c r="BB14" s="306"/>
      <c r="BC14" s="307"/>
      <c r="BD14" s="308" t="s">
        <v>68</v>
      </c>
      <c r="BI14" s="309"/>
      <c r="BJ14" s="310"/>
      <c r="BK14" s="9" t="s">
        <v>125</v>
      </c>
      <c r="BL14" s="311" t="s">
        <v>126</v>
      </c>
      <c r="BN14" s="5" t="s">
        <v>78</v>
      </c>
      <c r="BO14" s="273" t="s">
        <v>79</v>
      </c>
      <c r="BP14" s="6" t="s">
        <v>127</v>
      </c>
      <c r="BQ14" s="274"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7"/>
        <v>E1.P_A.MR4</v>
      </c>
      <c r="DU14" s="7" t="s">
        <v>130</v>
      </c>
      <c r="DV14" s="7" t="s">
        <v>84</v>
      </c>
      <c r="DW14" s="7" t="s">
        <v>55</v>
      </c>
      <c r="DX14" s="7" t="s">
        <v>56</v>
      </c>
      <c r="DY14" s="7" t="s">
        <v>85</v>
      </c>
      <c r="DZ14" s="7" t="s">
        <v>59</v>
      </c>
      <c r="EB14" s="314" t="s">
        <v>107</v>
      </c>
      <c r="EC14" s="315" t="s">
        <v>108</v>
      </c>
      <c r="ED14" s="316" t="s">
        <v>269</v>
      </c>
      <c r="EE14" s="341">
        <v>0</v>
      </c>
      <c r="EF14" s="342">
        <v>4</v>
      </c>
      <c r="EG14" s="275"/>
      <c r="EH14" s="275"/>
      <c r="EI14" s="275"/>
      <c r="EJ14" s="275"/>
      <c r="EL14" s="278" t="s">
        <v>129</v>
      </c>
      <c r="EM14" s="325" t="s">
        <v>123</v>
      </c>
      <c r="EN14" s="281" t="s">
        <v>124</v>
      </c>
      <c r="EO14" s="281">
        <v>3</v>
      </c>
      <c r="EP14" s="281">
        <v>3</v>
      </c>
      <c r="EQ14" s="282">
        <v>3</v>
      </c>
      <c r="ER14" s="282">
        <v>3</v>
      </c>
      <c r="ES14" s="282">
        <v>3</v>
      </c>
      <c r="ET14" s="282">
        <v>3</v>
      </c>
    </row>
    <row r="15" spans="1:150" ht="48.75" customHeight="1" x14ac:dyDescent="0.25">
      <c r="A15" s="284" t="s">
        <v>53</v>
      </c>
      <c r="B15" s="285" t="s">
        <v>54</v>
      </c>
      <c r="C15" s="286" t="s">
        <v>55</v>
      </c>
      <c r="D15" s="287"/>
      <c r="E15" s="8" t="s">
        <v>57</v>
      </c>
      <c r="F15" s="288" t="str">
        <f t="shared" si="4"/>
        <v>E1.P_A</v>
      </c>
      <c r="G15" s="289" t="s">
        <v>58</v>
      </c>
      <c r="H15" s="289" t="s">
        <v>59</v>
      </c>
      <c r="I15" s="290"/>
      <c r="J15" s="291" t="s">
        <v>61</v>
      </c>
      <c r="K15" s="292" t="str">
        <f t="shared" si="5"/>
        <v>E1.P_A.MR1</v>
      </c>
      <c r="L15" s="293" t="s">
        <v>62</v>
      </c>
      <c r="M15" s="294" t="s">
        <v>63</v>
      </c>
      <c r="N15" s="295">
        <v>0</v>
      </c>
      <c r="O15" s="296">
        <v>0.1</v>
      </c>
      <c r="P15" s="319" t="s">
        <v>132</v>
      </c>
      <c r="Q15" s="297" t="str">
        <f t="shared" si="6"/>
        <v>E1.P_A.MR1-MP06-1</v>
      </c>
      <c r="R15" s="320" t="s">
        <v>133</v>
      </c>
      <c r="S15" s="321" t="s">
        <v>134</v>
      </c>
      <c r="T15" s="300">
        <v>3</v>
      </c>
      <c r="U15" s="301">
        <v>3</v>
      </c>
      <c r="V15" s="300" t="s">
        <v>102</v>
      </c>
      <c r="W15" s="302">
        <v>3</v>
      </c>
      <c r="X15" s="303">
        <v>3</v>
      </c>
      <c r="Y15" s="302">
        <v>3</v>
      </c>
      <c r="Z15" s="304">
        <v>3</v>
      </c>
      <c r="AA15" s="305"/>
      <c r="AB15" s="306"/>
      <c r="AC15" s="306"/>
      <c r="AD15" s="306"/>
      <c r="AE15" s="306"/>
      <c r="AF15" s="306"/>
      <c r="AG15" s="306"/>
      <c r="AH15" s="306"/>
      <c r="AI15" s="306"/>
      <c r="AJ15" s="306"/>
      <c r="AK15" s="306"/>
      <c r="AL15" s="306"/>
      <c r="AM15" s="306"/>
      <c r="AN15" s="306"/>
      <c r="AO15" s="306"/>
      <c r="AP15" s="306"/>
      <c r="AQ15" s="306"/>
      <c r="AR15" s="306"/>
      <c r="AS15" s="306"/>
      <c r="AT15" s="306"/>
      <c r="AU15" s="306"/>
      <c r="AV15" s="306"/>
      <c r="AW15" s="306"/>
      <c r="AX15" s="306"/>
      <c r="AY15" s="306"/>
      <c r="AZ15" s="306"/>
      <c r="BA15" s="306"/>
      <c r="BB15" s="306"/>
      <c r="BC15" s="307"/>
      <c r="BD15" s="308" t="s">
        <v>68</v>
      </c>
      <c r="BI15" s="309"/>
      <c r="BJ15" s="310"/>
      <c r="BK15" s="9" t="s">
        <v>135</v>
      </c>
      <c r="BL15" s="311" t="s">
        <v>136</v>
      </c>
      <c r="BN15" s="10" t="s">
        <v>78</v>
      </c>
      <c r="BO15" s="312" t="s">
        <v>79</v>
      </c>
      <c r="BP15" s="11" t="s">
        <v>137</v>
      </c>
      <c r="BQ15" s="313"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7"/>
        <v>E1.P_A.MR5</v>
      </c>
      <c r="DU15" s="7" t="s">
        <v>140</v>
      </c>
      <c r="DV15" s="7" t="s">
        <v>84</v>
      </c>
      <c r="DW15" s="7" t="s">
        <v>55</v>
      </c>
      <c r="DX15" s="7" t="s">
        <v>56</v>
      </c>
      <c r="DY15" s="7" t="s">
        <v>85</v>
      </c>
      <c r="DZ15" s="7" t="s">
        <v>59</v>
      </c>
      <c r="EB15" s="314" t="s">
        <v>117</v>
      </c>
      <c r="EC15" s="315" t="s">
        <v>118</v>
      </c>
      <c r="ED15" s="316" t="s">
        <v>328</v>
      </c>
      <c r="EE15" s="317">
        <v>0</v>
      </c>
      <c r="EF15" s="342">
        <v>1</v>
      </c>
      <c r="EG15" s="275"/>
      <c r="EH15" s="275"/>
      <c r="EI15" s="275"/>
      <c r="EJ15" s="275"/>
      <c r="EL15" s="278" t="s">
        <v>139</v>
      </c>
      <c r="EM15" s="325" t="s">
        <v>133</v>
      </c>
      <c r="EN15" s="281" t="s">
        <v>134</v>
      </c>
      <c r="EO15" s="281">
        <v>3</v>
      </c>
      <c r="EP15" s="281">
        <v>3</v>
      </c>
      <c r="EQ15" s="282">
        <v>3</v>
      </c>
      <c r="ER15" s="282">
        <v>3</v>
      </c>
      <c r="ES15" s="282">
        <v>3</v>
      </c>
      <c r="ET15" s="282">
        <v>3</v>
      </c>
    </row>
    <row r="16" spans="1:150" ht="64.5" customHeight="1" thickBot="1" x14ac:dyDescent="0.3">
      <c r="A16" s="284" t="s">
        <v>53</v>
      </c>
      <c r="B16" s="285" t="s">
        <v>54</v>
      </c>
      <c r="C16" s="286" t="s">
        <v>55</v>
      </c>
      <c r="D16" s="287"/>
      <c r="E16" s="8" t="s">
        <v>57</v>
      </c>
      <c r="F16" s="288" t="str">
        <f t="shared" si="4"/>
        <v>E1.P_A</v>
      </c>
      <c r="G16" s="289" t="s">
        <v>58</v>
      </c>
      <c r="H16" s="289" t="s">
        <v>59</v>
      </c>
      <c r="I16" s="290"/>
      <c r="J16" s="291" t="s">
        <v>61</v>
      </c>
      <c r="K16" s="292" t="str">
        <f t="shared" si="5"/>
        <v>E1.P_A.MR1</v>
      </c>
      <c r="L16" s="293" t="s">
        <v>62</v>
      </c>
      <c r="M16" s="294" t="s">
        <v>63</v>
      </c>
      <c r="N16" s="295">
        <v>0</v>
      </c>
      <c r="O16" s="296">
        <v>0.1</v>
      </c>
      <c r="P16" s="319" t="s">
        <v>142</v>
      </c>
      <c r="Q16" s="297" t="str">
        <f t="shared" si="6"/>
        <v>E1.P_A.MR1-MP07-1</v>
      </c>
      <c r="R16" s="343" t="s">
        <v>143</v>
      </c>
      <c r="S16" s="344" t="s">
        <v>144</v>
      </c>
      <c r="T16" s="345">
        <v>3</v>
      </c>
      <c r="U16" s="346">
        <v>3</v>
      </c>
      <c r="V16" s="300" t="s">
        <v>102</v>
      </c>
      <c r="W16" s="302">
        <v>3</v>
      </c>
      <c r="X16" s="303">
        <v>3</v>
      </c>
      <c r="Y16" s="302">
        <v>3</v>
      </c>
      <c r="Z16" s="304">
        <v>3</v>
      </c>
      <c r="AA16" s="305"/>
      <c r="AB16" s="306"/>
      <c r="AC16" s="306"/>
      <c r="AD16" s="306"/>
      <c r="AE16" s="306"/>
      <c r="AF16" s="306"/>
      <c r="AG16" s="306"/>
      <c r="AH16" s="306"/>
      <c r="AI16" s="306"/>
      <c r="AJ16" s="306"/>
      <c r="AK16" s="306"/>
      <c r="AL16" s="306"/>
      <c r="AM16" s="306"/>
      <c r="AN16" s="306"/>
      <c r="AO16" s="306"/>
      <c r="AP16" s="306"/>
      <c r="AQ16" s="306"/>
      <c r="AR16" s="306"/>
      <c r="AS16" s="306"/>
      <c r="AT16" s="306"/>
      <c r="AU16" s="306"/>
      <c r="AV16" s="306"/>
      <c r="AW16" s="306"/>
      <c r="AX16" s="306"/>
      <c r="AY16" s="306"/>
      <c r="AZ16" s="306"/>
      <c r="BA16" s="306"/>
      <c r="BB16" s="306"/>
      <c r="BC16" s="307"/>
      <c r="BD16" s="308" t="s">
        <v>68</v>
      </c>
      <c r="BI16" s="309"/>
      <c r="BJ16" s="310"/>
      <c r="BK16" s="9" t="s">
        <v>145</v>
      </c>
      <c r="BL16" s="311" t="s">
        <v>146</v>
      </c>
      <c r="BN16" s="12" t="s">
        <v>78</v>
      </c>
      <c r="BO16" s="338" t="s">
        <v>79</v>
      </c>
      <c r="BP16" s="13" t="s">
        <v>147</v>
      </c>
      <c r="BQ16" s="339"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7"/>
        <v>E1.P_B.MR1</v>
      </c>
      <c r="DU16" s="7" t="s">
        <v>150</v>
      </c>
      <c r="DV16" s="7" t="s">
        <v>84</v>
      </c>
      <c r="DW16" s="7" t="s">
        <v>55</v>
      </c>
      <c r="DX16" s="7" t="s">
        <v>371</v>
      </c>
      <c r="DY16" s="7" t="s">
        <v>151</v>
      </c>
      <c r="DZ16" s="7" t="s">
        <v>152</v>
      </c>
      <c r="EB16" s="314" t="s">
        <v>127</v>
      </c>
      <c r="EC16" s="315" t="s">
        <v>128</v>
      </c>
      <c r="ED16" s="316" t="s">
        <v>374</v>
      </c>
      <c r="EE16" s="317">
        <v>20</v>
      </c>
      <c r="EF16" s="342">
        <v>100</v>
      </c>
      <c r="EG16" s="275"/>
      <c r="EH16" s="275"/>
      <c r="EI16" s="275"/>
      <c r="EJ16" s="275"/>
      <c r="EL16" s="278" t="s">
        <v>149</v>
      </c>
      <c r="EM16" s="325" t="s">
        <v>143</v>
      </c>
      <c r="EN16" s="281" t="s">
        <v>144</v>
      </c>
      <c r="EO16" s="281">
        <v>3</v>
      </c>
      <c r="EP16" s="281">
        <v>3</v>
      </c>
      <c r="EQ16" s="282">
        <v>3</v>
      </c>
      <c r="ER16" s="282">
        <v>3</v>
      </c>
      <c r="ES16" s="282">
        <v>3</v>
      </c>
      <c r="ET16" s="282">
        <v>3</v>
      </c>
    </row>
    <row r="17" spans="1:150" ht="94.5" customHeight="1" thickBot="1" x14ac:dyDescent="0.25">
      <c r="A17" s="284" t="s">
        <v>53</v>
      </c>
      <c r="B17" s="285" t="s">
        <v>54</v>
      </c>
      <c r="C17" s="286" t="s">
        <v>55</v>
      </c>
      <c r="D17" s="287"/>
      <c r="E17" s="8" t="s">
        <v>57</v>
      </c>
      <c r="F17" s="288" t="str">
        <f t="shared" si="4"/>
        <v>E1.P_A</v>
      </c>
      <c r="G17" s="289" t="s">
        <v>58</v>
      </c>
      <c r="H17" s="289" t="s">
        <v>59</v>
      </c>
      <c r="I17" s="347" t="s">
        <v>154</v>
      </c>
      <c r="J17" s="348" t="s">
        <v>61</v>
      </c>
      <c r="K17" s="349" t="str">
        <f t="shared" si="5"/>
        <v>E1.P_A.MR1</v>
      </c>
      <c r="L17" s="350" t="s">
        <v>155</v>
      </c>
      <c r="M17" s="351" t="s">
        <v>63</v>
      </c>
      <c r="N17" s="352">
        <v>0</v>
      </c>
      <c r="O17" s="353">
        <v>0.1</v>
      </c>
      <c r="P17" s="354" t="s">
        <v>156</v>
      </c>
      <c r="Q17" s="355" t="str">
        <f t="shared" si="6"/>
        <v>E1.P_A.MR1-MP08-1</v>
      </c>
      <c r="R17" s="356" t="s">
        <v>157</v>
      </c>
      <c r="S17" s="357" t="s">
        <v>158</v>
      </c>
      <c r="T17" s="358">
        <v>0</v>
      </c>
      <c r="U17" s="359">
        <v>3</v>
      </c>
      <c r="V17" s="358" t="s">
        <v>67</v>
      </c>
      <c r="W17" s="360">
        <v>0</v>
      </c>
      <c r="X17" s="361">
        <v>1</v>
      </c>
      <c r="Y17" s="360">
        <v>1</v>
      </c>
      <c r="Z17" s="362">
        <v>1</v>
      </c>
      <c r="AA17" s="305"/>
      <c r="AB17" s="306"/>
      <c r="AC17" s="306"/>
      <c r="AD17" s="306"/>
      <c r="AE17" s="306"/>
      <c r="AF17" s="306"/>
      <c r="AG17" s="306"/>
      <c r="AH17" s="306"/>
      <c r="AI17" s="306"/>
      <c r="AJ17" s="306"/>
      <c r="AK17" s="306"/>
      <c r="AL17" s="306"/>
      <c r="AM17" s="306"/>
      <c r="AN17" s="306"/>
      <c r="AO17" s="306"/>
      <c r="AP17" s="306"/>
      <c r="AQ17" s="306"/>
      <c r="AR17" s="306"/>
      <c r="AS17" s="306"/>
      <c r="AT17" s="306"/>
      <c r="AU17" s="306"/>
      <c r="AV17" s="306"/>
      <c r="AW17" s="306"/>
      <c r="AX17" s="306"/>
      <c r="AY17" s="306"/>
      <c r="AZ17" s="306"/>
      <c r="BA17" s="306"/>
      <c r="BB17" s="306"/>
      <c r="BC17" s="307"/>
      <c r="BD17" s="308" t="s">
        <v>68</v>
      </c>
      <c r="BI17" s="309"/>
      <c r="BJ17" s="310"/>
      <c r="BK17" s="9" t="s">
        <v>159</v>
      </c>
      <c r="BL17" s="311" t="s">
        <v>160</v>
      </c>
      <c r="BN17" s="14" t="s">
        <v>92</v>
      </c>
      <c r="BO17" s="363" t="s">
        <v>93</v>
      </c>
      <c r="BP17" s="15" t="s">
        <v>161</v>
      </c>
      <c r="BQ17" s="364"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7"/>
        <v>E1.P_B.MR2</v>
      </c>
      <c r="DU17" s="7" t="s">
        <v>164</v>
      </c>
      <c r="DV17" s="7" t="s">
        <v>84</v>
      </c>
      <c r="DW17" s="7" t="s">
        <v>55</v>
      </c>
      <c r="DX17" s="7" t="s">
        <v>371</v>
      </c>
      <c r="DY17" s="7" t="s">
        <v>151</v>
      </c>
      <c r="DZ17" s="7" t="s">
        <v>152</v>
      </c>
      <c r="EB17" s="314" t="s">
        <v>137</v>
      </c>
      <c r="EC17" s="315" t="s">
        <v>138</v>
      </c>
      <c r="ED17" s="316" t="s">
        <v>420</v>
      </c>
      <c r="EE17" s="365">
        <v>5295</v>
      </c>
      <c r="EF17" s="340">
        <v>5295</v>
      </c>
      <c r="EG17" s="275"/>
      <c r="EH17" s="275"/>
      <c r="EI17" s="275"/>
      <c r="EJ17" s="275"/>
      <c r="EL17" s="278" t="s">
        <v>163</v>
      </c>
      <c r="EM17" s="325" t="s">
        <v>157</v>
      </c>
      <c r="EN17" s="281" t="s">
        <v>158</v>
      </c>
      <c r="EO17" s="281">
        <v>0</v>
      </c>
      <c r="EP17" s="281">
        <v>3</v>
      </c>
      <c r="EQ17" s="282">
        <v>0</v>
      </c>
      <c r="ER17" s="282">
        <v>1</v>
      </c>
      <c r="ES17" s="282">
        <v>1</v>
      </c>
      <c r="ET17" s="282">
        <v>1</v>
      </c>
    </row>
    <row r="18" spans="1:150" ht="49.5" customHeight="1" thickBot="1" x14ac:dyDescent="0.3">
      <c r="A18" s="284" t="s">
        <v>53</v>
      </c>
      <c r="B18" s="285" t="s">
        <v>54</v>
      </c>
      <c r="C18" s="286" t="s">
        <v>55</v>
      </c>
      <c r="D18" s="287"/>
      <c r="E18" s="8" t="s">
        <v>57</v>
      </c>
      <c r="F18" s="288" t="str">
        <f t="shared" si="4"/>
        <v>E1.P_A</v>
      </c>
      <c r="G18" s="289" t="s">
        <v>58</v>
      </c>
      <c r="H18" s="289" t="s">
        <v>59</v>
      </c>
      <c r="I18" s="986" t="s">
        <v>166</v>
      </c>
      <c r="J18" s="366" t="s">
        <v>167</v>
      </c>
      <c r="K18" s="367" t="str">
        <f t="shared" si="5"/>
        <v>E1.P_A.MR2</v>
      </c>
      <c r="L18" s="368" t="s">
        <v>81</v>
      </c>
      <c r="M18" s="369" t="s">
        <v>168</v>
      </c>
      <c r="N18" s="370">
        <v>3</v>
      </c>
      <c r="O18" s="371">
        <v>2</v>
      </c>
      <c r="P18" s="372" t="s">
        <v>64</v>
      </c>
      <c r="Q18" s="373" t="str">
        <f t="shared" si="6"/>
        <v>E1.P_A.MR2-MP01-1</v>
      </c>
      <c r="R18" s="374" t="s">
        <v>169</v>
      </c>
      <c r="S18" s="375" t="s">
        <v>170</v>
      </c>
      <c r="T18" s="376">
        <v>0</v>
      </c>
      <c r="U18" s="377">
        <v>4</v>
      </c>
      <c r="V18" s="376" t="s">
        <v>67</v>
      </c>
      <c r="W18" s="260">
        <v>1</v>
      </c>
      <c r="X18" s="378">
        <v>1</v>
      </c>
      <c r="Y18" s="260">
        <v>1</v>
      </c>
      <c r="Z18" s="379">
        <v>1</v>
      </c>
      <c r="AA18" s="305"/>
      <c r="AB18" s="306"/>
      <c r="AC18" s="306"/>
      <c r="AD18" s="306"/>
      <c r="AE18" s="306"/>
      <c r="AF18" s="306"/>
      <c r="AG18" s="306"/>
      <c r="AH18" s="306"/>
      <c r="AI18" s="306"/>
      <c r="AJ18" s="306"/>
      <c r="AK18" s="306"/>
      <c r="AL18" s="306"/>
      <c r="AM18" s="306"/>
      <c r="AN18" s="306"/>
      <c r="AO18" s="306"/>
      <c r="AP18" s="306"/>
      <c r="AQ18" s="306"/>
      <c r="AR18" s="306"/>
      <c r="AS18" s="306"/>
      <c r="AT18" s="306"/>
      <c r="AU18" s="306"/>
      <c r="AV18" s="306"/>
      <c r="AW18" s="306"/>
      <c r="AX18" s="306"/>
      <c r="AY18" s="306"/>
      <c r="AZ18" s="306"/>
      <c r="BA18" s="306"/>
      <c r="BB18" s="306"/>
      <c r="BC18" s="307"/>
      <c r="BD18" s="308" t="s">
        <v>68</v>
      </c>
      <c r="BI18" s="309"/>
      <c r="BJ18" s="310"/>
      <c r="BK18" s="16" t="s">
        <v>171</v>
      </c>
      <c r="BL18" s="380" t="s">
        <v>172</v>
      </c>
      <c r="BN18" s="14" t="s">
        <v>105</v>
      </c>
      <c r="BO18" s="363" t="s">
        <v>106</v>
      </c>
      <c r="BP18" s="15" t="s">
        <v>173</v>
      </c>
      <c r="BQ18" s="364"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7"/>
        <v>E1.P_B.MR3</v>
      </c>
      <c r="DU18" s="7" t="s">
        <v>176</v>
      </c>
      <c r="DV18" s="7" t="s">
        <v>84</v>
      </c>
      <c r="DW18" s="7" t="s">
        <v>55</v>
      </c>
      <c r="DX18" s="7" t="s">
        <v>371</v>
      </c>
      <c r="DY18" s="7" t="s">
        <v>151</v>
      </c>
      <c r="DZ18" s="7" t="s">
        <v>152</v>
      </c>
      <c r="EB18" s="314" t="s">
        <v>147</v>
      </c>
      <c r="EC18" s="315" t="s">
        <v>148</v>
      </c>
      <c r="ED18" s="316" t="s">
        <v>451</v>
      </c>
      <c r="EE18" s="317">
        <v>0</v>
      </c>
      <c r="EF18" s="342">
        <v>20</v>
      </c>
      <c r="EG18" s="275"/>
      <c r="EH18" s="275"/>
      <c r="EI18" s="275"/>
      <c r="EJ18" s="275"/>
      <c r="EL18" s="381" t="s">
        <v>175</v>
      </c>
      <c r="EM18" s="325" t="s">
        <v>169</v>
      </c>
      <c r="EN18" s="281" t="s">
        <v>170</v>
      </c>
      <c r="EO18" s="281">
        <v>0</v>
      </c>
      <c r="EP18" s="281">
        <v>4</v>
      </c>
      <c r="EQ18" s="282">
        <v>1</v>
      </c>
      <c r="ER18" s="282">
        <v>1</v>
      </c>
      <c r="ES18" s="282">
        <v>1</v>
      </c>
      <c r="ET18" s="282">
        <v>1</v>
      </c>
    </row>
    <row r="19" spans="1:150" ht="33" customHeight="1" thickBot="1" x14ac:dyDescent="0.25">
      <c r="A19" s="284" t="s">
        <v>53</v>
      </c>
      <c r="B19" s="285" t="s">
        <v>54</v>
      </c>
      <c r="C19" s="286" t="s">
        <v>55</v>
      </c>
      <c r="D19" s="287"/>
      <c r="E19" s="8" t="s">
        <v>57</v>
      </c>
      <c r="F19" s="288" t="str">
        <f t="shared" si="4"/>
        <v>E1.P_A</v>
      </c>
      <c r="G19" s="289" t="s">
        <v>58</v>
      </c>
      <c r="H19" s="289" t="s">
        <v>59</v>
      </c>
      <c r="I19" s="987"/>
      <c r="J19" s="382" t="s">
        <v>167</v>
      </c>
      <c r="K19" s="291" t="str">
        <f t="shared" si="5"/>
        <v>E1.P_A.MR2</v>
      </c>
      <c r="L19" s="293" t="s">
        <v>81</v>
      </c>
      <c r="M19" s="294" t="s">
        <v>168</v>
      </c>
      <c r="N19" s="383">
        <v>3</v>
      </c>
      <c r="O19" s="384">
        <v>2</v>
      </c>
      <c r="P19" s="385" t="s">
        <v>87</v>
      </c>
      <c r="Q19" s="386" t="str">
        <f t="shared" si="6"/>
        <v>E1.P_A.MR2-MP02-1</v>
      </c>
      <c r="R19" s="320" t="s">
        <v>178</v>
      </c>
      <c r="S19" s="321" t="s">
        <v>179</v>
      </c>
      <c r="T19" s="300">
        <v>0</v>
      </c>
      <c r="U19" s="301">
        <v>1</v>
      </c>
      <c r="V19" s="300" t="s">
        <v>67</v>
      </c>
      <c r="W19" s="302">
        <v>0</v>
      </c>
      <c r="X19" s="337">
        <v>0.5</v>
      </c>
      <c r="Y19" s="328">
        <v>0.25</v>
      </c>
      <c r="Z19" s="330">
        <v>0.25</v>
      </c>
      <c r="AA19" s="305"/>
      <c r="AB19" s="306"/>
      <c r="AC19" s="306"/>
      <c r="AD19" s="306"/>
      <c r="AE19" s="306"/>
      <c r="AF19" s="306"/>
      <c r="AG19" s="306"/>
      <c r="AH19" s="306"/>
      <c r="AI19" s="306"/>
      <c r="AJ19" s="306"/>
      <c r="AK19" s="306"/>
      <c r="AL19" s="306"/>
      <c r="AM19" s="306"/>
      <c r="AN19" s="306"/>
      <c r="AO19" s="306"/>
      <c r="AP19" s="306"/>
      <c r="AQ19" s="306"/>
      <c r="AR19" s="306"/>
      <c r="AS19" s="306"/>
      <c r="AT19" s="306"/>
      <c r="AU19" s="306"/>
      <c r="AV19" s="306"/>
      <c r="AW19" s="306"/>
      <c r="AX19" s="306"/>
      <c r="AY19" s="306"/>
      <c r="AZ19" s="306"/>
      <c r="BA19" s="306"/>
      <c r="BB19" s="306"/>
      <c r="BC19" s="307"/>
      <c r="BD19" s="308" t="s">
        <v>68</v>
      </c>
      <c r="BI19" s="387" t="s">
        <v>76</v>
      </c>
      <c r="BJ19" s="388" t="s">
        <v>77</v>
      </c>
      <c r="BK19" s="4" t="s">
        <v>180</v>
      </c>
      <c r="BL19" s="272" t="s">
        <v>181</v>
      </c>
      <c r="BN19" s="14" t="s">
        <v>115</v>
      </c>
      <c r="BO19" s="363" t="s">
        <v>116</v>
      </c>
      <c r="BP19" s="15" t="s">
        <v>182</v>
      </c>
      <c r="BQ19" s="364"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7"/>
        <v>E1.P_C.MR1</v>
      </c>
      <c r="DU19" s="7" t="s">
        <v>185</v>
      </c>
      <c r="DV19" s="7" t="s">
        <v>84</v>
      </c>
      <c r="DW19" s="7" t="s">
        <v>55</v>
      </c>
      <c r="DX19" s="7" t="s">
        <v>529</v>
      </c>
      <c r="DY19" s="7" t="s">
        <v>186</v>
      </c>
      <c r="DZ19" s="7" t="s">
        <v>187</v>
      </c>
      <c r="EB19" s="314" t="s">
        <v>161</v>
      </c>
      <c r="EC19" s="315" t="s">
        <v>162</v>
      </c>
      <c r="ED19" s="316" t="s">
        <v>532</v>
      </c>
      <c r="EE19" s="365">
        <v>3630</v>
      </c>
      <c r="EF19" s="340">
        <v>3700</v>
      </c>
      <c r="EG19" s="275"/>
      <c r="EH19" s="275"/>
      <c r="EI19" s="275"/>
      <c r="EJ19" s="275"/>
      <c r="EL19" s="381" t="s">
        <v>184</v>
      </c>
      <c r="EM19" s="325" t="s">
        <v>178</v>
      </c>
      <c r="EN19" s="281" t="s">
        <v>179</v>
      </c>
      <c r="EO19" s="281">
        <v>0</v>
      </c>
      <c r="EP19" s="281">
        <v>1</v>
      </c>
      <c r="EQ19" s="282">
        <v>0</v>
      </c>
      <c r="ER19" s="283">
        <v>0.5</v>
      </c>
      <c r="ES19" s="336">
        <v>0.25</v>
      </c>
      <c r="ET19" s="336">
        <v>0.25</v>
      </c>
    </row>
    <row r="20" spans="1:150" ht="49.5" customHeight="1" x14ac:dyDescent="0.2">
      <c r="A20" s="284" t="s">
        <v>53</v>
      </c>
      <c r="B20" s="285" t="s">
        <v>54</v>
      </c>
      <c r="C20" s="286" t="s">
        <v>55</v>
      </c>
      <c r="D20" s="287"/>
      <c r="E20" s="8" t="s">
        <v>57</v>
      </c>
      <c r="F20" s="288" t="str">
        <f t="shared" si="4"/>
        <v>E1.P_A</v>
      </c>
      <c r="G20" s="289" t="s">
        <v>58</v>
      </c>
      <c r="H20" s="289" t="s">
        <v>59</v>
      </c>
      <c r="I20" s="987"/>
      <c r="J20" s="382" t="s">
        <v>167</v>
      </c>
      <c r="K20" s="291" t="str">
        <f t="shared" si="5"/>
        <v>E1.P_A.MR2</v>
      </c>
      <c r="L20" s="293" t="s">
        <v>81</v>
      </c>
      <c r="M20" s="294" t="s">
        <v>168</v>
      </c>
      <c r="N20" s="383">
        <v>3</v>
      </c>
      <c r="O20" s="384">
        <v>2</v>
      </c>
      <c r="P20" s="385" t="s">
        <v>99</v>
      </c>
      <c r="Q20" s="386" t="str">
        <f t="shared" si="6"/>
        <v>E1.P_A.MR2-MP03-1</v>
      </c>
      <c r="R20" s="320" t="s">
        <v>189</v>
      </c>
      <c r="S20" s="321" t="s">
        <v>190</v>
      </c>
      <c r="T20" s="389">
        <v>8</v>
      </c>
      <c r="U20" s="390">
        <v>8</v>
      </c>
      <c r="V20" s="389" t="s">
        <v>102</v>
      </c>
      <c r="W20" s="302">
        <v>8</v>
      </c>
      <c r="X20" s="303">
        <v>8</v>
      </c>
      <c r="Y20" s="302">
        <v>8</v>
      </c>
      <c r="Z20" s="304">
        <v>8</v>
      </c>
      <c r="AA20" s="391"/>
      <c r="AB20" s="392"/>
      <c r="AC20" s="392"/>
      <c r="AD20" s="392"/>
      <c r="AE20" s="392"/>
      <c r="AF20" s="392"/>
      <c r="AG20" s="392"/>
      <c r="AH20" s="392"/>
      <c r="AI20" s="392"/>
      <c r="AJ20" s="392"/>
      <c r="AK20" s="392"/>
      <c r="AL20" s="392"/>
      <c r="AM20" s="392"/>
      <c r="AN20" s="392"/>
      <c r="AO20" s="392"/>
      <c r="AP20" s="392"/>
      <c r="AQ20" s="392"/>
      <c r="AR20" s="392"/>
      <c r="AS20" s="392"/>
      <c r="AT20" s="392"/>
      <c r="AU20" s="392"/>
      <c r="AV20" s="392"/>
      <c r="AW20" s="392"/>
      <c r="AX20" s="392"/>
      <c r="AY20" s="392"/>
      <c r="AZ20" s="392"/>
      <c r="BA20" s="392"/>
      <c r="BB20" s="392"/>
      <c r="BC20" s="393"/>
      <c r="BD20" s="308" t="s">
        <v>68</v>
      </c>
      <c r="BI20" s="309"/>
      <c r="BJ20" s="310"/>
      <c r="BK20" s="9" t="s">
        <v>191</v>
      </c>
      <c r="BL20" s="311" t="s">
        <v>192</v>
      </c>
      <c r="BN20" s="5" t="s">
        <v>125</v>
      </c>
      <c r="BO20" s="273" t="s">
        <v>126</v>
      </c>
      <c r="BP20" s="6" t="s">
        <v>193</v>
      </c>
      <c r="BQ20" s="274"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7"/>
        <v>E1.P_D.MR1</v>
      </c>
      <c r="DU20" s="7" t="s">
        <v>196</v>
      </c>
      <c r="DV20" s="7" t="s">
        <v>84</v>
      </c>
      <c r="DW20" s="7" t="s">
        <v>55</v>
      </c>
      <c r="DX20" s="7" t="s">
        <v>640</v>
      </c>
      <c r="DY20" s="7" t="s">
        <v>197</v>
      </c>
      <c r="DZ20" s="7" t="s">
        <v>198</v>
      </c>
      <c r="EB20" s="314" t="s">
        <v>173</v>
      </c>
      <c r="EC20" s="315" t="s">
        <v>174</v>
      </c>
      <c r="ED20" s="316" t="s">
        <v>532</v>
      </c>
      <c r="EE20" s="365">
        <v>1400</v>
      </c>
      <c r="EF20" s="340">
        <v>1800</v>
      </c>
      <c r="EG20" s="275"/>
      <c r="EH20" s="275"/>
      <c r="EI20" s="275"/>
      <c r="EJ20" s="275"/>
      <c r="EL20" s="381" t="s">
        <v>195</v>
      </c>
      <c r="EM20" s="325" t="s">
        <v>189</v>
      </c>
      <c r="EN20" s="281" t="s">
        <v>190</v>
      </c>
      <c r="EO20" s="394">
        <v>8</v>
      </c>
      <c r="EP20" s="394">
        <v>8</v>
      </c>
      <c r="EQ20" s="282">
        <v>8</v>
      </c>
      <c r="ER20" s="282">
        <v>8</v>
      </c>
      <c r="ES20" s="282">
        <v>8</v>
      </c>
      <c r="ET20" s="282">
        <v>8</v>
      </c>
    </row>
    <row r="21" spans="1:150" ht="37.5" customHeight="1" thickBot="1" x14ac:dyDescent="0.25">
      <c r="A21" s="284" t="s">
        <v>53</v>
      </c>
      <c r="B21" s="285" t="s">
        <v>54</v>
      </c>
      <c r="C21" s="286" t="s">
        <v>55</v>
      </c>
      <c r="D21" s="287"/>
      <c r="E21" s="8" t="s">
        <v>57</v>
      </c>
      <c r="F21" s="288" t="str">
        <f t="shared" si="4"/>
        <v>E1.P_A</v>
      </c>
      <c r="G21" s="289" t="s">
        <v>58</v>
      </c>
      <c r="H21" s="289" t="s">
        <v>59</v>
      </c>
      <c r="I21" s="988"/>
      <c r="J21" s="382" t="s">
        <v>167</v>
      </c>
      <c r="K21" s="348" t="str">
        <f t="shared" si="5"/>
        <v>E1.P_A.MR2</v>
      </c>
      <c r="L21" s="395" t="s">
        <v>81</v>
      </c>
      <c r="M21" s="396" t="s">
        <v>168</v>
      </c>
      <c r="N21" s="397">
        <v>3</v>
      </c>
      <c r="O21" s="398">
        <v>2</v>
      </c>
      <c r="P21" s="399" t="s">
        <v>112</v>
      </c>
      <c r="Q21" s="400" t="str">
        <f t="shared" si="6"/>
        <v>E1.P_A.MR2-MP04-1</v>
      </c>
      <c r="R21" s="356" t="s">
        <v>200</v>
      </c>
      <c r="S21" s="357" t="s">
        <v>201</v>
      </c>
      <c r="T21" s="401">
        <v>0</v>
      </c>
      <c r="U21" s="402">
        <v>3</v>
      </c>
      <c r="V21" s="401" t="s">
        <v>67</v>
      </c>
      <c r="W21" s="403">
        <v>0.75</v>
      </c>
      <c r="X21" s="404">
        <v>0.75</v>
      </c>
      <c r="Y21" s="403">
        <v>0.75</v>
      </c>
      <c r="Z21" s="405">
        <v>0.75</v>
      </c>
      <c r="AA21" s="391"/>
      <c r="AB21" s="392"/>
      <c r="AC21" s="392"/>
      <c r="AD21" s="392"/>
      <c r="AE21" s="392"/>
      <c r="AF21" s="392"/>
      <c r="AG21" s="392"/>
      <c r="AH21" s="392"/>
      <c r="AI21" s="392"/>
      <c r="AJ21" s="392"/>
      <c r="AK21" s="392"/>
      <c r="AL21" s="392"/>
      <c r="AM21" s="392"/>
      <c r="AN21" s="392"/>
      <c r="AO21" s="392"/>
      <c r="AP21" s="392"/>
      <c r="AQ21" s="392"/>
      <c r="AR21" s="392"/>
      <c r="AS21" s="392"/>
      <c r="AT21" s="392"/>
      <c r="AU21" s="392"/>
      <c r="AV21" s="392"/>
      <c r="AW21" s="392"/>
      <c r="AX21" s="392"/>
      <c r="AY21" s="392"/>
      <c r="AZ21" s="392"/>
      <c r="BA21" s="392"/>
      <c r="BB21" s="392"/>
      <c r="BC21" s="393"/>
      <c r="BD21" s="308" t="s">
        <v>68</v>
      </c>
      <c r="BI21" s="309"/>
      <c r="BJ21" s="310"/>
      <c r="BK21" s="9" t="s">
        <v>202</v>
      </c>
      <c r="BL21" s="311" t="s">
        <v>203</v>
      </c>
      <c r="BN21" s="12" t="s">
        <v>125</v>
      </c>
      <c r="BO21" s="338" t="s">
        <v>126</v>
      </c>
      <c r="BP21" s="13" t="s">
        <v>204</v>
      </c>
      <c r="BQ21" s="339"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7"/>
        <v>E1.P_E.MR1</v>
      </c>
      <c r="DU21" s="7" t="s">
        <v>207</v>
      </c>
      <c r="DV21" s="7" t="s">
        <v>84</v>
      </c>
      <c r="DW21" s="7" t="s">
        <v>55</v>
      </c>
      <c r="DX21" s="7" t="s">
        <v>694</v>
      </c>
      <c r="DY21" s="7" t="s">
        <v>208</v>
      </c>
      <c r="DZ21" s="7" t="s">
        <v>209</v>
      </c>
      <c r="EB21" s="314" t="s">
        <v>182</v>
      </c>
      <c r="EC21" s="315" t="s">
        <v>183</v>
      </c>
      <c r="ED21" s="316" t="s">
        <v>532</v>
      </c>
      <c r="EE21" s="365">
        <v>288</v>
      </c>
      <c r="EF21" s="340">
        <v>400</v>
      </c>
      <c r="EG21" s="275"/>
      <c r="EH21" s="275"/>
      <c r="EI21" s="275"/>
      <c r="EJ21" s="275"/>
      <c r="EL21" s="381" t="s">
        <v>206</v>
      </c>
      <c r="EM21" s="325" t="s">
        <v>200</v>
      </c>
      <c r="EN21" s="281" t="s">
        <v>201</v>
      </c>
      <c r="EO21" s="394">
        <v>0</v>
      </c>
      <c r="EP21" s="394">
        <v>3</v>
      </c>
      <c r="EQ21" s="336">
        <v>0.75</v>
      </c>
      <c r="ER21" s="336">
        <v>0.75</v>
      </c>
      <c r="ES21" s="336">
        <v>0.75</v>
      </c>
      <c r="ET21" s="336">
        <v>0.75</v>
      </c>
    </row>
    <row r="22" spans="1:150" ht="133.5" customHeight="1" x14ac:dyDescent="0.2">
      <c r="A22" s="284" t="s">
        <v>53</v>
      </c>
      <c r="B22" s="285" t="s">
        <v>54</v>
      </c>
      <c r="C22" s="286" t="s">
        <v>55</v>
      </c>
      <c r="D22" s="287"/>
      <c r="E22" s="8" t="s">
        <v>57</v>
      </c>
      <c r="F22" s="288" t="str">
        <f t="shared" si="4"/>
        <v>E1.P_A</v>
      </c>
      <c r="G22" s="289" t="s">
        <v>58</v>
      </c>
      <c r="H22" s="289" t="s">
        <v>59</v>
      </c>
      <c r="I22" s="986" t="s">
        <v>211</v>
      </c>
      <c r="J22" s="406" t="s">
        <v>212</v>
      </c>
      <c r="K22" s="407" t="str">
        <f t="shared" si="5"/>
        <v>E1.P_A.MR3</v>
      </c>
      <c r="L22" s="368" t="s">
        <v>95</v>
      </c>
      <c r="M22" s="369" t="s">
        <v>213</v>
      </c>
      <c r="N22" s="252" t="s">
        <v>214</v>
      </c>
      <c r="O22" s="252" t="s">
        <v>214</v>
      </c>
      <c r="P22" s="408" t="s">
        <v>64</v>
      </c>
      <c r="Q22" s="373" t="str">
        <f t="shared" si="6"/>
        <v>E1.P_A.MR3-MP01-1</v>
      </c>
      <c r="R22" s="374" t="s">
        <v>215</v>
      </c>
      <c r="S22" s="375" t="s">
        <v>216</v>
      </c>
      <c r="T22" s="376">
        <v>1</v>
      </c>
      <c r="U22" s="377">
        <v>2</v>
      </c>
      <c r="V22" s="376" t="s">
        <v>67</v>
      </c>
      <c r="W22" s="262">
        <v>0.5</v>
      </c>
      <c r="X22" s="261">
        <v>0.5</v>
      </c>
      <c r="Y22" s="262">
        <v>0.5</v>
      </c>
      <c r="Z22" s="263">
        <v>0.5</v>
      </c>
      <c r="AA22" s="305"/>
      <c r="AB22" s="306"/>
      <c r="AC22" s="306"/>
      <c r="AD22" s="306"/>
      <c r="AE22" s="306"/>
      <c r="AF22" s="306"/>
      <c r="AG22" s="306"/>
      <c r="AH22" s="306"/>
      <c r="AI22" s="306"/>
      <c r="AJ22" s="306"/>
      <c r="AK22" s="306"/>
      <c r="AL22" s="306"/>
      <c r="AM22" s="306"/>
      <c r="AN22" s="306"/>
      <c r="AO22" s="306"/>
      <c r="AP22" s="306"/>
      <c r="AQ22" s="306"/>
      <c r="AR22" s="306"/>
      <c r="AS22" s="306"/>
      <c r="AT22" s="306"/>
      <c r="AU22" s="306"/>
      <c r="AV22" s="306"/>
      <c r="AW22" s="306"/>
      <c r="AX22" s="306"/>
      <c r="AY22" s="306"/>
      <c r="AZ22" s="306"/>
      <c r="BA22" s="306"/>
      <c r="BB22" s="306"/>
      <c r="BC22" s="307"/>
      <c r="BD22" s="308" t="s">
        <v>68</v>
      </c>
      <c r="BI22" s="309"/>
      <c r="BJ22" s="310"/>
      <c r="BK22" s="9" t="s">
        <v>217</v>
      </c>
      <c r="BL22" s="311" t="s">
        <v>218</v>
      </c>
      <c r="BN22" s="5" t="s">
        <v>135</v>
      </c>
      <c r="BO22" s="273" t="s">
        <v>136</v>
      </c>
      <c r="BP22" s="6" t="s">
        <v>219</v>
      </c>
      <c r="BQ22" s="274"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7"/>
        <v>E1.P_F.MR1</v>
      </c>
      <c r="DU22" s="7" t="s">
        <v>222</v>
      </c>
      <c r="DV22" s="7" t="s">
        <v>84</v>
      </c>
      <c r="DW22" s="7" t="s">
        <v>55</v>
      </c>
      <c r="DX22" s="7" t="s">
        <v>694</v>
      </c>
      <c r="DY22" s="7" t="s">
        <v>223</v>
      </c>
      <c r="DZ22" s="7" t="s">
        <v>224</v>
      </c>
      <c r="EB22" s="314" t="s">
        <v>193</v>
      </c>
      <c r="EC22" s="315" t="s">
        <v>194</v>
      </c>
      <c r="ED22" s="316" t="s">
        <v>720</v>
      </c>
      <c r="EE22" s="365">
        <v>1</v>
      </c>
      <c r="EF22" s="340">
        <v>4</v>
      </c>
      <c r="EG22" s="275"/>
      <c r="EH22" s="275"/>
      <c r="EI22" s="275"/>
      <c r="EJ22" s="275"/>
      <c r="EL22" s="381" t="s">
        <v>221</v>
      </c>
      <c r="EM22" s="325" t="s">
        <v>215</v>
      </c>
      <c r="EN22" s="281" t="s">
        <v>216</v>
      </c>
      <c r="EO22" s="281">
        <v>1</v>
      </c>
      <c r="EP22" s="281">
        <v>2</v>
      </c>
      <c r="EQ22" s="283">
        <v>0.5</v>
      </c>
      <c r="ER22" s="283">
        <v>0.5</v>
      </c>
      <c r="ES22" s="283">
        <v>0.5</v>
      </c>
      <c r="ET22" s="283">
        <v>0.5</v>
      </c>
    </row>
    <row r="23" spans="1:150" ht="39" customHeight="1" thickBot="1" x14ac:dyDescent="0.25">
      <c r="A23" s="284" t="s">
        <v>53</v>
      </c>
      <c r="B23" s="285" t="s">
        <v>54</v>
      </c>
      <c r="C23" s="286" t="s">
        <v>55</v>
      </c>
      <c r="D23" s="287"/>
      <c r="E23" s="8" t="s">
        <v>57</v>
      </c>
      <c r="F23" s="288" t="str">
        <f t="shared" si="4"/>
        <v>E1.P_A</v>
      </c>
      <c r="G23" s="289" t="s">
        <v>58</v>
      </c>
      <c r="H23" s="289" t="s">
        <v>59</v>
      </c>
      <c r="I23" s="987"/>
      <c r="J23" s="292" t="s">
        <v>212</v>
      </c>
      <c r="K23" s="292" t="str">
        <f t="shared" si="5"/>
        <v>E1.P_A.MR3</v>
      </c>
      <c r="L23" s="293" t="s">
        <v>95</v>
      </c>
      <c r="M23" s="294" t="s">
        <v>213</v>
      </c>
      <c r="N23" s="294" t="s">
        <v>226</v>
      </c>
      <c r="O23" s="294" t="s">
        <v>226</v>
      </c>
      <c r="P23" s="408" t="s">
        <v>87</v>
      </c>
      <c r="Q23" s="386" t="str">
        <f t="shared" si="6"/>
        <v>E1.P_A.MR3-MP02-1</v>
      </c>
      <c r="R23" s="320" t="s">
        <v>227</v>
      </c>
      <c r="S23" s="321" t="s">
        <v>228</v>
      </c>
      <c r="T23" s="300">
        <v>0</v>
      </c>
      <c r="U23" s="301">
        <v>3</v>
      </c>
      <c r="V23" s="300" t="s">
        <v>67</v>
      </c>
      <c r="W23" s="302">
        <v>0</v>
      </c>
      <c r="X23" s="303">
        <v>1</v>
      </c>
      <c r="Y23" s="302">
        <v>1</v>
      </c>
      <c r="Z23" s="304">
        <v>1</v>
      </c>
      <c r="AA23" s="305"/>
      <c r="AB23" s="306"/>
      <c r="AC23" s="306"/>
      <c r="AD23" s="306"/>
      <c r="AE23" s="306"/>
      <c r="AF23" s="306"/>
      <c r="AG23" s="306"/>
      <c r="AH23" s="306"/>
      <c r="AI23" s="306"/>
      <c r="AJ23" s="306"/>
      <c r="AK23" s="306"/>
      <c r="AL23" s="306"/>
      <c r="AM23" s="306"/>
      <c r="AN23" s="306"/>
      <c r="AO23" s="306"/>
      <c r="AP23" s="306"/>
      <c r="AQ23" s="306"/>
      <c r="AR23" s="306"/>
      <c r="AS23" s="306"/>
      <c r="AT23" s="306"/>
      <c r="AU23" s="306"/>
      <c r="AV23" s="306"/>
      <c r="AW23" s="306"/>
      <c r="AX23" s="306"/>
      <c r="AY23" s="306"/>
      <c r="AZ23" s="306"/>
      <c r="BA23" s="306"/>
      <c r="BB23" s="306"/>
      <c r="BC23" s="307"/>
      <c r="BD23" s="308" t="s">
        <v>68</v>
      </c>
      <c r="BI23" s="309"/>
      <c r="BJ23" s="310"/>
      <c r="BK23" s="9" t="s">
        <v>229</v>
      </c>
      <c r="BL23" s="311" t="s">
        <v>230</v>
      </c>
      <c r="BN23" s="12" t="s">
        <v>135</v>
      </c>
      <c r="BO23" s="338" t="s">
        <v>136</v>
      </c>
      <c r="BP23" s="13" t="s">
        <v>231</v>
      </c>
      <c r="BQ23" s="339"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7"/>
        <v>E1.P_F.MR2</v>
      </c>
      <c r="DU23" s="7" t="s">
        <v>234</v>
      </c>
      <c r="DV23" s="7" t="s">
        <v>84</v>
      </c>
      <c r="DW23" s="7" t="s">
        <v>55</v>
      </c>
      <c r="DX23" s="7" t="s">
        <v>694</v>
      </c>
      <c r="DY23" s="7" t="s">
        <v>223</v>
      </c>
      <c r="DZ23" s="7" t="s">
        <v>224</v>
      </c>
      <c r="EB23" s="314" t="s">
        <v>204</v>
      </c>
      <c r="EC23" s="315" t="s">
        <v>205</v>
      </c>
      <c r="ED23" s="316" t="s">
        <v>532</v>
      </c>
      <c r="EE23" s="365">
        <v>2598</v>
      </c>
      <c r="EF23" s="340">
        <v>3100</v>
      </c>
      <c r="EG23" s="275"/>
      <c r="EH23" s="275"/>
      <c r="EI23" s="275"/>
      <c r="EJ23" s="275"/>
      <c r="EL23" s="381" t="s">
        <v>233</v>
      </c>
      <c r="EM23" s="325" t="s">
        <v>227</v>
      </c>
      <c r="EN23" s="281" t="s">
        <v>228</v>
      </c>
      <c r="EO23" s="281">
        <v>0</v>
      </c>
      <c r="EP23" s="281">
        <v>3</v>
      </c>
      <c r="EQ23" s="282">
        <v>0</v>
      </c>
      <c r="ER23" s="282">
        <v>1</v>
      </c>
      <c r="ES23" s="282">
        <v>1</v>
      </c>
      <c r="ET23" s="282">
        <v>1</v>
      </c>
    </row>
    <row r="24" spans="1:150" ht="48.75" customHeight="1" thickBot="1" x14ac:dyDescent="0.25">
      <c r="A24" s="284" t="s">
        <v>53</v>
      </c>
      <c r="B24" s="285" t="s">
        <v>54</v>
      </c>
      <c r="C24" s="286" t="s">
        <v>55</v>
      </c>
      <c r="D24" s="287"/>
      <c r="E24" s="8" t="s">
        <v>57</v>
      </c>
      <c r="F24" s="288" t="str">
        <f t="shared" si="4"/>
        <v>E1.P_A</v>
      </c>
      <c r="G24" s="289" t="s">
        <v>58</v>
      </c>
      <c r="H24" s="289" t="s">
        <v>59</v>
      </c>
      <c r="I24" s="987"/>
      <c r="J24" s="292" t="s">
        <v>212</v>
      </c>
      <c r="K24" s="292" t="str">
        <f t="shared" si="5"/>
        <v>E1.P_A.MR3</v>
      </c>
      <c r="L24" s="293" t="s">
        <v>95</v>
      </c>
      <c r="M24" s="294" t="s">
        <v>213</v>
      </c>
      <c r="N24" s="294" t="s">
        <v>226</v>
      </c>
      <c r="O24" s="294" t="s">
        <v>226</v>
      </c>
      <c r="P24" s="408" t="s">
        <v>99</v>
      </c>
      <c r="Q24" s="386" t="str">
        <f t="shared" si="6"/>
        <v>E1.P_A.MR3-MP03-1</v>
      </c>
      <c r="R24" s="320" t="s">
        <v>236</v>
      </c>
      <c r="S24" s="321" t="s">
        <v>237</v>
      </c>
      <c r="T24" s="326">
        <v>1</v>
      </c>
      <c r="U24" s="327">
        <v>1</v>
      </c>
      <c r="V24" s="326" t="s">
        <v>102</v>
      </c>
      <c r="W24" s="302">
        <v>1</v>
      </c>
      <c r="X24" s="303">
        <v>1</v>
      </c>
      <c r="Y24" s="302">
        <v>1</v>
      </c>
      <c r="Z24" s="304">
        <v>1</v>
      </c>
      <c r="AA24" s="331"/>
      <c r="AB24" s="332"/>
      <c r="AC24" s="332"/>
      <c r="AD24" s="332"/>
      <c r="AE24" s="332"/>
      <c r="AF24" s="332"/>
      <c r="AG24" s="332"/>
      <c r="AH24" s="332"/>
      <c r="AI24" s="332"/>
      <c r="AJ24" s="332"/>
      <c r="AK24" s="332"/>
      <c r="AL24" s="332"/>
      <c r="AM24" s="332"/>
      <c r="AN24" s="332"/>
      <c r="AO24" s="332"/>
      <c r="AP24" s="332"/>
      <c r="AQ24" s="332"/>
      <c r="AR24" s="332"/>
      <c r="AS24" s="332"/>
      <c r="AT24" s="332"/>
      <c r="AU24" s="332"/>
      <c r="AV24" s="332"/>
      <c r="AW24" s="332"/>
      <c r="AX24" s="332"/>
      <c r="AY24" s="332"/>
      <c r="AZ24" s="332"/>
      <c r="BA24" s="332"/>
      <c r="BB24" s="332"/>
      <c r="BC24" s="333"/>
      <c r="BD24" s="308" t="s">
        <v>68</v>
      </c>
      <c r="BI24" s="309"/>
      <c r="BJ24" s="310"/>
      <c r="BK24" s="16" t="s">
        <v>238</v>
      </c>
      <c r="BL24" s="380" t="s">
        <v>239</v>
      </c>
      <c r="BN24" s="14" t="s">
        <v>145</v>
      </c>
      <c r="BO24" s="363" t="s">
        <v>146</v>
      </c>
      <c r="BP24" s="15" t="s">
        <v>240</v>
      </c>
      <c r="BQ24" s="364"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7"/>
        <v>E1.P_G.MR1</v>
      </c>
      <c r="DU24" s="7" t="s">
        <v>243</v>
      </c>
      <c r="DV24" s="7" t="s">
        <v>84</v>
      </c>
      <c r="DW24" s="7" t="s">
        <v>55</v>
      </c>
      <c r="DX24" s="7" t="s">
        <v>694</v>
      </c>
      <c r="DY24" s="7" t="s">
        <v>244</v>
      </c>
      <c r="DZ24" s="7" t="s">
        <v>245</v>
      </c>
      <c r="EB24" s="314" t="s">
        <v>219</v>
      </c>
      <c r="EC24" s="315" t="s">
        <v>220</v>
      </c>
      <c r="ED24" s="316" t="s">
        <v>754</v>
      </c>
      <c r="EE24" s="365">
        <v>1</v>
      </c>
      <c r="EF24" s="340">
        <v>3</v>
      </c>
      <c r="EG24" s="275"/>
      <c r="EH24" s="275"/>
      <c r="EI24" s="275"/>
      <c r="EJ24" s="275"/>
      <c r="EL24" s="381" t="s">
        <v>242</v>
      </c>
      <c r="EM24" s="325" t="s">
        <v>236</v>
      </c>
      <c r="EN24" s="281" t="s">
        <v>237</v>
      </c>
      <c r="EO24" s="282">
        <v>100</v>
      </c>
      <c r="EP24" s="282">
        <v>100</v>
      </c>
      <c r="EQ24" s="282">
        <v>100</v>
      </c>
      <c r="ER24" s="282">
        <v>100</v>
      </c>
      <c r="ES24" s="282">
        <v>100</v>
      </c>
      <c r="ET24" s="282">
        <v>100</v>
      </c>
    </row>
    <row r="25" spans="1:150" ht="54" customHeight="1" thickBot="1" x14ac:dyDescent="0.25">
      <c r="A25" s="284" t="s">
        <v>53</v>
      </c>
      <c r="B25" s="285" t="s">
        <v>54</v>
      </c>
      <c r="C25" s="286" t="s">
        <v>55</v>
      </c>
      <c r="D25" s="287"/>
      <c r="E25" s="8" t="s">
        <v>57</v>
      </c>
      <c r="F25" s="288" t="str">
        <f t="shared" si="4"/>
        <v>E1.P_A</v>
      </c>
      <c r="G25" s="289" t="s">
        <v>58</v>
      </c>
      <c r="H25" s="289" t="s">
        <v>59</v>
      </c>
      <c r="I25" s="987"/>
      <c r="J25" s="292" t="s">
        <v>212</v>
      </c>
      <c r="K25" s="292" t="str">
        <f t="shared" si="5"/>
        <v>E1.P_A.MR3</v>
      </c>
      <c r="L25" s="293" t="s">
        <v>95</v>
      </c>
      <c r="M25" s="294" t="s">
        <v>213</v>
      </c>
      <c r="N25" s="294" t="s">
        <v>226</v>
      </c>
      <c r="O25" s="294" t="s">
        <v>226</v>
      </c>
      <c r="P25" s="408" t="s">
        <v>112</v>
      </c>
      <c r="Q25" s="386" t="str">
        <f t="shared" si="6"/>
        <v>E1.P_A.MR3-MP04-1</v>
      </c>
      <c r="R25" s="320" t="s">
        <v>247</v>
      </c>
      <c r="S25" s="321" t="s">
        <v>248</v>
      </c>
      <c r="T25" s="300">
        <v>3</v>
      </c>
      <c r="U25" s="301">
        <v>3</v>
      </c>
      <c r="V25" s="300" t="s">
        <v>102</v>
      </c>
      <c r="W25" s="302">
        <v>3</v>
      </c>
      <c r="X25" s="303">
        <v>3</v>
      </c>
      <c r="Y25" s="302">
        <v>3</v>
      </c>
      <c r="Z25" s="304">
        <v>3</v>
      </c>
      <c r="AA25" s="305"/>
      <c r="AB25" s="306"/>
      <c r="AC25" s="306"/>
      <c r="AD25" s="306"/>
      <c r="AE25" s="306"/>
      <c r="AF25" s="306"/>
      <c r="AG25" s="306"/>
      <c r="AH25" s="306"/>
      <c r="AI25" s="306"/>
      <c r="AJ25" s="306"/>
      <c r="AK25" s="306"/>
      <c r="AL25" s="306"/>
      <c r="AM25" s="306"/>
      <c r="AN25" s="306"/>
      <c r="AO25" s="306"/>
      <c r="AP25" s="306"/>
      <c r="AQ25" s="306"/>
      <c r="AR25" s="306"/>
      <c r="AS25" s="306"/>
      <c r="AT25" s="306"/>
      <c r="AU25" s="306"/>
      <c r="AV25" s="306"/>
      <c r="AW25" s="306"/>
      <c r="AX25" s="306"/>
      <c r="AY25" s="306"/>
      <c r="AZ25" s="306"/>
      <c r="BA25" s="306"/>
      <c r="BB25" s="306"/>
      <c r="BC25" s="307"/>
      <c r="BD25" s="308" t="s">
        <v>68</v>
      </c>
      <c r="BI25" s="387" t="s">
        <v>90</v>
      </c>
      <c r="BJ25" s="388" t="s">
        <v>91</v>
      </c>
      <c r="BK25" s="4" t="s">
        <v>249</v>
      </c>
      <c r="BL25" s="272" t="s">
        <v>250</v>
      </c>
      <c r="BN25" s="14" t="s">
        <v>159</v>
      </c>
      <c r="BO25" s="363" t="s">
        <v>160</v>
      </c>
      <c r="BP25" s="15" t="s">
        <v>251</v>
      </c>
      <c r="BQ25" s="364"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7"/>
        <v>E1.P_G.MR2</v>
      </c>
      <c r="DU25" s="7" t="s">
        <v>254</v>
      </c>
      <c r="DV25" s="7" t="s">
        <v>84</v>
      </c>
      <c r="DW25" s="7" t="s">
        <v>55</v>
      </c>
      <c r="DX25" s="7" t="s">
        <v>694</v>
      </c>
      <c r="DY25" s="7" t="s">
        <v>244</v>
      </c>
      <c r="DZ25" s="7" t="s">
        <v>245</v>
      </c>
      <c r="EB25" s="314" t="s">
        <v>231</v>
      </c>
      <c r="EC25" s="315" t="s">
        <v>232</v>
      </c>
      <c r="ED25" s="316" t="s">
        <v>754</v>
      </c>
      <c r="EE25" s="365">
        <v>1</v>
      </c>
      <c r="EF25" s="340">
        <v>1</v>
      </c>
      <c r="EG25" s="275"/>
      <c r="EH25" s="275"/>
      <c r="EI25" s="275"/>
      <c r="EJ25" s="275"/>
      <c r="EL25" s="381" t="s">
        <v>253</v>
      </c>
      <c r="EM25" s="325" t="s">
        <v>247</v>
      </c>
      <c r="EN25" s="281" t="s">
        <v>248</v>
      </c>
      <c r="EO25" s="281">
        <v>3</v>
      </c>
      <c r="EP25" s="281">
        <v>3</v>
      </c>
      <c r="EQ25" s="282">
        <v>3</v>
      </c>
      <c r="ER25" s="282">
        <v>3</v>
      </c>
      <c r="ES25" s="282">
        <v>3</v>
      </c>
      <c r="ET25" s="282">
        <v>3</v>
      </c>
    </row>
    <row r="26" spans="1:150" ht="37.5" customHeight="1" thickBot="1" x14ac:dyDescent="0.25">
      <c r="A26" s="284" t="s">
        <v>53</v>
      </c>
      <c r="B26" s="285" t="s">
        <v>54</v>
      </c>
      <c r="C26" s="286" t="s">
        <v>55</v>
      </c>
      <c r="D26" s="287"/>
      <c r="E26" s="8" t="s">
        <v>57</v>
      </c>
      <c r="F26" s="288" t="str">
        <f t="shared" si="4"/>
        <v>E1.P_A</v>
      </c>
      <c r="G26" s="289" t="s">
        <v>58</v>
      </c>
      <c r="H26" s="289" t="s">
        <v>59</v>
      </c>
      <c r="I26" s="988"/>
      <c r="J26" s="409" t="s">
        <v>212</v>
      </c>
      <c r="K26" s="409" t="str">
        <f t="shared" si="5"/>
        <v>E1.P_A.MR3</v>
      </c>
      <c r="L26" s="395" t="s">
        <v>95</v>
      </c>
      <c r="M26" s="294" t="s">
        <v>213</v>
      </c>
      <c r="N26" s="396" t="s">
        <v>226</v>
      </c>
      <c r="O26" s="396" t="s">
        <v>226</v>
      </c>
      <c r="P26" s="408" t="s">
        <v>122</v>
      </c>
      <c r="Q26" s="410" t="str">
        <f t="shared" si="6"/>
        <v>E1.P_A.MR3-MP05-1</v>
      </c>
      <c r="R26" s="343" t="s">
        <v>256</v>
      </c>
      <c r="S26" s="344" t="s">
        <v>257</v>
      </c>
      <c r="T26" s="345">
        <v>0</v>
      </c>
      <c r="U26" s="346">
        <v>1</v>
      </c>
      <c r="V26" s="358" t="s">
        <v>67</v>
      </c>
      <c r="W26" s="360">
        <v>0</v>
      </c>
      <c r="X26" s="361">
        <v>0</v>
      </c>
      <c r="Y26" s="411">
        <v>0.5</v>
      </c>
      <c r="Z26" s="412">
        <v>0.5</v>
      </c>
      <c r="AA26" s="305"/>
      <c r="AB26" s="306"/>
      <c r="AC26" s="306"/>
      <c r="AD26" s="306"/>
      <c r="AE26" s="306"/>
      <c r="AF26" s="306"/>
      <c r="AG26" s="306"/>
      <c r="AH26" s="306"/>
      <c r="AI26" s="306"/>
      <c r="AJ26" s="306"/>
      <c r="AK26" s="306"/>
      <c r="AL26" s="306"/>
      <c r="AM26" s="306"/>
      <c r="AN26" s="306"/>
      <c r="AO26" s="306"/>
      <c r="AP26" s="306"/>
      <c r="AQ26" s="306"/>
      <c r="AR26" s="306"/>
      <c r="AS26" s="306"/>
      <c r="AT26" s="306"/>
      <c r="AU26" s="306"/>
      <c r="AV26" s="306"/>
      <c r="AW26" s="306"/>
      <c r="AX26" s="306"/>
      <c r="AY26" s="306"/>
      <c r="AZ26" s="306"/>
      <c r="BA26" s="306"/>
      <c r="BB26" s="306"/>
      <c r="BC26" s="307"/>
      <c r="BD26" s="308" t="s">
        <v>68</v>
      </c>
      <c r="BI26" s="309"/>
      <c r="BJ26" s="310"/>
      <c r="BK26" s="9" t="s">
        <v>258</v>
      </c>
      <c r="BL26" s="311" t="s">
        <v>259</v>
      </c>
      <c r="BN26" s="14" t="s">
        <v>171</v>
      </c>
      <c r="BO26" s="363" t="s">
        <v>172</v>
      </c>
      <c r="BP26" s="15" t="s">
        <v>260</v>
      </c>
      <c r="BQ26" s="364"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7"/>
        <v>E1.P_H.MR1</v>
      </c>
      <c r="DU26" s="7" t="s">
        <v>263</v>
      </c>
      <c r="DV26" s="7" t="s">
        <v>84</v>
      </c>
      <c r="DW26" s="7" t="s">
        <v>55</v>
      </c>
      <c r="DX26" s="7" t="s">
        <v>694</v>
      </c>
      <c r="DY26" s="7" t="s">
        <v>264</v>
      </c>
      <c r="DZ26" s="7" t="s">
        <v>265</v>
      </c>
      <c r="EB26" s="314" t="s">
        <v>240</v>
      </c>
      <c r="EC26" s="315" t="s">
        <v>241</v>
      </c>
      <c r="ED26" s="316" t="s">
        <v>774</v>
      </c>
      <c r="EE26" s="365">
        <v>952</v>
      </c>
      <c r="EF26" s="340">
        <v>952</v>
      </c>
      <c r="EG26" s="275"/>
      <c r="EH26" s="275"/>
      <c r="EI26" s="275"/>
      <c r="EJ26" s="275"/>
      <c r="EL26" s="381" t="s">
        <v>262</v>
      </c>
      <c r="EM26" s="325" t="s">
        <v>256</v>
      </c>
      <c r="EN26" s="281" t="s">
        <v>257</v>
      </c>
      <c r="EO26" s="281">
        <v>0</v>
      </c>
      <c r="EP26" s="281">
        <v>1</v>
      </c>
      <c r="EQ26" s="282">
        <v>0</v>
      </c>
      <c r="ER26" s="282">
        <v>0</v>
      </c>
      <c r="ES26" s="283">
        <v>0.5</v>
      </c>
      <c r="ET26" s="283">
        <v>0.5</v>
      </c>
    </row>
    <row r="27" spans="1:150" ht="81" customHeight="1" thickBot="1" x14ac:dyDescent="0.25">
      <c r="A27" s="284" t="s">
        <v>53</v>
      </c>
      <c r="B27" s="285" t="s">
        <v>54</v>
      </c>
      <c r="C27" s="286" t="s">
        <v>55</v>
      </c>
      <c r="D27" s="287"/>
      <c r="E27" s="8" t="s">
        <v>57</v>
      </c>
      <c r="F27" s="288" t="str">
        <f t="shared" si="4"/>
        <v>E1.P_A</v>
      </c>
      <c r="G27" s="289" t="s">
        <v>58</v>
      </c>
      <c r="H27" s="289" t="s">
        <v>59</v>
      </c>
      <c r="I27" s="413" t="s">
        <v>267</v>
      </c>
      <c r="J27" s="406" t="s">
        <v>268</v>
      </c>
      <c r="K27" s="407" t="str">
        <f t="shared" si="5"/>
        <v>E1.P_A.MR4</v>
      </c>
      <c r="L27" s="368" t="s">
        <v>108</v>
      </c>
      <c r="M27" s="369" t="s">
        <v>269</v>
      </c>
      <c r="N27" s="414">
        <v>0</v>
      </c>
      <c r="O27" s="415">
        <v>0.04</v>
      </c>
      <c r="P27" s="416" t="s">
        <v>64</v>
      </c>
      <c r="Q27" s="254" t="str">
        <f t="shared" si="6"/>
        <v>E1.P_A.MR4-MP01-1</v>
      </c>
      <c r="R27" s="374" t="s">
        <v>270</v>
      </c>
      <c r="S27" s="375" t="s">
        <v>271</v>
      </c>
      <c r="T27" s="376">
        <v>2</v>
      </c>
      <c r="U27" s="377">
        <v>2</v>
      </c>
      <c r="V27" s="376" t="s">
        <v>102</v>
      </c>
      <c r="W27" s="262">
        <v>0.5</v>
      </c>
      <c r="X27" s="261">
        <v>0.05</v>
      </c>
      <c r="Y27" s="262">
        <v>0.5</v>
      </c>
      <c r="Z27" s="263">
        <v>0.5</v>
      </c>
      <c r="AA27" s="305"/>
      <c r="AB27" s="306"/>
      <c r="AC27" s="306"/>
      <c r="AD27" s="306"/>
      <c r="AE27" s="306"/>
      <c r="AF27" s="306"/>
      <c r="AG27" s="306"/>
      <c r="AH27" s="306"/>
      <c r="AI27" s="306"/>
      <c r="AJ27" s="306"/>
      <c r="AK27" s="306"/>
      <c r="AL27" s="306"/>
      <c r="AM27" s="306"/>
      <c r="AN27" s="306"/>
      <c r="AO27" s="306"/>
      <c r="AP27" s="306"/>
      <c r="AQ27" s="306"/>
      <c r="AR27" s="306"/>
      <c r="AS27" s="306"/>
      <c r="AT27" s="306"/>
      <c r="AU27" s="306"/>
      <c r="AV27" s="306"/>
      <c r="AW27" s="306"/>
      <c r="AX27" s="306"/>
      <c r="AY27" s="306"/>
      <c r="AZ27" s="306"/>
      <c r="BA27" s="306"/>
      <c r="BB27" s="306"/>
      <c r="BC27" s="307"/>
      <c r="BD27" s="308" t="s">
        <v>68</v>
      </c>
      <c r="BI27" s="309"/>
      <c r="BJ27" s="310"/>
      <c r="BK27" s="9" t="s">
        <v>272</v>
      </c>
      <c r="BL27" s="311" t="s">
        <v>273</v>
      </c>
      <c r="BN27" s="14" t="s">
        <v>180</v>
      </c>
      <c r="BO27" s="363" t="s">
        <v>181</v>
      </c>
      <c r="BP27" s="15" t="s">
        <v>274</v>
      </c>
      <c r="BQ27" s="364"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7"/>
        <v>E1.P_I.MR1</v>
      </c>
      <c r="DU27" s="7" t="s">
        <v>277</v>
      </c>
      <c r="DV27" s="7" t="s">
        <v>84</v>
      </c>
      <c r="DW27" s="7" t="s">
        <v>55</v>
      </c>
      <c r="DX27" s="7" t="s">
        <v>694</v>
      </c>
      <c r="DY27" s="7" t="s">
        <v>278</v>
      </c>
      <c r="DZ27" s="7" t="s">
        <v>279</v>
      </c>
      <c r="EB27" s="314" t="s">
        <v>251</v>
      </c>
      <c r="EC27" s="315" t="s">
        <v>252</v>
      </c>
      <c r="ED27" s="316" t="s">
        <v>804</v>
      </c>
      <c r="EE27" s="365">
        <v>164</v>
      </c>
      <c r="EF27" s="340">
        <v>131</v>
      </c>
      <c r="EG27" s="275"/>
      <c r="EH27" s="275"/>
      <c r="EI27" s="275"/>
      <c r="EJ27" s="275"/>
      <c r="EL27" s="278" t="s">
        <v>276</v>
      </c>
      <c r="EM27" s="325" t="s">
        <v>270</v>
      </c>
      <c r="EN27" s="281" t="s">
        <v>271</v>
      </c>
      <c r="EO27" s="281">
        <v>2</v>
      </c>
      <c r="EP27" s="281">
        <v>2</v>
      </c>
      <c r="EQ27" s="417">
        <v>0.5</v>
      </c>
      <c r="ER27" s="417">
        <v>0.05</v>
      </c>
      <c r="ES27" s="417">
        <v>0.5</v>
      </c>
      <c r="ET27" s="417">
        <v>0.5</v>
      </c>
    </row>
    <row r="28" spans="1:150" ht="66" customHeight="1" thickBot="1" x14ac:dyDescent="0.25">
      <c r="A28" s="284" t="s">
        <v>53</v>
      </c>
      <c r="B28" s="285" t="s">
        <v>54</v>
      </c>
      <c r="C28" s="286" t="s">
        <v>55</v>
      </c>
      <c r="D28" s="287"/>
      <c r="E28" s="8" t="s">
        <v>57</v>
      </c>
      <c r="F28" s="288" t="str">
        <f t="shared" si="4"/>
        <v>E1.P_A</v>
      </c>
      <c r="G28" s="289" t="s">
        <v>58</v>
      </c>
      <c r="H28" s="289" t="s">
        <v>59</v>
      </c>
      <c r="I28" s="418"/>
      <c r="J28" s="292" t="s">
        <v>268</v>
      </c>
      <c r="K28" s="292" t="str">
        <f t="shared" si="5"/>
        <v>E1.P_A.MR4</v>
      </c>
      <c r="L28" s="419" t="s">
        <v>108</v>
      </c>
      <c r="M28" s="420" t="s">
        <v>269</v>
      </c>
      <c r="N28" s="421">
        <v>0</v>
      </c>
      <c r="O28" s="422">
        <v>0.04</v>
      </c>
      <c r="P28" s="416" t="s">
        <v>87</v>
      </c>
      <c r="Q28" s="297" t="str">
        <f t="shared" si="6"/>
        <v>E1.P_A.MR4-MP02-1</v>
      </c>
      <c r="R28" s="320" t="s">
        <v>281</v>
      </c>
      <c r="S28" s="321" t="s">
        <v>282</v>
      </c>
      <c r="T28" s="300">
        <v>1</v>
      </c>
      <c r="U28" s="301">
        <v>3</v>
      </c>
      <c r="V28" s="300" t="s">
        <v>67</v>
      </c>
      <c r="W28" s="328">
        <v>0.75</v>
      </c>
      <c r="X28" s="329">
        <v>0.75</v>
      </c>
      <c r="Y28" s="328">
        <v>0.75</v>
      </c>
      <c r="Z28" s="330">
        <v>0.75</v>
      </c>
      <c r="AA28" s="305"/>
      <c r="AB28" s="306"/>
      <c r="AC28" s="306"/>
      <c r="AD28" s="306"/>
      <c r="AE28" s="306"/>
      <c r="AF28" s="306"/>
      <c r="AG28" s="306"/>
      <c r="AH28" s="306"/>
      <c r="AI28" s="306"/>
      <c r="AJ28" s="306"/>
      <c r="AK28" s="306"/>
      <c r="AL28" s="306"/>
      <c r="AM28" s="306"/>
      <c r="AN28" s="306"/>
      <c r="AO28" s="306"/>
      <c r="AP28" s="306"/>
      <c r="AQ28" s="306"/>
      <c r="AR28" s="306"/>
      <c r="AS28" s="306"/>
      <c r="AT28" s="306"/>
      <c r="AU28" s="306"/>
      <c r="AV28" s="306"/>
      <c r="AW28" s="306"/>
      <c r="AX28" s="306"/>
      <c r="AY28" s="306"/>
      <c r="AZ28" s="306"/>
      <c r="BA28" s="306"/>
      <c r="BB28" s="306"/>
      <c r="BC28" s="307"/>
      <c r="BD28" s="308" t="s">
        <v>68</v>
      </c>
      <c r="BI28" s="309"/>
      <c r="BJ28" s="310"/>
      <c r="BK28" s="9" t="s">
        <v>283</v>
      </c>
      <c r="BL28" s="311" t="s">
        <v>284</v>
      </c>
      <c r="BN28" s="14" t="s">
        <v>191</v>
      </c>
      <c r="BO28" s="363" t="s">
        <v>192</v>
      </c>
      <c r="BP28" s="15" t="s">
        <v>285</v>
      </c>
      <c r="BQ28" s="364"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7"/>
        <v>E1.P_J.MR1</v>
      </c>
      <c r="DU28" s="7" t="s">
        <v>288</v>
      </c>
      <c r="DV28" s="7" t="s">
        <v>84</v>
      </c>
      <c r="DW28" s="7" t="s">
        <v>55</v>
      </c>
      <c r="DX28" s="7" t="s">
        <v>694</v>
      </c>
      <c r="DY28" s="7" t="s">
        <v>289</v>
      </c>
      <c r="DZ28" s="7" t="s">
        <v>290</v>
      </c>
      <c r="EB28" s="314" t="s">
        <v>260</v>
      </c>
      <c r="EC28" s="315" t="s">
        <v>261</v>
      </c>
      <c r="ED28" s="316" t="s">
        <v>532</v>
      </c>
      <c r="EE28" s="365">
        <v>260</v>
      </c>
      <c r="EF28" s="340">
        <v>318</v>
      </c>
      <c r="EG28" s="275"/>
      <c r="EH28" s="275"/>
      <c r="EI28" s="275"/>
      <c r="EJ28" s="275"/>
      <c r="EL28" s="278" t="s">
        <v>287</v>
      </c>
      <c r="EM28" s="325" t="s">
        <v>281</v>
      </c>
      <c r="EN28" s="281" t="s">
        <v>282</v>
      </c>
      <c r="EO28" s="281">
        <v>1</v>
      </c>
      <c r="EP28" s="281">
        <v>3</v>
      </c>
      <c r="EQ28" s="336">
        <v>0.75</v>
      </c>
      <c r="ER28" s="336">
        <v>0.75</v>
      </c>
      <c r="ES28" s="336">
        <v>0.75</v>
      </c>
      <c r="ET28" s="336">
        <v>0.75</v>
      </c>
    </row>
    <row r="29" spans="1:150" ht="64.5" customHeight="1" thickBot="1" x14ac:dyDescent="0.25">
      <c r="A29" s="284" t="s">
        <v>53</v>
      </c>
      <c r="B29" s="285" t="s">
        <v>54</v>
      </c>
      <c r="C29" s="286" t="s">
        <v>55</v>
      </c>
      <c r="D29" s="287"/>
      <c r="E29" s="8" t="s">
        <v>57</v>
      </c>
      <c r="F29" s="288" t="str">
        <f t="shared" si="4"/>
        <v>E1.P_A</v>
      </c>
      <c r="G29" s="289" t="s">
        <v>58</v>
      </c>
      <c r="H29" s="289" t="s">
        <v>59</v>
      </c>
      <c r="I29" s="418"/>
      <c r="J29" s="292" t="s">
        <v>268</v>
      </c>
      <c r="K29" s="292" t="str">
        <f t="shared" si="5"/>
        <v>E1.P_A.MR4</v>
      </c>
      <c r="L29" s="419" t="s">
        <v>108</v>
      </c>
      <c r="M29" s="420" t="s">
        <v>269</v>
      </c>
      <c r="N29" s="421">
        <v>0</v>
      </c>
      <c r="O29" s="422">
        <v>0.04</v>
      </c>
      <c r="P29" s="416" t="s">
        <v>99</v>
      </c>
      <c r="Q29" s="297" t="str">
        <f t="shared" si="6"/>
        <v>E1.P_A.MR4-MP03-1</v>
      </c>
      <c r="R29" s="320" t="s">
        <v>292</v>
      </c>
      <c r="S29" s="321" t="s">
        <v>293</v>
      </c>
      <c r="T29" s="300">
        <v>1</v>
      </c>
      <c r="U29" s="301">
        <v>3</v>
      </c>
      <c r="V29" s="300" t="s">
        <v>67</v>
      </c>
      <c r="W29" s="328">
        <v>0.75</v>
      </c>
      <c r="X29" s="329">
        <v>0.75</v>
      </c>
      <c r="Y29" s="328">
        <v>0.75</v>
      </c>
      <c r="Z29" s="330">
        <v>0.75</v>
      </c>
      <c r="AA29" s="305"/>
      <c r="AB29" s="306"/>
      <c r="AC29" s="306"/>
      <c r="AD29" s="306"/>
      <c r="AE29" s="306"/>
      <c r="AF29" s="306"/>
      <c r="AG29" s="306"/>
      <c r="AH29" s="306"/>
      <c r="AI29" s="306"/>
      <c r="AJ29" s="306"/>
      <c r="AK29" s="306"/>
      <c r="AL29" s="306"/>
      <c r="AM29" s="306"/>
      <c r="AN29" s="306"/>
      <c r="AO29" s="306"/>
      <c r="AP29" s="306"/>
      <c r="AQ29" s="306"/>
      <c r="AR29" s="306"/>
      <c r="AS29" s="306"/>
      <c r="AT29" s="306"/>
      <c r="AU29" s="306"/>
      <c r="AV29" s="306"/>
      <c r="AW29" s="306"/>
      <c r="AX29" s="306"/>
      <c r="AY29" s="306"/>
      <c r="AZ29" s="306"/>
      <c r="BA29" s="306"/>
      <c r="BB29" s="306"/>
      <c r="BC29" s="307"/>
      <c r="BD29" s="308" t="s">
        <v>68</v>
      </c>
      <c r="BI29" s="309"/>
      <c r="BJ29" s="310"/>
      <c r="BK29" s="9" t="s">
        <v>294</v>
      </c>
      <c r="BL29" s="311" t="s">
        <v>295</v>
      </c>
      <c r="BN29" s="14" t="s">
        <v>202</v>
      </c>
      <c r="BO29" s="363" t="s">
        <v>203</v>
      </c>
      <c r="BP29" s="15" t="s">
        <v>296</v>
      </c>
      <c r="BQ29" s="364"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7"/>
        <v>E2.P_A.MR1</v>
      </c>
      <c r="DU29" s="7" t="s">
        <v>299</v>
      </c>
      <c r="DV29" s="7" t="s">
        <v>300</v>
      </c>
      <c r="DW29" s="7" t="s">
        <v>826</v>
      </c>
      <c r="DX29" s="7" t="s">
        <v>827</v>
      </c>
      <c r="DY29" s="7" t="s">
        <v>301</v>
      </c>
      <c r="DZ29" s="7" t="s">
        <v>302</v>
      </c>
      <c r="EB29" s="314" t="s">
        <v>274</v>
      </c>
      <c r="EC29" s="315" t="s">
        <v>275</v>
      </c>
      <c r="ED29" s="316" t="s">
        <v>829</v>
      </c>
      <c r="EE29" s="317">
        <v>4.75</v>
      </c>
      <c r="EF29" s="340">
        <v>4.5</v>
      </c>
      <c r="EG29" s="275"/>
      <c r="EH29" s="275"/>
      <c r="EI29" s="275"/>
      <c r="EJ29" s="275"/>
      <c r="EL29" s="278" t="s">
        <v>298</v>
      </c>
      <c r="EM29" s="325" t="s">
        <v>292</v>
      </c>
      <c r="EN29" s="281" t="s">
        <v>293</v>
      </c>
      <c r="EO29" s="281">
        <v>1</v>
      </c>
      <c r="EP29" s="281">
        <v>3</v>
      </c>
      <c r="EQ29" s="336">
        <v>0.75</v>
      </c>
      <c r="ER29" s="336">
        <v>0.75</v>
      </c>
      <c r="ES29" s="336">
        <v>0.75</v>
      </c>
      <c r="ET29" s="336">
        <v>0.75</v>
      </c>
    </row>
    <row r="30" spans="1:150" ht="52.5" customHeight="1" thickBot="1" x14ac:dyDescent="0.25">
      <c r="A30" s="284" t="s">
        <v>53</v>
      </c>
      <c r="B30" s="285" t="s">
        <v>54</v>
      </c>
      <c r="C30" s="286" t="s">
        <v>55</v>
      </c>
      <c r="D30" s="287"/>
      <c r="E30" s="8" t="s">
        <v>57</v>
      </c>
      <c r="F30" s="288" t="str">
        <f t="shared" si="4"/>
        <v>E1.P_A</v>
      </c>
      <c r="G30" s="289" t="s">
        <v>58</v>
      </c>
      <c r="H30" s="289" t="s">
        <v>59</v>
      </c>
      <c r="I30" s="418"/>
      <c r="J30" s="292" t="s">
        <v>268</v>
      </c>
      <c r="K30" s="292" t="str">
        <f t="shared" si="5"/>
        <v>E1.P_A.MR4</v>
      </c>
      <c r="L30" s="419" t="s">
        <v>108</v>
      </c>
      <c r="M30" s="420" t="s">
        <v>269</v>
      </c>
      <c r="N30" s="421">
        <v>0</v>
      </c>
      <c r="O30" s="422">
        <v>0.04</v>
      </c>
      <c r="P30" s="416" t="s">
        <v>112</v>
      </c>
      <c r="Q30" s="297" t="str">
        <f t="shared" si="6"/>
        <v>E1.P_A.MR4-MP04-1</v>
      </c>
      <c r="R30" s="320" t="s">
        <v>304</v>
      </c>
      <c r="S30" s="321" t="s">
        <v>305</v>
      </c>
      <c r="T30" s="300">
        <v>0</v>
      </c>
      <c r="U30" s="301">
        <v>1</v>
      </c>
      <c r="V30" s="300" t="s">
        <v>67</v>
      </c>
      <c r="W30" s="328">
        <v>0.25</v>
      </c>
      <c r="X30" s="329">
        <v>0.25</v>
      </c>
      <c r="Y30" s="328">
        <v>0.25</v>
      </c>
      <c r="Z30" s="330">
        <v>0.25</v>
      </c>
      <c r="AA30" s="305"/>
      <c r="AB30" s="306"/>
      <c r="AC30" s="306"/>
      <c r="AD30" s="306"/>
      <c r="AE30" s="306"/>
      <c r="AF30" s="306"/>
      <c r="AG30" s="306"/>
      <c r="AH30" s="306"/>
      <c r="AI30" s="306"/>
      <c r="AJ30" s="306"/>
      <c r="AK30" s="306"/>
      <c r="AL30" s="306"/>
      <c r="AM30" s="306"/>
      <c r="AN30" s="306"/>
      <c r="AO30" s="306"/>
      <c r="AP30" s="306"/>
      <c r="AQ30" s="306"/>
      <c r="AR30" s="306"/>
      <c r="AS30" s="306"/>
      <c r="AT30" s="306"/>
      <c r="AU30" s="306"/>
      <c r="AV30" s="306"/>
      <c r="AW30" s="306"/>
      <c r="AX30" s="306"/>
      <c r="AY30" s="306"/>
      <c r="AZ30" s="306"/>
      <c r="BA30" s="306"/>
      <c r="BB30" s="306"/>
      <c r="BC30" s="307"/>
      <c r="BD30" s="308" t="s">
        <v>68</v>
      </c>
      <c r="BI30" s="309"/>
      <c r="BJ30" s="310"/>
      <c r="BK30" s="9" t="s">
        <v>306</v>
      </c>
      <c r="BL30" s="311" t="s">
        <v>307</v>
      </c>
      <c r="BN30" s="14" t="s">
        <v>217</v>
      </c>
      <c r="BO30" s="363" t="s">
        <v>218</v>
      </c>
      <c r="BP30" s="15" t="s">
        <v>308</v>
      </c>
      <c r="BQ30" s="364"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7"/>
        <v>E2.P_B.MR1</v>
      </c>
      <c r="DU30" s="7" t="s">
        <v>311</v>
      </c>
      <c r="DV30" s="7" t="s">
        <v>300</v>
      </c>
      <c r="DW30" s="7" t="s">
        <v>826</v>
      </c>
      <c r="DX30" s="7" t="s">
        <v>827</v>
      </c>
      <c r="DY30" s="7" t="s">
        <v>312</v>
      </c>
      <c r="DZ30" s="7" t="s">
        <v>313</v>
      </c>
      <c r="EB30" s="314" t="s">
        <v>285</v>
      </c>
      <c r="EC30" s="315" t="s">
        <v>286</v>
      </c>
      <c r="ED30" s="316" t="s">
        <v>872</v>
      </c>
      <c r="EE30" s="365">
        <v>184</v>
      </c>
      <c r="EF30" s="365">
        <v>230</v>
      </c>
      <c r="EG30" s="275"/>
      <c r="EH30" s="275"/>
      <c r="EI30" s="275"/>
      <c r="EJ30" s="275"/>
      <c r="EL30" s="278" t="s">
        <v>310</v>
      </c>
      <c r="EM30" s="325" t="s">
        <v>304</v>
      </c>
      <c r="EN30" s="281" t="s">
        <v>305</v>
      </c>
      <c r="EO30" s="281">
        <v>0</v>
      </c>
      <c r="EP30" s="281">
        <v>1</v>
      </c>
      <c r="EQ30" s="336">
        <v>0.25</v>
      </c>
      <c r="ER30" s="336">
        <v>0.25</v>
      </c>
      <c r="ES30" s="336">
        <v>0.25</v>
      </c>
      <c r="ET30" s="336">
        <v>0.25</v>
      </c>
    </row>
    <row r="31" spans="1:150" ht="75" customHeight="1" thickBot="1" x14ac:dyDescent="0.25">
      <c r="A31" s="284" t="s">
        <v>53</v>
      </c>
      <c r="B31" s="285" t="s">
        <v>54</v>
      </c>
      <c r="C31" s="286" t="s">
        <v>55</v>
      </c>
      <c r="D31" s="287"/>
      <c r="E31" s="8" t="s">
        <v>57</v>
      </c>
      <c r="F31" s="288" t="str">
        <f t="shared" si="4"/>
        <v>E1.P_A</v>
      </c>
      <c r="G31" s="289" t="s">
        <v>58</v>
      </c>
      <c r="H31" s="289" t="s">
        <v>59</v>
      </c>
      <c r="I31" s="423"/>
      <c r="J31" s="292" t="s">
        <v>268</v>
      </c>
      <c r="K31" s="292" t="str">
        <f t="shared" si="5"/>
        <v>E1.P_A.MR4</v>
      </c>
      <c r="L31" s="419" t="s">
        <v>108</v>
      </c>
      <c r="M31" s="420" t="s">
        <v>269</v>
      </c>
      <c r="N31" s="424">
        <v>0</v>
      </c>
      <c r="O31" s="425">
        <v>0.04</v>
      </c>
      <c r="P31" s="416" t="s">
        <v>122</v>
      </c>
      <c r="Q31" s="355" t="str">
        <f t="shared" si="6"/>
        <v>E1.P_A.MR4-MP05-1</v>
      </c>
      <c r="R31" s="343" t="s">
        <v>315</v>
      </c>
      <c r="S31" s="344" t="s">
        <v>316</v>
      </c>
      <c r="T31" s="345">
        <v>120</v>
      </c>
      <c r="U31" s="346">
        <v>1500</v>
      </c>
      <c r="V31" s="358" t="s">
        <v>67</v>
      </c>
      <c r="W31" s="360">
        <v>375</v>
      </c>
      <c r="X31" s="361">
        <v>375</v>
      </c>
      <c r="Y31" s="360">
        <v>375</v>
      </c>
      <c r="Z31" s="362">
        <v>375</v>
      </c>
      <c r="AA31" s="305"/>
      <c r="AB31" s="306"/>
      <c r="AC31" s="306"/>
      <c r="AD31" s="306"/>
      <c r="AE31" s="306"/>
      <c r="AF31" s="306"/>
      <c r="AG31" s="306"/>
      <c r="AH31" s="306"/>
      <c r="AI31" s="306"/>
      <c r="AJ31" s="306"/>
      <c r="AK31" s="306"/>
      <c r="AL31" s="306"/>
      <c r="AM31" s="306"/>
      <c r="AN31" s="306"/>
      <c r="AO31" s="306"/>
      <c r="AP31" s="306"/>
      <c r="AQ31" s="306"/>
      <c r="AR31" s="306"/>
      <c r="AS31" s="306"/>
      <c r="AT31" s="306"/>
      <c r="AU31" s="306"/>
      <c r="AV31" s="306"/>
      <c r="AW31" s="306"/>
      <c r="AX31" s="306"/>
      <c r="AY31" s="306"/>
      <c r="AZ31" s="306"/>
      <c r="BA31" s="306"/>
      <c r="BB31" s="306"/>
      <c r="BC31" s="307"/>
      <c r="BD31" s="308" t="s">
        <v>68</v>
      </c>
      <c r="BI31" s="309"/>
      <c r="BJ31" s="310"/>
      <c r="BK31" s="9" t="s">
        <v>317</v>
      </c>
      <c r="BL31" s="311" t="s">
        <v>318</v>
      </c>
      <c r="BN31" s="14" t="s">
        <v>229</v>
      </c>
      <c r="BO31" s="363" t="s">
        <v>230</v>
      </c>
      <c r="BP31" s="15" t="s">
        <v>319</v>
      </c>
      <c r="BQ31" s="274"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7"/>
        <v>E2.P_C.MR1</v>
      </c>
      <c r="DU31" s="7" t="s">
        <v>322</v>
      </c>
      <c r="DV31" s="7" t="s">
        <v>300</v>
      </c>
      <c r="DW31" s="7" t="s">
        <v>826</v>
      </c>
      <c r="DX31" s="7" t="s">
        <v>827</v>
      </c>
      <c r="DY31" s="7" t="s">
        <v>323</v>
      </c>
      <c r="DZ31" s="7" t="s">
        <v>324</v>
      </c>
      <c r="EB31" s="314" t="s">
        <v>296</v>
      </c>
      <c r="EC31" s="315" t="s">
        <v>297</v>
      </c>
      <c r="ED31" s="316" t="s">
        <v>890</v>
      </c>
      <c r="EE31" s="365">
        <v>0</v>
      </c>
      <c r="EF31" s="365">
        <v>80</v>
      </c>
      <c r="EG31" s="275"/>
      <c r="EH31" s="275"/>
      <c r="EI31" s="275"/>
      <c r="EJ31" s="275"/>
      <c r="EL31" s="278" t="s">
        <v>321</v>
      </c>
      <c r="EM31" s="325" t="s">
        <v>315</v>
      </c>
      <c r="EN31" s="281" t="s">
        <v>316</v>
      </c>
      <c r="EO31" s="281">
        <v>120</v>
      </c>
      <c r="EP31" s="281">
        <v>1500</v>
      </c>
      <c r="EQ31" s="282">
        <v>375</v>
      </c>
      <c r="ER31" s="282">
        <v>375</v>
      </c>
      <c r="ES31" s="282">
        <v>375</v>
      </c>
      <c r="ET31" s="282">
        <v>375</v>
      </c>
    </row>
    <row r="32" spans="1:150" ht="135" customHeight="1" x14ac:dyDescent="0.2">
      <c r="A32" s="284" t="s">
        <v>53</v>
      </c>
      <c r="B32" s="285" t="s">
        <v>54</v>
      </c>
      <c r="C32" s="286" t="s">
        <v>55</v>
      </c>
      <c r="D32" s="287"/>
      <c r="E32" s="8" t="s">
        <v>57</v>
      </c>
      <c r="F32" s="288" t="str">
        <f t="shared" si="4"/>
        <v>E1.P_A</v>
      </c>
      <c r="G32" s="289" t="s">
        <v>58</v>
      </c>
      <c r="H32" s="289" t="s">
        <v>59</v>
      </c>
      <c r="I32" s="413" t="s">
        <v>326</v>
      </c>
      <c r="J32" s="406" t="s">
        <v>327</v>
      </c>
      <c r="K32" s="426" t="str">
        <f t="shared" si="5"/>
        <v>E1.P_A.MR5</v>
      </c>
      <c r="L32" s="368" t="s">
        <v>118</v>
      </c>
      <c r="M32" s="369" t="s">
        <v>328</v>
      </c>
      <c r="N32" s="370">
        <v>0</v>
      </c>
      <c r="O32" s="252">
        <v>1</v>
      </c>
      <c r="P32" s="385" t="s">
        <v>64</v>
      </c>
      <c r="Q32" s="373" t="str">
        <f t="shared" si="6"/>
        <v>E1.P_A.MR5-MP01-1</v>
      </c>
      <c r="R32" s="427" t="s">
        <v>329</v>
      </c>
      <c r="S32" s="375" t="s">
        <v>330</v>
      </c>
      <c r="T32" s="376">
        <v>1</v>
      </c>
      <c r="U32" s="377">
        <v>1</v>
      </c>
      <c r="V32" s="376" t="s">
        <v>102</v>
      </c>
      <c r="W32" s="260">
        <v>1</v>
      </c>
      <c r="X32" s="378">
        <v>0</v>
      </c>
      <c r="Y32" s="260">
        <v>0</v>
      </c>
      <c r="Z32" s="379">
        <v>0</v>
      </c>
      <c r="AA32" s="305"/>
      <c r="AB32" s="306"/>
      <c r="AC32" s="306"/>
      <c r="AD32" s="306"/>
      <c r="AE32" s="306"/>
      <c r="AF32" s="306"/>
      <c r="AG32" s="306"/>
      <c r="AH32" s="306"/>
      <c r="AI32" s="306"/>
      <c r="AJ32" s="306"/>
      <c r="AK32" s="306"/>
      <c r="AL32" s="306"/>
      <c r="AM32" s="306"/>
      <c r="AN32" s="306"/>
      <c r="AO32" s="306"/>
      <c r="AP32" s="306"/>
      <c r="AQ32" s="306"/>
      <c r="AR32" s="306"/>
      <c r="AS32" s="306"/>
      <c r="AT32" s="306"/>
      <c r="AU32" s="306"/>
      <c r="AV32" s="306"/>
      <c r="AW32" s="306"/>
      <c r="AX32" s="306"/>
      <c r="AY32" s="306"/>
      <c r="AZ32" s="306"/>
      <c r="BA32" s="306"/>
      <c r="BB32" s="306"/>
      <c r="BC32" s="307"/>
      <c r="BD32" s="308" t="s">
        <v>68</v>
      </c>
      <c r="BI32" s="309"/>
      <c r="BJ32" s="310"/>
      <c r="BK32" s="9" t="s">
        <v>331</v>
      </c>
      <c r="BL32" s="311" t="s">
        <v>332</v>
      </c>
      <c r="BN32" s="5" t="s">
        <v>238</v>
      </c>
      <c r="BO32" s="273" t="s">
        <v>239</v>
      </c>
      <c r="BP32" s="17" t="s">
        <v>333</v>
      </c>
      <c r="BQ32" s="428"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7"/>
        <v>E2.P_D.MR1</v>
      </c>
      <c r="DU32" s="7" t="s">
        <v>336</v>
      </c>
      <c r="DV32" s="7" t="s">
        <v>300</v>
      </c>
      <c r="DW32" s="7" t="s">
        <v>826</v>
      </c>
      <c r="DX32" s="7" t="s">
        <v>827</v>
      </c>
      <c r="DY32" s="7" t="s">
        <v>337</v>
      </c>
      <c r="DZ32" s="7" t="s">
        <v>338</v>
      </c>
      <c r="EB32" s="314" t="s">
        <v>308</v>
      </c>
      <c r="EC32" s="429" t="s">
        <v>309</v>
      </c>
      <c r="ED32" s="316" t="s">
        <v>904</v>
      </c>
      <c r="EE32" s="365">
        <v>0</v>
      </c>
      <c r="EF32" s="365">
        <v>2</v>
      </c>
      <c r="EG32" s="275"/>
      <c r="EH32" s="275"/>
      <c r="EI32" s="275"/>
      <c r="EJ32" s="275"/>
      <c r="EL32" s="381" t="s">
        <v>335</v>
      </c>
      <c r="EM32" s="325" t="s">
        <v>329</v>
      </c>
      <c r="EN32" s="281" t="s">
        <v>330</v>
      </c>
      <c r="EO32" s="281">
        <v>1</v>
      </c>
      <c r="EP32" s="281">
        <v>1</v>
      </c>
      <c r="EQ32" s="282">
        <v>1</v>
      </c>
      <c r="ER32" s="282">
        <v>0</v>
      </c>
      <c r="ES32" s="282">
        <v>0</v>
      </c>
      <c r="ET32" s="282">
        <v>0</v>
      </c>
    </row>
    <row r="33" spans="1:150" ht="95.25" customHeight="1" thickBot="1" x14ac:dyDescent="0.25">
      <c r="A33" s="284" t="s">
        <v>53</v>
      </c>
      <c r="B33" s="285" t="s">
        <v>54</v>
      </c>
      <c r="C33" s="286" t="s">
        <v>55</v>
      </c>
      <c r="D33" s="287"/>
      <c r="E33" s="8" t="s">
        <v>57</v>
      </c>
      <c r="F33" s="288" t="str">
        <f t="shared" si="4"/>
        <v>E1.P_A</v>
      </c>
      <c r="G33" s="289" t="s">
        <v>58</v>
      </c>
      <c r="H33" s="289" t="s">
        <v>59</v>
      </c>
      <c r="I33" s="430"/>
      <c r="J33" s="292" t="s">
        <v>327</v>
      </c>
      <c r="K33" s="292" t="str">
        <f t="shared" si="5"/>
        <v>E1.P_A.MR5</v>
      </c>
      <c r="L33" s="419" t="s">
        <v>118</v>
      </c>
      <c r="M33" s="420" t="s">
        <v>328</v>
      </c>
      <c r="N33" s="383">
        <v>0</v>
      </c>
      <c r="O33" s="295">
        <v>1</v>
      </c>
      <c r="P33" s="385" t="s">
        <v>87</v>
      </c>
      <c r="Q33" s="386" t="str">
        <f t="shared" si="6"/>
        <v>E1.P_A.MR5-MP02-1</v>
      </c>
      <c r="R33" s="431" t="s">
        <v>340</v>
      </c>
      <c r="S33" s="321" t="s">
        <v>341</v>
      </c>
      <c r="T33" s="300">
        <v>1</v>
      </c>
      <c r="U33" s="301">
        <v>2</v>
      </c>
      <c r="V33" s="300" t="s">
        <v>67</v>
      </c>
      <c r="W33" s="322">
        <v>0.5</v>
      </c>
      <c r="X33" s="337">
        <v>0.5</v>
      </c>
      <c r="Y33" s="322">
        <v>0.5</v>
      </c>
      <c r="Z33" s="323">
        <v>0.5</v>
      </c>
      <c r="AA33" s="305"/>
      <c r="AB33" s="306"/>
      <c r="AC33" s="306"/>
      <c r="AD33" s="306"/>
      <c r="AE33" s="306"/>
      <c r="AF33" s="306"/>
      <c r="AG33" s="306"/>
      <c r="AH33" s="306"/>
      <c r="AI33" s="306"/>
      <c r="AJ33" s="306"/>
      <c r="AK33" s="306"/>
      <c r="AL33" s="306"/>
      <c r="AM33" s="306"/>
      <c r="AN33" s="306"/>
      <c r="AO33" s="306"/>
      <c r="AP33" s="306"/>
      <c r="AQ33" s="306"/>
      <c r="AR33" s="306"/>
      <c r="AS33" s="306"/>
      <c r="AT33" s="306"/>
      <c r="AU33" s="306"/>
      <c r="AV33" s="306"/>
      <c r="AW33" s="306"/>
      <c r="AX33" s="306"/>
      <c r="AY33" s="306"/>
      <c r="AZ33" s="306"/>
      <c r="BA33" s="306"/>
      <c r="BB33" s="306"/>
      <c r="BC33" s="307"/>
      <c r="BD33" s="308" t="s">
        <v>68</v>
      </c>
      <c r="BI33" s="309"/>
      <c r="BJ33" s="310"/>
      <c r="BK33" s="9" t="s">
        <v>342</v>
      </c>
      <c r="BL33" s="311" t="s">
        <v>343</v>
      </c>
      <c r="BN33" s="12" t="s">
        <v>238</v>
      </c>
      <c r="BO33" s="338" t="s">
        <v>239</v>
      </c>
      <c r="BP33" s="18" t="s">
        <v>344</v>
      </c>
      <c r="BQ33" s="432"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7"/>
        <v>E2.P_E.MR1</v>
      </c>
      <c r="DU33" s="7" t="s">
        <v>347</v>
      </c>
      <c r="DV33" s="7" t="s">
        <v>300</v>
      </c>
      <c r="DW33" s="7" t="s">
        <v>826</v>
      </c>
      <c r="DX33" s="7" t="s">
        <v>925</v>
      </c>
      <c r="DY33" s="7" t="s">
        <v>348</v>
      </c>
      <c r="DZ33" s="7" t="s">
        <v>349</v>
      </c>
      <c r="EB33" s="314" t="s">
        <v>319</v>
      </c>
      <c r="EC33" s="315" t="s">
        <v>320</v>
      </c>
      <c r="ED33" s="316" t="s">
        <v>927</v>
      </c>
      <c r="EE33" s="365">
        <v>665</v>
      </c>
      <c r="EF33" s="365">
        <v>1100</v>
      </c>
      <c r="EG33" s="275"/>
      <c r="EH33" s="275"/>
      <c r="EI33" s="275"/>
      <c r="EJ33" s="275"/>
      <c r="EL33" s="381" t="s">
        <v>346</v>
      </c>
      <c r="EM33" s="325" t="s">
        <v>340</v>
      </c>
      <c r="EN33" s="281" t="s">
        <v>341</v>
      </c>
      <c r="EO33" s="281">
        <v>1</v>
      </c>
      <c r="EP33" s="281">
        <v>2</v>
      </c>
      <c r="EQ33" s="283">
        <v>0.5</v>
      </c>
      <c r="ER33" s="283">
        <v>0.5</v>
      </c>
      <c r="ES33" s="283">
        <v>0.5</v>
      </c>
      <c r="ET33" s="283">
        <v>0.5</v>
      </c>
    </row>
    <row r="34" spans="1:150" ht="105" customHeight="1" thickBot="1" x14ac:dyDescent="0.25">
      <c r="A34" s="284" t="s">
        <v>53</v>
      </c>
      <c r="B34" s="285" t="s">
        <v>54</v>
      </c>
      <c r="C34" s="286" t="s">
        <v>55</v>
      </c>
      <c r="D34" s="287"/>
      <c r="E34" s="8" t="s">
        <v>57</v>
      </c>
      <c r="F34" s="288" t="str">
        <f t="shared" si="4"/>
        <v>E1.P_A</v>
      </c>
      <c r="G34" s="289" t="s">
        <v>58</v>
      </c>
      <c r="H34" s="289" t="s">
        <v>59</v>
      </c>
      <c r="I34" s="430"/>
      <c r="J34" s="292" t="s">
        <v>327</v>
      </c>
      <c r="K34" s="292" t="str">
        <f t="shared" si="5"/>
        <v>E1.P_A.MR5</v>
      </c>
      <c r="L34" s="419" t="s">
        <v>118</v>
      </c>
      <c r="M34" s="420" t="s">
        <v>328</v>
      </c>
      <c r="N34" s="383">
        <v>0</v>
      </c>
      <c r="O34" s="295">
        <v>1</v>
      </c>
      <c r="P34" s="385" t="s">
        <v>99</v>
      </c>
      <c r="Q34" s="386" t="str">
        <f t="shared" si="6"/>
        <v>E1.P_A.MR5-MP03-1</v>
      </c>
      <c r="R34" s="431" t="s">
        <v>351</v>
      </c>
      <c r="S34" s="321" t="s">
        <v>352</v>
      </c>
      <c r="T34" s="300">
        <v>5</v>
      </c>
      <c r="U34" s="390">
        <v>6</v>
      </c>
      <c r="V34" s="389" t="s">
        <v>67</v>
      </c>
      <c r="W34" s="302">
        <v>2</v>
      </c>
      <c r="X34" s="303">
        <v>2</v>
      </c>
      <c r="Y34" s="302">
        <v>1</v>
      </c>
      <c r="Z34" s="304">
        <v>1</v>
      </c>
      <c r="AA34" s="391"/>
      <c r="AB34" s="392"/>
      <c r="AC34" s="392"/>
      <c r="AD34" s="392"/>
      <c r="AE34" s="392"/>
      <c r="AF34" s="392"/>
      <c r="AG34" s="392"/>
      <c r="AH34" s="392"/>
      <c r="AI34" s="392"/>
      <c r="AJ34" s="392"/>
      <c r="AK34" s="392"/>
      <c r="AL34" s="392"/>
      <c r="AM34" s="392"/>
      <c r="AN34" s="392"/>
      <c r="AO34" s="392"/>
      <c r="AP34" s="392"/>
      <c r="AQ34" s="392"/>
      <c r="AR34" s="392"/>
      <c r="AS34" s="392"/>
      <c r="AT34" s="392"/>
      <c r="AU34" s="392"/>
      <c r="AV34" s="392"/>
      <c r="AW34" s="392"/>
      <c r="AX34" s="392"/>
      <c r="AY34" s="392"/>
      <c r="AZ34" s="392"/>
      <c r="BA34" s="392"/>
      <c r="BB34" s="392"/>
      <c r="BC34" s="393"/>
      <c r="BD34" s="308" t="s">
        <v>68</v>
      </c>
      <c r="BI34" s="309"/>
      <c r="BJ34" s="310"/>
      <c r="BK34" s="9" t="s">
        <v>353</v>
      </c>
      <c r="BL34" s="311" t="s">
        <v>354</v>
      </c>
      <c r="BN34" s="14" t="s">
        <v>249</v>
      </c>
      <c r="BO34" s="363" t="s">
        <v>250</v>
      </c>
      <c r="BP34" s="15" t="s">
        <v>355</v>
      </c>
      <c r="BQ34" s="339"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7"/>
        <v>E2.P_F.MR1</v>
      </c>
      <c r="DU34" s="7" t="s">
        <v>358</v>
      </c>
      <c r="DV34" s="7" t="s">
        <v>300</v>
      </c>
      <c r="DW34" s="7" t="s">
        <v>826</v>
      </c>
      <c r="DX34" s="7" t="s">
        <v>827</v>
      </c>
      <c r="DY34" s="7" t="s">
        <v>359</v>
      </c>
      <c r="DZ34" s="7" t="s">
        <v>360</v>
      </c>
      <c r="EB34" s="314" t="s">
        <v>333</v>
      </c>
      <c r="EC34" s="315" t="s">
        <v>334</v>
      </c>
      <c r="ED34" s="316" t="s">
        <v>953</v>
      </c>
      <c r="EE34" s="365">
        <v>25</v>
      </c>
      <c r="EF34" s="365">
        <v>90</v>
      </c>
      <c r="EG34" s="275"/>
      <c r="EH34" s="275"/>
      <c r="EI34" s="275"/>
      <c r="EJ34" s="275"/>
      <c r="EL34" s="381" t="s">
        <v>357</v>
      </c>
      <c r="EM34" s="325" t="s">
        <v>351</v>
      </c>
      <c r="EN34" s="281" t="s">
        <v>352</v>
      </c>
      <c r="EO34" s="281">
        <v>5</v>
      </c>
      <c r="EP34" s="394">
        <v>6</v>
      </c>
      <c r="EQ34" s="282">
        <v>2</v>
      </c>
      <c r="ER34" s="282">
        <v>2</v>
      </c>
      <c r="ES34" s="282">
        <v>1</v>
      </c>
      <c r="ET34" s="282">
        <v>1</v>
      </c>
    </row>
    <row r="35" spans="1:150" ht="85.5" customHeight="1" thickBot="1" x14ac:dyDescent="0.25">
      <c r="A35" s="284" t="s">
        <v>53</v>
      </c>
      <c r="B35" s="285" t="s">
        <v>54</v>
      </c>
      <c r="C35" s="286" t="s">
        <v>55</v>
      </c>
      <c r="D35" s="287"/>
      <c r="E35" s="8" t="s">
        <v>57</v>
      </c>
      <c r="F35" s="288" t="str">
        <f t="shared" si="4"/>
        <v>E1.P_A</v>
      </c>
      <c r="G35" s="433" t="s">
        <v>58</v>
      </c>
      <c r="H35" s="433" t="s">
        <v>59</v>
      </c>
      <c r="I35" s="434"/>
      <c r="J35" s="409" t="s">
        <v>327</v>
      </c>
      <c r="K35" s="409" t="str">
        <f t="shared" si="5"/>
        <v>E1.P_A.MR5</v>
      </c>
      <c r="L35" s="435" t="s">
        <v>118</v>
      </c>
      <c r="M35" s="436" t="s">
        <v>328</v>
      </c>
      <c r="N35" s="397">
        <v>0</v>
      </c>
      <c r="O35" s="437">
        <v>1</v>
      </c>
      <c r="P35" s="385" t="s">
        <v>112</v>
      </c>
      <c r="Q35" s="400" t="str">
        <f t="shared" si="6"/>
        <v>E1.P_A.MR5-MP04-1</v>
      </c>
      <c r="R35" s="438" t="s">
        <v>362</v>
      </c>
      <c r="S35" s="357" t="s">
        <v>363</v>
      </c>
      <c r="T35" s="358">
        <v>0</v>
      </c>
      <c r="U35" s="359">
        <v>1</v>
      </c>
      <c r="V35" s="358" t="s">
        <v>67</v>
      </c>
      <c r="W35" s="403">
        <v>0.25</v>
      </c>
      <c r="X35" s="404">
        <v>0.25</v>
      </c>
      <c r="Y35" s="403">
        <v>0.25</v>
      </c>
      <c r="Z35" s="405">
        <v>0.25</v>
      </c>
      <c r="AA35" s="305"/>
      <c r="AB35" s="306"/>
      <c r="AC35" s="306"/>
      <c r="AD35" s="306"/>
      <c r="AE35" s="306"/>
      <c r="AF35" s="306"/>
      <c r="AG35" s="306"/>
      <c r="AH35" s="306"/>
      <c r="AI35" s="306"/>
      <c r="AJ35" s="306"/>
      <c r="AK35" s="306"/>
      <c r="AL35" s="306"/>
      <c r="AM35" s="306"/>
      <c r="AN35" s="306"/>
      <c r="AO35" s="306"/>
      <c r="AP35" s="306"/>
      <c r="AQ35" s="306"/>
      <c r="AR35" s="306"/>
      <c r="AS35" s="306"/>
      <c r="AT35" s="306"/>
      <c r="AU35" s="306"/>
      <c r="AV35" s="306"/>
      <c r="AW35" s="306"/>
      <c r="AX35" s="306"/>
      <c r="AY35" s="306"/>
      <c r="AZ35" s="306"/>
      <c r="BA35" s="306"/>
      <c r="BB35" s="306"/>
      <c r="BC35" s="307"/>
      <c r="BD35" s="308" t="s">
        <v>68</v>
      </c>
      <c r="BI35" s="309"/>
      <c r="BJ35" s="310"/>
      <c r="BK35" s="9" t="s">
        <v>364</v>
      </c>
      <c r="BL35" s="311" t="s">
        <v>365</v>
      </c>
      <c r="BN35" s="14" t="s">
        <v>258</v>
      </c>
      <c r="BO35" s="363" t="s">
        <v>259</v>
      </c>
      <c r="BP35" s="6" t="s">
        <v>366</v>
      </c>
      <c r="BQ35" s="274"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7"/>
        <v>E2.P_F.MR2</v>
      </c>
      <c r="DU35" s="7" t="s">
        <v>369</v>
      </c>
      <c r="DV35" s="7" t="s">
        <v>300</v>
      </c>
      <c r="DW35" s="7" t="s">
        <v>826</v>
      </c>
      <c r="DX35" s="7" t="s">
        <v>827</v>
      </c>
      <c r="DY35" s="7" t="s">
        <v>359</v>
      </c>
      <c r="DZ35" s="7" t="s">
        <v>360</v>
      </c>
      <c r="EB35" s="314" t="s">
        <v>344</v>
      </c>
      <c r="EC35" s="315" t="s">
        <v>345</v>
      </c>
      <c r="ED35" s="316" t="s">
        <v>975</v>
      </c>
      <c r="EE35" s="365">
        <v>18152</v>
      </c>
      <c r="EF35" s="365">
        <v>40000</v>
      </c>
      <c r="EG35" s="275"/>
      <c r="EH35" s="275"/>
      <c r="EI35" s="275"/>
      <c r="EJ35" s="275"/>
      <c r="EL35" s="381" t="s">
        <v>368</v>
      </c>
      <c r="EM35" s="325" t="s">
        <v>362</v>
      </c>
      <c r="EN35" s="281" t="s">
        <v>363</v>
      </c>
      <c r="EO35" s="281">
        <v>0</v>
      </c>
      <c r="EP35" s="281">
        <v>1</v>
      </c>
      <c r="EQ35" s="336">
        <v>0.25</v>
      </c>
      <c r="ER35" s="336">
        <v>0.25</v>
      </c>
      <c r="ES35" s="336">
        <v>0.25</v>
      </c>
      <c r="ET35" s="336">
        <v>0.25</v>
      </c>
    </row>
    <row r="36" spans="1:150" ht="78.75" customHeight="1" thickBot="1" x14ac:dyDescent="0.25">
      <c r="A36" s="284" t="s">
        <v>53</v>
      </c>
      <c r="B36" s="439" t="s">
        <v>54</v>
      </c>
      <c r="C36" s="440" t="s">
        <v>55</v>
      </c>
      <c r="D36" s="441" t="s">
        <v>371</v>
      </c>
      <c r="E36" s="3" t="s">
        <v>372</v>
      </c>
      <c r="F36" s="442" t="str">
        <f t="shared" si="4"/>
        <v>E1.P_B</v>
      </c>
      <c r="G36" s="443" t="s">
        <v>79</v>
      </c>
      <c r="H36" s="444" t="s">
        <v>152</v>
      </c>
      <c r="I36" s="413" t="s">
        <v>373</v>
      </c>
      <c r="J36" s="445" t="s">
        <v>61</v>
      </c>
      <c r="K36" s="426" t="str">
        <f t="shared" si="5"/>
        <v>E1.P_B.MR1</v>
      </c>
      <c r="L36" s="368" t="s">
        <v>128</v>
      </c>
      <c r="M36" s="369" t="s">
        <v>374</v>
      </c>
      <c r="N36" s="415">
        <v>0.2</v>
      </c>
      <c r="O36" s="415">
        <v>1</v>
      </c>
      <c r="P36" s="416" t="s">
        <v>64</v>
      </c>
      <c r="Q36" s="254" t="str">
        <f t="shared" si="6"/>
        <v>E1.P_B.MR1-MP01-1</v>
      </c>
      <c r="R36" s="343" t="s">
        <v>375</v>
      </c>
      <c r="S36" s="344" t="s">
        <v>376</v>
      </c>
      <c r="T36" s="414">
        <v>0.6</v>
      </c>
      <c r="U36" s="446">
        <v>1</v>
      </c>
      <c r="V36" s="259" t="s">
        <v>67</v>
      </c>
      <c r="W36" s="260">
        <v>0</v>
      </c>
      <c r="X36" s="261">
        <v>0.5</v>
      </c>
      <c r="Y36" s="262">
        <v>0.5</v>
      </c>
      <c r="Z36" s="379">
        <v>0</v>
      </c>
      <c r="AA36" s="447">
        <f>45000000+5000000+42000000+149295165+52000000+40000000+81871606+88245720+1159140+75000000+32000000+27000000+100000000+35877140+233000000+25185824+704835+1684614000+815386000-2500000000+2500000000</f>
        <v>3533339430</v>
      </c>
      <c r="AB36" s="448">
        <f>893704160+48000000+51000000+43000000+96928+5128394+13003958</f>
        <v>1053933440</v>
      </c>
      <c r="AC36" s="448">
        <v>500000000</v>
      </c>
      <c r="AD36" s="448"/>
      <c r="AE36" s="448"/>
      <c r="AF36" s="448">
        <f>469367247+541637228+1499262124+16008270+122259387+28727650+1995078</f>
        <v>2679256984</v>
      </c>
      <c r="AG36" s="448">
        <f>SUM(AA36:AF36)</f>
        <v>7766529854</v>
      </c>
      <c r="AH36" s="448">
        <f>AA36*1.035</f>
        <v>3657006310.0499997</v>
      </c>
      <c r="AI36" s="448">
        <f>AB36*1.035</f>
        <v>1090821110.3999999</v>
      </c>
      <c r="AJ36" s="448">
        <f>AC36*1.035-87500000</f>
        <v>429999999.99999994</v>
      </c>
      <c r="AK36" s="448">
        <f>AD36*1.035</f>
        <v>0</v>
      </c>
      <c r="AL36" s="448">
        <f>AE36*1.035</f>
        <v>0</v>
      </c>
      <c r="AM36" s="448">
        <f>AF36*1.035</f>
        <v>2773030978.4399996</v>
      </c>
      <c r="AN36" s="448">
        <f t="shared" ref="AN36" si="8">SUM(AH36:AM36)</f>
        <v>7950858398.8899994</v>
      </c>
      <c r="AO36" s="448">
        <f>AH36*1.035-2500000000</f>
        <v>1285001530.9017496</v>
      </c>
      <c r="AP36" s="448">
        <f t="shared" ref="AP36:AT36" si="9">AI36*1.035</f>
        <v>1128999849.2639997</v>
      </c>
      <c r="AQ36" s="448">
        <f>AJ36*1.035-87500000</f>
        <v>357549999.99999988</v>
      </c>
      <c r="AR36" s="448">
        <f t="shared" si="9"/>
        <v>0</v>
      </c>
      <c r="AS36" s="448">
        <f t="shared" si="9"/>
        <v>0</v>
      </c>
      <c r="AT36" s="448">
        <f t="shared" si="9"/>
        <v>2870087062.6853995</v>
      </c>
      <c r="AU36" s="448">
        <f t="shared" ref="AU36" si="10">SUM(AO36:AT36)</f>
        <v>5641638442.8511486</v>
      </c>
      <c r="AV36" s="448">
        <f>AO36*1.035</f>
        <v>1329976584.4833107</v>
      </c>
      <c r="AW36" s="448">
        <f t="shared" ref="AW36:BA36" si="11">AP36*1.035</f>
        <v>1168514843.9882395</v>
      </c>
      <c r="AX36" s="448">
        <f t="shared" si="11"/>
        <v>370064249.99999982</v>
      </c>
      <c r="AY36" s="448">
        <f t="shared" si="11"/>
        <v>0</v>
      </c>
      <c r="AZ36" s="448">
        <f t="shared" si="11"/>
        <v>0</v>
      </c>
      <c r="BA36" s="448">
        <f t="shared" si="11"/>
        <v>2970540109.8793883</v>
      </c>
      <c r="BB36" s="448">
        <f t="shared" ref="BB36" si="12">SUM(AV36:BA36)</f>
        <v>5839095788.3509388</v>
      </c>
      <c r="BC36" s="449">
        <f t="shared" ref="BC36" si="13">+BB36+AU36+AN36+AG36</f>
        <v>27198122484.092087</v>
      </c>
      <c r="BD36" s="308" t="s">
        <v>377</v>
      </c>
      <c r="BI36" s="309"/>
      <c r="BJ36" s="310"/>
      <c r="BK36" s="16" t="s">
        <v>378</v>
      </c>
      <c r="BL36" s="380" t="s">
        <v>379</v>
      </c>
      <c r="BN36" s="5" t="s">
        <v>272</v>
      </c>
      <c r="BO36" s="273" t="s">
        <v>273</v>
      </c>
      <c r="BP36" s="17" t="s">
        <v>380</v>
      </c>
      <c r="BQ36" s="428"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7"/>
        <v>E3.P_A.MR1</v>
      </c>
      <c r="DU36" s="7" t="s">
        <v>383</v>
      </c>
      <c r="DV36" s="7" t="s">
        <v>384</v>
      </c>
      <c r="DW36" s="7" t="s">
        <v>992</v>
      </c>
      <c r="DX36" s="7" t="s">
        <v>993</v>
      </c>
      <c r="DY36" s="7" t="s">
        <v>385</v>
      </c>
      <c r="DZ36" s="7" t="s">
        <v>386</v>
      </c>
      <c r="EB36" s="314" t="s">
        <v>355</v>
      </c>
      <c r="EC36" s="315" t="s">
        <v>356</v>
      </c>
      <c r="ED36" s="316" t="s">
        <v>995</v>
      </c>
      <c r="EE36" s="450">
        <v>87</v>
      </c>
      <c r="EF36" s="450">
        <v>114</v>
      </c>
      <c r="EG36" s="275"/>
      <c r="EH36" s="275"/>
      <c r="EI36" s="275"/>
      <c r="EJ36" s="275"/>
      <c r="EL36" s="278" t="s">
        <v>382</v>
      </c>
      <c r="EM36" s="325" t="s">
        <v>375</v>
      </c>
      <c r="EN36" s="281" t="s">
        <v>1902</v>
      </c>
      <c r="EO36" s="282">
        <v>60</v>
      </c>
      <c r="EP36" s="282">
        <v>100</v>
      </c>
      <c r="EQ36" s="282">
        <v>0</v>
      </c>
      <c r="ER36" s="283">
        <v>50</v>
      </c>
      <c r="ES36" s="283">
        <v>50</v>
      </c>
      <c r="ET36" s="282">
        <v>0</v>
      </c>
    </row>
    <row r="37" spans="1:150" ht="51" customHeight="1" thickBot="1" x14ac:dyDescent="0.25">
      <c r="A37" s="284" t="s">
        <v>53</v>
      </c>
      <c r="B37" s="285" t="s">
        <v>54</v>
      </c>
      <c r="C37" s="286" t="s">
        <v>55</v>
      </c>
      <c r="D37" s="287"/>
      <c r="E37" s="8" t="s">
        <v>372</v>
      </c>
      <c r="F37" s="288" t="str">
        <f t="shared" si="4"/>
        <v>E1.P_B</v>
      </c>
      <c r="G37" s="451" t="s">
        <v>79</v>
      </c>
      <c r="H37" s="452" t="s">
        <v>152</v>
      </c>
      <c r="I37" s="453"/>
      <c r="J37" s="291" t="s">
        <v>61</v>
      </c>
      <c r="K37" s="292" t="str">
        <f t="shared" si="5"/>
        <v>E1.P_B.MR1</v>
      </c>
      <c r="L37" s="454" t="s">
        <v>128</v>
      </c>
      <c r="M37" s="455" t="s">
        <v>374</v>
      </c>
      <c r="N37" s="422">
        <v>0.2</v>
      </c>
      <c r="O37" s="422">
        <v>1</v>
      </c>
      <c r="P37" s="416" t="s">
        <v>87</v>
      </c>
      <c r="Q37" s="297" t="str">
        <f t="shared" si="6"/>
        <v>E1.P_B.MR1-MP02-1</v>
      </c>
      <c r="R37" s="374" t="s">
        <v>388</v>
      </c>
      <c r="S37" s="375" t="s">
        <v>389</v>
      </c>
      <c r="T37" s="376">
        <v>0</v>
      </c>
      <c r="U37" s="377">
        <v>1</v>
      </c>
      <c r="V37" s="300" t="s">
        <v>67</v>
      </c>
      <c r="W37" s="302">
        <v>0</v>
      </c>
      <c r="X37" s="303">
        <v>0</v>
      </c>
      <c r="Y37" s="322">
        <v>0.5</v>
      </c>
      <c r="Z37" s="323">
        <v>0.5</v>
      </c>
      <c r="AA37" s="305"/>
      <c r="AB37" s="306"/>
      <c r="AC37" s="306"/>
      <c r="AD37" s="306"/>
      <c r="AE37" s="306"/>
      <c r="AF37" s="306"/>
      <c r="AG37" s="306"/>
      <c r="AH37" s="306"/>
      <c r="AI37" s="306"/>
      <c r="AJ37" s="306"/>
      <c r="AK37" s="306"/>
      <c r="AL37" s="306"/>
      <c r="AM37" s="306"/>
      <c r="AN37" s="306"/>
      <c r="AO37" s="306"/>
      <c r="AP37" s="306"/>
      <c r="AQ37" s="306"/>
      <c r="AR37" s="306"/>
      <c r="AS37" s="306"/>
      <c r="AT37" s="306"/>
      <c r="AU37" s="306"/>
      <c r="AV37" s="306"/>
      <c r="AW37" s="306"/>
      <c r="AX37" s="306"/>
      <c r="AY37" s="306"/>
      <c r="AZ37" s="306"/>
      <c r="BA37" s="306"/>
      <c r="BB37" s="306"/>
      <c r="BC37" s="307"/>
      <c r="BD37" s="308" t="s">
        <v>377</v>
      </c>
      <c r="BI37" s="387" t="s">
        <v>103</v>
      </c>
      <c r="BJ37" s="388" t="s">
        <v>104</v>
      </c>
      <c r="BK37" s="4" t="s">
        <v>390</v>
      </c>
      <c r="BL37" s="272" t="s">
        <v>391</v>
      </c>
      <c r="BN37" s="12" t="s">
        <v>272</v>
      </c>
      <c r="BO37" s="338" t="s">
        <v>273</v>
      </c>
      <c r="BP37" s="19" t="s">
        <v>392</v>
      </c>
      <c r="BQ37" s="456"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7"/>
        <v>E3.P_B.MR1</v>
      </c>
      <c r="DU37" s="7" t="s">
        <v>395</v>
      </c>
      <c r="DV37" s="7" t="s">
        <v>384</v>
      </c>
      <c r="DW37" s="7" t="s">
        <v>992</v>
      </c>
      <c r="DX37" s="7" t="s">
        <v>1789</v>
      </c>
      <c r="DY37" s="7" t="s">
        <v>396</v>
      </c>
      <c r="DZ37" s="7" t="s">
        <v>397</v>
      </c>
      <c r="EB37" s="314" t="s">
        <v>366</v>
      </c>
      <c r="EC37" s="315" t="s">
        <v>367</v>
      </c>
      <c r="ED37" s="316" t="s">
        <v>1073</v>
      </c>
      <c r="EE37" s="324" t="s">
        <v>1074</v>
      </c>
      <c r="EF37" s="324" t="s">
        <v>1075</v>
      </c>
      <c r="EG37" s="275"/>
      <c r="EH37" s="275"/>
      <c r="EI37" s="275"/>
      <c r="EJ37" s="275"/>
      <c r="EL37" s="278" t="s">
        <v>394</v>
      </c>
      <c r="EM37" s="325" t="s">
        <v>388</v>
      </c>
      <c r="EN37" s="281" t="s">
        <v>389</v>
      </c>
      <c r="EO37" s="281">
        <v>0</v>
      </c>
      <c r="EP37" s="281">
        <v>1</v>
      </c>
      <c r="EQ37" s="282">
        <v>0</v>
      </c>
      <c r="ER37" s="282">
        <v>0</v>
      </c>
      <c r="ES37" s="283">
        <v>0.5</v>
      </c>
      <c r="ET37" s="283">
        <v>0.5</v>
      </c>
    </row>
    <row r="38" spans="1:150" ht="81" customHeight="1" x14ac:dyDescent="0.2">
      <c r="A38" s="284" t="s">
        <v>53</v>
      </c>
      <c r="B38" s="285" t="s">
        <v>54</v>
      </c>
      <c r="C38" s="286" t="s">
        <v>55</v>
      </c>
      <c r="D38" s="287"/>
      <c r="E38" s="8" t="s">
        <v>372</v>
      </c>
      <c r="F38" s="288" t="str">
        <f t="shared" si="4"/>
        <v>E1.P_B</v>
      </c>
      <c r="G38" s="451" t="s">
        <v>79</v>
      </c>
      <c r="H38" s="452" t="s">
        <v>152</v>
      </c>
      <c r="I38" s="453"/>
      <c r="J38" s="291" t="s">
        <v>61</v>
      </c>
      <c r="K38" s="292" t="str">
        <f t="shared" si="5"/>
        <v>E1.P_B.MR1</v>
      </c>
      <c r="L38" s="454" t="s">
        <v>128</v>
      </c>
      <c r="M38" s="455" t="s">
        <v>374</v>
      </c>
      <c r="N38" s="422">
        <v>0.2</v>
      </c>
      <c r="O38" s="422">
        <v>1</v>
      </c>
      <c r="P38" s="416" t="s">
        <v>99</v>
      </c>
      <c r="Q38" s="297" t="str">
        <f t="shared" si="6"/>
        <v>E1.P_B.MR1-MP03-1</v>
      </c>
      <c r="R38" s="320" t="s">
        <v>399</v>
      </c>
      <c r="S38" s="321" t="s">
        <v>400</v>
      </c>
      <c r="T38" s="300">
        <v>0</v>
      </c>
      <c r="U38" s="301">
        <v>1</v>
      </c>
      <c r="V38" s="300" t="s">
        <v>67</v>
      </c>
      <c r="W38" s="328">
        <v>0.25</v>
      </c>
      <c r="X38" s="329">
        <v>0.25</v>
      </c>
      <c r="Y38" s="328">
        <v>0.25</v>
      </c>
      <c r="Z38" s="330">
        <v>0.25</v>
      </c>
      <c r="AA38" s="305"/>
      <c r="AB38" s="306"/>
      <c r="AC38" s="306"/>
      <c r="AD38" s="306"/>
      <c r="AE38" s="306"/>
      <c r="AF38" s="306"/>
      <c r="AG38" s="306"/>
      <c r="AH38" s="306"/>
      <c r="AI38" s="306"/>
      <c r="AJ38" s="306"/>
      <c r="AK38" s="306"/>
      <c r="AL38" s="306"/>
      <c r="AM38" s="306"/>
      <c r="AN38" s="306"/>
      <c r="AO38" s="306"/>
      <c r="AP38" s="306"/>
      <c r="AQ38" s="306"/>
      <c r="AR38" s="306"/>
      <c r="AS38" s="306"/>
      <c r="AT38" s="306"/>
      <c r="AU38" s="306"/>
      <c r="AV38" s="306"/>
      <c r="AW38" s="306"/>
      <c r="AX38" s="306"/>
      <c r="AY38" s="306"/>
      <c r="AZ38" s="306"/>
      <c r="BA38" s="306"/>
      <c r="BB38" s="306"/>
      <c r="BC38" s="307"/>
      <c r="BD38" s="308" t="s">
        <v>377</v>
      </c>
      <c r="BI38" s="309"/>
      <c r="BJ38" s="310"/>
      <c r="BK38" s="9" t="s">
        <v>401</v>
      </c>
      <c r="BL38" s="311" t="s">
        <v>402</v>
      </c>
      <c r="BN38" s="5" t="s">
        <v>283</v>
      </c>
      <c r="BO38" s="273" t="s">
        <v>284</v>
      </c>
      <c r="BP38" s="17" t="s">
        <v>403</v>
      </c>
      <c r="BQ38" s="428"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7"/>
        <v>E3.P_C.MR1</v>
      </c>
      <c r="DU38" s="7" t="s">
        <v>406</v>
      </c>
      <c r="DV38" s="7" t="s">
        <v>384</v>
      </c>
      <c r="DW38" s="7" t="s">
        <v>992</v>
      </c>
      <c r="DX38" s="7" t="s">
        <v>1127</v>
      </c>
      <c r="DY38" s="7" t="s">
        <v>407</v>
      </c>
      <c r="DZ38" s="7" t="s">
        <v>408</v>
      </c>
      <c r="EB38" s="314" t="s">
        <v>380</v>
      </c>
      <c r="EC38" s="315" t="s">
        <v>381</v>
      </c>
      <c r="ED38" s="316" t="s">
        <v>1129</v>
      </c>
      <c r="EE38" s="365">
        <v>99</v>
      </c>
      <c r="EF38" s="365">
        <v>99</v>
      </c>
      <c r="EG38" s="275"/>
      <c r="EH38" s="275"/>
      <c r="EI38" s="275"/>
      <c r="EJ38" s="275"/>
      <c r="EL38" s="278" t="s">
        <v>405</v>
      </c>
      <c r="EM38" s="325" t="s">
        <v>399</v>
      </c>
      <c r="EN38" s="281" t="s">
        <v>400</v>
      </c>
      <c r="EO38" s="281">
        <v>0</v>
      </c>
      <c r="EP38" s="281">
        <v>1</v>
      </c>
      <c r="EQ38" s="336">
        <v>0.25</v>
      </c>
      <c r="ER38" s="336">
        <v>0.25</v>
      </c>
      <c r="ES38" s="336">
        <v>0.25</v>
      </c>
      <c r="ET38" s="336">
        <v>0.25</v>
      </c>
    </row>
    <row r="39" spans="1:150" ht="57" customHeight="1" thickBot="1" x14ac:dyDescent="0.25">
      <c r="A39" s="284" t="s">
        <v>53</v>
      </c>
      <c r="B39" s="285" t="s">
        <v>54</v>
      </c>
      <c r="C39" s="286" t="s">
        <v>55</v>
      </c>
      <c r="D39" s="287"/>
      <c r="E39" s="8" t="s">
        <v>372</v>
      </c>
      <c r="F39" s="288" t="str">
        <f t="shared" si="4"/>
        <v>E1.P_B</v>
      </c>
      <c r="G39" s="451" t="s">
        <v>79</v>
      </c>
      <c r="H39" s="452" t="s">
        <v>152</v>
      </c>
      <c r="I39" s="457"/>
      <c r="J39" s="348" t="s">
        <v>61</v>
      </c>
      <c r="K39" s="409" t="str">
        <f t="shared" si="5"/>
        <v>E1.P_B.MR1</v>
      </c>
      <c r="L39" s="458" t="s">
        <v>128</v>
      </c>
      <c r="M39" s="459" t="s">
        <v>374</v>
      </c>
      <c r="N39" s="425">
        <v>0.2</v>
      </c>
      <c r="O39" s="425">
        <v>1</v>
      </c>
      <c r="P39" s="416" t="s">
        <v>112</v>
      </c>
      <c r="Q39" s="460" t="str">
        <f t="shared" si="6"/>
        <v>E1.P_B.MR1-MP04-1</v>
      </c>
      <c r="R39" s="356" t="s">
        <v>410</v>
      </c>
      <c r="S39" s="357" t="s">
        <v>411</v>
      </c>
      <c r="T39" s="358">
        <v>0</v>
      </c>
      <c r="U39" s="359">
        <v>1</v>
      </c>
      <c r="V39" s="358" t="s">
        <v>67</v>
      </c>
      <c r="W39" s="360">
        <v>0</v>
      </c>
      <c r="X39" s="361">
        <v>0</v>
      </c>
      <c r="Y39" s="411">
        <v>0.5</v>
      </c>
      <c r="Z39" s="412">
        <v>0.5</v>
      </c>
      <c r="AA39" s="305"/>
      <c r="AB39" s="306"/>
      <c r="AC39" s="306"/>
      <c r="AD39" s="306"/>
      <c r="AE39" s="306"/>
      <c r="AF39" s="306"/>
      <c r="AG39" s="306"/>
      <c r="AH39" s="306"/>
      <c r="AI39" s="306"/>
      <c r="AJ39" s="306"/>
      <c r="AK39" s="306"/>
      <c r="AL39" s="306"/>
      <c r="AM39" s="306"/>
      <c r="AN39" s="306"/>
      <c r="AO39" s="306"/>
      <c r="AP39" s="306"/>
      <c r="AQ39" s="306"/>
      <c r="AR39" s="306"/>
      <c r="AS39" s="306"/>
      <c r="AT39" s="306"/>
      <c r="AU39" s="306"/>
      <c r="AV39" s="306"/>
      <c r="AW39" s="306"/>
      <c r="AX39" s="306"/>
      <c r="AY39" s="306"/>
      <c r="AZ39" s="306"/>
      <c r="BA39" s="306"/>
      <c r="BB39" s="306"/>
      <c r="BC39" s="307"/>
      <c r="BD39" s="308" t="s">
        <v>377</v>
      </c>
      <c r="BI39" s="309"/>
      <c r="BJ39" s="310"/>
      <c r="BK39" s="9" t="s">
        <v>412</v>
      </c>
      <c r="BL39" s="311" t="s">
        <v>413</v>
      </c>
      <c r="BN39" s="12" t="s">
        <v>283</v>
      </c>
      <c r="BO39" s="338" t="s">
        <v>284</v>
      </c>
      <c r="BP39" s="18" t="s">
        <v>414</v>
      </c>
      <c r="BQ39" s="432"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7"/>
        <v>E3.P_C.MR2</v>
      </c>
      <c r="DU39" s="7" t="s">
        <v>417</v>
      </c>
      <c r="DV39" s="7" t="s">
        <v>384</v>
      </c>
      <c r="DW39" s="7" t="s">
        <v>992</v>
      </c>
      <c r="DX39" s="7" t="s">
        <v>1127</v>
      </c>
      <c r="DY39" s="7" t="s">
        <v>407</v>
      </c>
      <c r="DZ39" s="7" t="s">
        <v>408</v>
      </c>
      <c r="EB39" s="314" t="s">
        <v>392</v>
      </c>
      <c r="EC39" s="315" t="s">
        <v>393</v>
      </c>
      <c r="ED39" s="316" t="s">
        <v>1143</v>
      </c>
      <c r="EE39" s="365">
        <v>2</v>
      </c>
      <c r="EF39" s="365">
        <v>5</v>
      </c>
      <c r="EG39" s="275"/>
      <c r="EH39" s="275"/>
      <c r="EI39" s="275"/>
      <c r="EJ39" s="275"/>
      <c r="EL39" s="278" t="s">
        <v>416</v>
      </c>
      <c r="EM39" s="325" t="s">
        <v>410</v>
      </c>
      <c r="EN39" s="281" t="s">
        <v>411</v>
      </c>
      <c r="EO39" s="281">
        <v>0</v>
      </c>
      <c r="EP39" s="281">
        <v>1</v>
      </c>
      <c r="EQ39" s="282">
        <v>0</v>
      </c>
      <c r="ER39" s="282">
        <v>0</v>
      </c>
      <c r="ES39" s="283">
        <v>0.5</v>
      </c>
      <c r="ET39" s="283">
        <v>0.5</v>
      </c>
    </row>
    <row r="40" spans="1:150" ht="98.25" customHeight="1" thickBot="1" x14ac:dyDescent="0.25">
      <c r="A40" s="284" t="s">
        <v>53</v>
      </c>
      <c r="B40" s="461" t="s">
        <v>54</v>
      </c>
      <c r="C40" s="462" t="s">
        <v>55</v>
      </c>
      <c r="D40" s="462"/>
      <c r="E40" s="8" t="s">
        <v>372</v>
      </c>
      <c r="F40" s="288" t="str">
        <f t="shared" si="4"/>
        <v>E1.P_B</v>
      </c>
      <c r="G40" s="463" t="s">
        <v>79</v>
      </c>
      <c r="H40" s="463" t="s">
        <v>152</v>
      </c>
      <c r="I40" s="464" t="s">
        <v>419</v>
      </c>
      <c r="J40" s="465" t="s">
        <v>167</v>
      </c>
      <c r="K40" s="466" t="str">
        <f t="shared" si="5"/>
        <v>E1.P_B.MR2</v>
      </c>
      <c r="L40" s="368" t="s">
        <v>138</v>
      </c>
      <c r="M40" s="369" t="s">
        <v>420</v>
      </c>
      <c r="N40" s="370">
        <v>5295</v>
      </c>
      <c r="O40" s="252">
        <v>5295</v>
      </c>
      <c r="P40" s="408" t="s">
        <v>64</v>
      </c>
      <c r="Q40" s="373" t="str">
        <f t="shared" si="6"/>
        <v>E1.P_B.MR2-MP01-1</v>
      </c>
      <c r="R40" s="374" t="s">
        <v>421</v>
      </c>
      <c r="S40" s="375" t="s">
        <v>422</v>
      </c>
      <c r="T40" s="376">
        <v>5295</v>
      </c>
      <c r="U40" s="377">
        <v>5295</v>
      </c>
      <c r="V40" s="376" t="s">
        <v>102</v>
      </c>
      <c r="W40" s="260">
        <v>5295</v>
      </c>
      <c r="X40" s="378">
        <v>5295</v>
      </c>
      <c r="Y40" s="260">
        <v>5295</v>
      </c>
      <c r="Z40" s="379">
        <v>5295</v>
      </c>
      <c r="AA40" s="305"/>
      <c r="AB40" s="306"/>
      <c r="AC40" s="306"/>
      <c r="AD40" s="306"/>
      <c r="AE40" s="306"/>
      <c r="AF40" s="306"/>
      <c r="AG40" s="306"/>
      <c r="AH40" s="306"/>
      <c r="AI40" s="306"/>
      <c r="AJ40" s="306"/>
      <c r="AK40" s="306"/>
      <c r="AL40" s="306"/>
      <c r="AM40" s="306"/>
      <c r="AN40" s="306"/>
      <c r="AO40" s="306"/>
      <c r="AP40" s="306"/>
      <c r="AQ40" s="306"/>
      <c r="AR40" s="306"/>
      <c r="AS40" s="306"/>
      <c r="AT40" s="306"/>
      <c r="AU40" s="306"/>
      <c r="AV40" s="306"/>
      <c r="AW40" s="306"/>
      <c r="AX40" s="306"/>
      <c r="AY40" s="306"/>
      <c r="AZ40" s="306"/>
      <c r="BA40" s="306"/>
      <c r="BB40" s="306"/>
      <c r="BC40" s="307"/>
      <c r="BD40" s="308" t="s">
        <v>377</v>
      </c>
      <c r="BI40" s="309"/>
      <c r="BJ40" s="310"/>
      <c r="BK40" s="9" t="s">
        <v>423</v>
      </c>
      <c r="BL40" s="311" t="s">
        <v>424</v>
      </c>
      <c r="BN40" s="14" t="s">
        <v>294</v>
      </c>
      <c r="BO40" s="363" t="s">
        <v>295</v>
      </c>
      <c r="BP40" s="13" t="s">
        <v>425</v>
      </c>
      <c r="BQ40" s="339"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7"/>
        <v>E3.P_D.MR1</v>
      </c>
      <c r="DU40" s="7" t="s">
        <v>428</v>
      </c>
      <c r="DV40" s="7" t="s">
        <v>384</v>
      </c>
      <c r="DW40" s="7" t="s">
        <v>992</v>
      </c>
      <c r="DX40" s="7" t="s">
        <v>827</v>
      </c>
      <c r="DY40" s="7" t="s">
        <v>429</v>
      </c>
      <c r="DZ40" s="7" t="s">
        <v>430</v>
      </c>
      <c r="EB40" s="314" t="s">
        <v>403</v>
      </c>
      <c r="EC40" s="315" t="s">
        <v>404</v>
      </c>
      <c r="ED40" s="316" t="s">
        <v>1148</v>
      </c>
      <c r="EE40" s="450">
        <v>0</v>
      </c>
      <c r="EF40" s="450">
        <v>6</v>
      </c>
      <c r="EG40" s="275"/>
      <c r="EH40" s="275"/>
      <c r="EI40" s="275"/>
      <c r="EJ40" s="275"/>
      <c r="EL40" s="381" t="s">
        <v>427</v>
      </c>
      <c r="EM40" s="325" t="s">
        <v>421</v>
      </c>
      <c r="EN40" s="281" t="s">
        <v>422</v>
      </c>
      <c r="EO40" s="281">
        <v>5295</v>
      </c>
      <c r="EP40" s="281">
        <v>5295</v>
      </c>
      <c r="EQ40" s="282">
        <v>5295</v>
      </c>
      <c r="ER40" s="282">
        <v>5295</v>
      </c>
      <c r="ES40" s="282">
        <v>5295</v>
      </c>
      <c r="ET40" s="282">
        <v>5295</v>
      </c>
    </row>
    <row r="41" spans="1:150" ht="60" customHeight="1" thickBot="1" x14ac:dyDescent="0.25">
      <c r="A41" s="284" t="s">
        <v>53</v>
      </c>
      <c r="B41" s="285" t="s">
        <v>54</v>
      </c>
      <c r="C41" s="286" t="s">
        <v>55</v>
      </c>
      <c r="D41" s="287"/>
      <c r="E41" s="8" t="s">
        <v>372</v>
      </c>
      <c r="F41" s="288" t="str">
        <f t="shared" si="4"/>
        <v>E1.P_B</v>
      </c>
      <c r="G41" s="451" t="s">
        <v>79</v>
      </c>
      <c r="H41" s="451" t="s">
        <v>152</v>
      </c>
      <c r="I41" s="467"/>
      <c r="J41" s="468" t="s">
        <v>167</v>
      </c>
      <c r="K41" s="382" t="str">
        <f t="shared" si="5"/>
        <v>E1.P_B.MR2</v>
      </c>
      <c r="L41" s="469" t="s">
        <v>138</v>
      </c>
      <c r="M41" s="470" t="s">
        <v>420</v>
      </c>
      <c r="N41" s="383">
        <v>5295</v>
      </c>
      <c r="O41" s="295">
        <v>5295</v>
      </c>
      <c r="P41" s="408" t="s">
        <v>87</v>
      </c>
      <c r="Q41" s="386" t="str">
        <f t="shared" si="6"/>
        <v>E1.P_B.MR2-MP02-1</v>
      </c>
      <c r="R41" s="320" t="s">
        <v>432</v>
      </c>
      <c r="S41" s="321" t="s">
        <v>433</v>
      </c>
      <c r="T41" s="300">
        <v>1</v>
      </c>
      <c r="U41" s="301">
        <v>1</v>
      </c>
      <c r="V41" s="300" t="s">
        <v>102</v>
      </c>
      <c r="W41" s="328">
        <v>0.25</v>
      </c>
      <c r="X41" s="329">
        <v>0.25</v>
      </c>
      <c r="Y41" s="328">
        <v>0.25</v>
      </c>
      <c r="Z41" s="330">
        <v>0.25</v>
      </c>
      <c r="AA41" s="305"/>
      <c r="AB41" s="306"/>
      <c r="AC41" s="306"/>
      <c r="AD41" s="306"/>
      <c r="AE41" s="306"/>
      <c r="AF41" s="306"/>
      <c r="AG41" s="306"/>
      <c r="AH41" s="306"/>
      <c r="AI41" s="306"/>
      <c r="AJ41" s="306"/>
      <c r="AK41" s="306"/>
      <c r="AL41" s="306"/>
      <c r="AM41" s="306"/>
      <c r="AN41" s="306"/>
      <c r="AO41" s="306"/>
      <c r="AP41" s="306"/>
      <c r="AQ41" s="306"/>
      <c r="AR41" s="306"/>
      <c r="AS41" s="306"/>
      <c r="AT41" s="306"/>
      <c r="AU41" s="306"/>
      <c r="AV41" s="306"/>
      <c r="AW41" s="306"/>
      <c r="AX41" s="306"/>
      <c r="AY41" s="306"/>
      <c r="AZ41" s="306"/>
      <c r="BA41" s="306"/>
      <c r="BB41" s="306"/>
      <c r="BC41" s="307"/>
      <c r="BD41" s="308" t="s">
        <v>377</v>
      </c>
      <c r="BI41" s="471"/>
      <c r="BJ41" s="472"/>
      <c r="BK41" s="16" t="s">
        <v>434</v>
      </c>
      <c r="BL41" s="380" t="s">
        <v>435</v>
      </c>
      <c r="BN41" s="14" t="s">
        <v>306</v>
      </c>
      <c r="BO41" s="363" t="s">
        <v>307</v>
      </c>
      <c r="BP41" s="15" t="s">
        <v>436</v>
      </c>
      <c r="BQ41" s="364"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7"/>
        <v>E3.P_D.MR2</v>
      </c>
      <c r="DU41" s="7" t="s">
        <v>439</v>
      </c>
      <c r="DV41" s="7" t="s">
        <v>384</v>
      </c>
      <c r="DW41" s="7" t="s">
        <v>992</v>
      </c>
      <c r="DX41" s="7" t="s">
        <v>1174</v>
      </c>
      <c r="DY41" s="7" t="s">
        <v>429</v>
      </c>
      <c r="DZ41" s="7" t="s">
        <v>430</v>
      </c>
      <c r="EB41" s="314" t="s">
        <v>414</v>
      </c>
      <c r="EC41" s="315" t="s">
        <v>415</v>
      </c>
      <c r="ED41" s="315" t="s">
        <v>1148</v>
      </c>
      <c r="EE41" s="365">
        <v>0</v>
      </c>
      <c r="EF41" s="365">
        <v>4</v>
      </c>
      <c r="EG41" s="275"/>
      <c r="EH41" s="275"/>
      <c r="EI41" s="275"/>
      <c r="EJ41" s="275"/>
      <c r="EL41" s="381" t="s">
        <v>438</v>
      </c>
      <c r="EM41" s="325" t="s">
        <v>432</v>
      </c>
      <c r="EN41" s="281" t="s">
        <v>433</v>
      </c>
      <c r="EO41" s="281">
        <v>1</v>
      </c>
      <c r="EP41" s="281">
        <v>1</v>
      </c>
      <c r="EQ41" s="336">
        <v>0.25</v>
      </c>
      <c r="ER41" s="336">
        <v>0.25</v>
      </c>
      <c r="ES41" s="336">
        <v>0.25</v>
      </c>
      <c r="ET41" s="336">
        <v>0.25</v>
      </c>
    </row>
    <row r="42" spans="1:150" ht="78.75" customHeight="1" thickBot="1" x14ac:dyDescent="0.25">
      <c r="A42" s="284" t="s">
        <v>53</v>
      </c>
      <c r="B42" s="285" t="s">
        <v>54</v>
      </c>
      <c r="C42" s="286" t="s">
        <v>55</v>
      </c>
      <c r="D42" s="287"/>
      <c r="E42" s="8" t="s">
        <v>372</v>
      </c>
      <c r="F42" s="288" t="str">
        <f t="shared" si="4"/>
        <v>E1.P_B</v>
      </c>
      <c r="G42" s="451" t="s">
        <v>79</v>
      </c>
      <c r="H42" s="451" t="s">
        <v>152</v>
      </c>
      <c r="I42" s="473"/>
      <c r="J42" s="474" t="s">
        <v>167</v>
      </c>
      <c r="K42" s="475" t="str">
        <f t="shared" si="5"/>
        <v>E1.P_B.MR2</v>
      </c>
      <c r="L42" s="476" t="s">
        <v>138</v>
      </c>
      <c r="M42" s="477" t="s">
        <v>420</v>
      </c>
      <c r="N42" s="397">
        <v>5295</v>
      </c>
      <c r="O42" s="437">
        <v>5295</v>
      </c>
      <c r="P42" s="408" t="s">
        <v>99</v>
      </c>
      <c r="Q42" s="400" t="str">
        <f t="shared" si="6"/>
        <v>E1.P_B.MR2-MP03-1</v>
      </c>
      <c r="R42" s="343" t="s">
        <v>441</v>
      </c>
      <c r="S42" s="344" t="s">
        <v>442</v>
      </c>
      <c r="T42" s="401">
        <v>0</v>
      </c>
      <c r="U42" s="402">
        <v>1</v>
      </c>
      <c r="V42" s="401" t="s">
        <v>67</v>
      </c>
      <c r="W42" s="403">
        <v>0.25</v>
      </c>
      <c r="X42" s="404">
        <v>0.25</v>
      </c>
      <c r="Y42" s="403">
        <v>0.25</v>
      </c>
      <c r="Z42" s="405">
        <v>0.25</v>
      </c>
      <c r="AA42" s="391"/>
      <c r="AB42" s="392"/>
      <c r="AC42" s="392"/>
      <c r="AD42" s="392"/>
      <c r="AE42" s="392"/>
      <c r="AF42" s="392"/>
      <c r="AG42" s="392"/>
      <c r="AH42" s="392"/>
      <c r="AI42" s="392"/>
      <c r="AJ42" s="392"/>
      <c r="AK42" s="392"/>
      <c r="AL42" s="392"/>
      <c r="AM42" s="392"/>
      <c r="AN42" s="392"/>
      <c r="AO42" s="392"/>
      <c r="AP42" s="392"/>
      <c r="AQ42" s="392"/>
      <c r="AR42" s="392"/>
      <c r="AS42" s="392"/>
      <c r="AT42" s="392"/>
      <c r="AU42" s="392"/>
      <c r="AV42" s="392"/>
      <c r="AW42" s="392"/>
      <c r="AX42" s="392"/>
      <c r="AY42" s="392"/>
      <c r="AZ42" s="392"/>
      <c r="BA42" s="392"/>
      <c r="BB42" s="392"/>
      <c r="BC42" s="393"/>
      <c r="BD42" s="308" t="s">
        <v>377</v>
      </c>
      <c r="BN42" s="14" t="s">
        <v>317</v>
      </c>
      <c r="BO42" s="363" t="s">
        <v>318</v>
      </c>
      <c r="BP42" s="15" t="s">
        <v>443</v>
      </c>
      <c r="BQ42" s="364"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7"/>
        <v>E3.P_E.MR1</v>
      </c>
      <c r="DU42" s="7" t="s">
        <v>446</v>
      </c>
      <c r="DV42" s="7" t="s">
        <v>384</v>
      </c>
      <c r="DW42" s="7" t="s">
        <v>992</v>
      </c>
      <c r="DX42" s="7" t="s">
        <v>1188</v>
      </c>
      <c r="DY42" s="7" t="s">
        <v>447</v>
      </c>
      <c r="DZ42" s="7" t="s">
        <v>448</v>
      </c>
      <c r="EB42" s="314" t="s">
        <v>425</v>
      </c>
      <c r="EC42" s="315" t="s">
        <v>426</v>
      </c>
      <c r="ED42" s="316" t="s">
        <v>1190</v>
      </c>
      <c r="EE42" s="365">
        <v>0</v>
      </c>
      <c r="EF42" s="365">
        <v>4</v>
      </c>
      <c r="EG42" s="275"/>
      <c r="EH42" s="275"/>
      <c r="EI42" s="275"/>
      <c r="EJ42" s="275"/>
      <c r="EL42" s="381" t="s">
        <v>445</v>
      </c>
      <c r="EM42" s="325" t="s">
        <v>441</v>
      </c>
      <c r="EN42" s="281" t="s">
        <v>442</v>
      </c>
      <c r="EO42" s="394">
        <v>0</v>
      </c>
      <c r="EP42" s="394">
        <v>1</v>
      </c>
      <c r="EQ42" s="336">
        <v>0.25</v>
      </c>
      <c r="ER42" s="336">
        <v>0.25</v>
      </c>
      <c r="ES42" s="336">
        <v>0.25</v>
      </c>
      <c r="ET42" s="336">
        <v>0.25</v>
      </c>
    </row>
    <row r="43" spans="1:150" ht="115.5" customHeight="1" thickBot="1" x14ac:dyDescent="0.3">
      <c r="A43" s="284" t="s">
        <v>53</v>
      </c>
      <c r="B43" s="461" t="s">
        <v>54</v>
      </c>
      <c r="C43" s="462" t="s">
        <v>55</v>
      </c>
      <c r="D43" s="462"/>
      <c r="E43" s="8" t="s">
        <v>372</v>
      </c>
      <c r="F43" s="288" t="str">
        <f t="shared" si="4"/>
        <v>E1.P_B</v>
      </c>
      <c r="G43" s="463" t="s">
        <v>79</v>
      </c>
      <c r="H43" s="463" t="s">
        <v>152</v>
      </c>
      <c r="I43" s="464" t="s">
        <v>450</v>
      </c>
      <c r="J43" s="465" t="s">
        <v>212</v>
      </c>
      <c r="K43" s="466" t="str">
        <f t="shared" si="5"/>
        <v>E1.P_B.MR3</v>
      </c>
      <c r="L43" s="368" t="s">
        <v>148</v>
      </c>
      <c r="M43" s="369" t="s">
        <v>451</v>
      </c>
      <c r="N43" s="252">
        <v>0</v>
      </c>
      <c r="O43" s="252">
        <v>20</v>
      </c>
      <c r="P43" s="385" t="s">
        <v>64</v>
      </c>
      <c r="Q43" s="26" t="str">
        <f t="shared" si="6"/>
        <v>E1.P_B.MR3-MP01-1</v>
      </c>
      <c r="R43" s="427" t="s">
        <v>452</v>
      </c>
      <c r="S43" s="375" t="s">
        <v>453</v>
      </c>
      <c r="T43" s="376">
        <v>0</v>
      </c>
      <c r="U43" s="377">
        <v>2</v>
      </c>
      <c r="V43" s="376" t="s">
        <v>67</v>
      </c>
      <c r="W43" s="262">
        <v>0.5</v>
      </c>
      <c r="X43" s="261">
        <v>0.5</v>
      </c>
      <c r="Y43" s="262">
        <v>0.5</v>
      </c>
      <c r="Z43" s="263">
        <v>0.5</v>
      </c>
      <c r="AA43" s="305"/>
      <c r="AB43" s="306"/>
      <c r="AC43" s="306"/>
      <c r="AD43" s="306"/>
      <c r="AE43" s="306"/>
      <c r="AF43" s="306"/>
      <c r="AG43" s="306"/>
      <c r="AH43" s="306"/>
      <c r="AI43" s="306"/>
      <c r="AJ43" s="306"/>
      <c r="AK43" s="306"/>
      <c r="AL43" s="306"/>
      <c r="AM43" s="306"/>
      <c r="AN43" s="306"/>
      <c r="AO43" s="306"/>
      <c r="AP43" s="306"/>
      <c r="AQ43" s="306"/>
      <c r="AR43" s="306"/>
      <c r="AS43" s="306"/>
      <c r="AT43" s="306"/>
      <c r="AU43" s="306"/>
      <c r="AV43" s="306"/>
      <c r="AW43" s="306"/>
      <c r="AX43" s="306"/>
      <c r="AY43" s="306"/>
      <c r="AZ43" s="306"/>
      <c r="BA43" s="306"/>
      <c r="BB43" s="306"/>
      <c r="BC43" s="307"/>
      <c r="BD43" s="308" t="s">
        <v>377</v>
      </c>
      <c r="BN43" s="14" t="s">
        <v>331</v>
      </c>
      <c r="BO43" s="363" t="s">
        <v>332</v>
      </c>
      <c r="BP43" s="15" t="s">
        <v>454</v>
      </c>
      <c r="BQ43" s="364"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7"/>
        <v>E3.P_F.MR1</v>
      </c>
      <c r="DU43" s="7" t="s">
        <v>457</v>
      </c>
      <c r="DV43" s="7" t="s">
        <v>384</v>
      </c>
      <c r="DW43" s="7" t="s">
        <v>992</v>
      </c>
      <c r="DX43" s="7" t="s">
        <v>1217</v>
      </c>
      <c r="DY43" s="7" t="s">
        <v>458</v>
      </c>
      <c r="DZ43" s="7" t="s">
        <v>459</v>
      </c>
      <c r="EB43" s="314" t="s">
        <v>436</v>
      </c>
      <c r="EC43" s="315" t="s">
        <v>437</v>
      </c>
      <c r="ED43" s="316" t="s">
        <v>1219</v>
      </c>
      <c r="EE43" s="450">
        <v>0</v>
      </c>
      <c r="EF43" s="318">
        <v>20</v>
      </c>
      <c r="EG43" s="275"/>
      <c r="EH43" s="275"/>
      <c r="EI43" s="275"/>
      <c r="EJ43" s="275"/>
      <c r="EL43" s="381" t="s">
        <v>456</v>
      </c>
      <c r="EM43" s="325" t="s">
        <v>452</v>
      </c>
      <c r="EN43" s="281" t="s">
        <v>453</v>
      </c>
      <c r="EO43" s="281">
        <v>0</v>
      </c>
      <c r="EP43" s="281">
        <v>2</v>
      </c>
      <c r="EQ43" s="283">
        <v>0.5</v>
      </c>
      <c r="ER43" s="283">
        <v>0.5</v>
      </c>
      <c r="ES43" s="283">
        <v>0.5</v>
      </c>
      <c r="ET43" s="283">
        <v>0.5</v>
      </c>
    </row>
    <row r="44" spans="1:150" ht="52.5" customHeight="1" thickBot="1" x14ac:dyDescent="0.25">
      <c r="A44" s="284" t="s">
        <v>53</v>
      </c>
      <c r="B44" s="478" t="s">
        <v>54</v>
      </c>
      <c r="C44" s="479" t="s">
        <v>55</v>
      </c>
      <c r="D44" s="462"/>
      <c r="E44" s="8" t="s">
        <v>372</v>
      </c>
      <c r="F44" s="288" t="str">
        <f t="shared" si="4"/>
        <v>E1.P_B</v>
      </c>
      <c r="G44" s="480" t="s">
        <v>79</v>
      </c>
      <c r="H44" s="480" t="s">
        <v>152</v>
      </c>
      <c r="I44" s="467"/>
      <c r="J44" s="468" t="s">
        <v>212</v>
      </c>
      <c r="K44" s="382" t="str">
        <f t="shared" si="5"/>
        <v>E1.P_B.MR3</v>
      </c>
      <c r="L44" s="481" t="s">
        <v>148</v>
      </c>
      <c r="M44" s="482" t="s">
        <v>451</v>
      </c>
      <c r="N44" s="295">
        <v>0</v>
      </c>
      <c r="O44" s="295">
        <v>20</v>
      </c>
      <c r="P44" s="385" t="s">
        <v>87</v>
      </c>
      <c r="Q44" s="373" t="str">
        <f t="shared" si="6"/>
        <v>E1.P_B.MR3-MP02-1</v>
      </c>
      <c r="R44" s="431" t="s">
        <v>461</v>
      </c>
      <c r="S44" s="321" t="s">
        <v>453</v>
      </c>
      <c r="T44" s="300">
        <v>0</v>
      </c>
      <c r="U44" s="301">
        <v>2</v>
      </c>
      <c r="V44" s="300" t="s">
        <v>67</v>
      </c>
      <c r="W44" s="322">
        <v>0.5</v>
      </c>
      <c r="X44" s="337">
        <v>0.5</v>
      </c>
      <c r="Y44" s="322">
        <v>0.5</v>
      </c>
      <c r="Z44" s="323">
        <v>0.5</v>
      </c>
      <c r="AA44" s="305"/>
      <c r="AB44" s="306"/>
      <c r="AC44" s="306"/>
      <c r="AD44" s="306"/>
      <c r="AE44" s="306"/>
      <c r="AF44" s="306"/>
      <c r="AG44" s="306"/>
      <c r="AH44" s="306"/>
      <c r="AI44" s="306"/>
      <c r="AJ44" s="306"/>
      <c r="AK44" s="306"/>
      <c r="AL44" s="306"/>
      <c r="AM44" s="306"/>
      <c r="AN44" s="306"/>
      <c r="AO44" s="306"/>
      <c r="AP44" s="306"/>
      <c r="AQ44" s="306"/>
      <c r="AR44" s="306"/>
      <c r="AS44" s="306"/>
      <c r="AT44" s="306"/>
      <c r="AU44" s="306"/>
      <c r="AV44" s="306"/>
      <c r="AW44" s="306"/>
      <c r="AX44" s="306"/>
      <c r="AY44" s="306"/>
      <c r="AZ44" s="306"/>
      <c r="BA44" s="306"/>
      <c r="BB44" s="306"/>
      <c r="BC44" s="307"/>
      <c r="BD44" s="308" t="s">
        <v>377</v>
      </c>
      <c r="BN44" s="14" t="s">
        <v>342</v>
      </c>
      <c r="BO44" s="363" t="s">
        <v>343</v>
      </c>
      <c r="BP44" s="15" t="s">
        <v>462</v>
      </c>
      <c r="BQ44" s="364"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7"/>
        <v>E3.P_G.MR1</v>
      </c>
      <c r="DU44" s="7" t="s">
        <v>465</v>
      </c>
      <c r="DV44" s="7" t="s">
        <v>384</v>
      </c>
      <c r="DW44" s="7" t="s">
        <v>992</v>
      </c>
      <c r="DX44" s="7" t="s">
        <v>1217</v>
      </c>
      <c r="DY44" s="7" t="s">
        <v>466</v>
      </c>
      <c r="DZ44" s="7" t="s">
        <v>467</v>
      </c>
      <c r="EB44" s="314" t="s">
        <v>443</v>
      </c>
      <c r="EC44" s="315" t="s">
        <v>444</v>
      </c>
      <c r="ED44" s="316" t="s">
        <v>1241</v>
      </c>
      <c r="EE44" s="365">
        <v>5</v>
      </c>
      <c r="EF44" s="365">
        <v>5</v>
      </c>
      <c r="EG44" s="275"/>
      <c r="EH44" s="275"/>
      <c r="EI44" s="275"/>
      <c r="EJ44" s="275"/>
      <c r="EL44" s="381" t="s">
        <v>464</v>
      </c>
      <c r="EM44" s="325" t="s">
        <v>461</v>
      </c>
      <c r="EN44" s="281" t="s">
        <v>453</v>
      </c>
      <c r="EO44" s="281">
        <v>0</v>
      </c>
      <c r="EP44" s="281">
        <v>2</v>
      </c>
      <c r="EQ44" s="283">
        <v>0.5</v>
      </c>
      <c r="ER44" s="283">
        <v>0.5</v>
      </c>
      <c r="ES44" s="283">
        <v>0.5</v>
      </c>
      <c r="ET44" s="283">
        <v>0.5</v>
      </c>
    </row>
    <row r="45" spans="1:150" ht="47.25" customHeight="1" thickBot="1" x14ac:dyDescent="0.25">
      <c r="A45" s="284" t="s">
        <v>53</v>
      </c>
      <c r="B45" s="478" t="s">
        <v>54</v>
      </c>
      <c r="C45" s="479" t="s">
        <v>55</v>
      </c>
      <c r="D45" s="462"/>
      <c r="E45" s="8" t="s">
        <v>372</v>
      </c>
      <c r="F45" s="288" t="str">
        <f t="shared" si="4"/>
        <v>E1.P_B</v>
      </c>
      <c r="G45" s="480" t="s">
        <v>79</v>
      </c>
      <c r="H45" s="480" t="s">
        <v>152</v>
      </c>
      <c r="I45" s="467"/>
      <c r="J45" s="468" t="s">
        <v>212</v>
      </c>
      <c r="K45" s="382" t="str">
        <f t="shared" si="5"/>
        <v>E1.P_B.MR3</v>
      </c>
      <c r="L45" s="481" t="s">
        <v>148</v>
      </c>
      <c r="M45" s="482" t="s">
        <v>451</v>
      </c>
      <c r="N45" s="295">
        <v>0</v>
      </c>
      <c r="O45" s="295">
        <v>20</v>
      </c>
      <c r="P45" s="385" t="s">
        <v>99</v>
      </c>
      <c r="Q45" s="386" t="str">
        <f t="shared" si="6"/>
        <v>E1.P_B.MR3-MP03-1</v>
      </c>
      <c r="R45" s="431" t="s">
        <v>469</v>
      </c>
      <c r="S45" s="321" t="s">
        <v>453</v>
      </c>
      <c r="T45" s="389">
        <v>0</v>
      </c>
      <c r="U45" s="390">
        <v>2</v>
      </c>
      <c r="V45" s="389" t="s">
        <v>67</v>
      </c>
      <c r="W45" s="322">
        <v>0.5</v>
      </c>
      <c r="X45" s="337">
        <v>0.5</v>
      </c>
      <c r="Y45" s="322">
        <v>0.5</v>
      </c>
      <c r="Z45" s="323">
        <v>0.5</v>
      </c>
      <c r="AA45" s="391"/>
      <c r="AB45" s="392"/>
      <c r="AC45" s="392"/>
      <c r="AD45" s="392"/>
      <c r="AE45" s="392"/>
      <c r="AF45" s="392"/>
      <c r="AG45" s="392"/>
      <c r="AH45" s="392"/>
      <c r="AI45" s="392"/>
      <c r="AJ45" s="392"/>
      <c r="AK45" s="392"/>
      <c r="AL45" s="392"/>
      <c r="AM45" s="392"/>
      <c r="AN45" s="392"/>
      <c r="AO45" s="392"/>
      <c r="AP45" s="392"/>
      <c r="AQ45" s="392"/>
      <c r="AR45" s="392"/>
      <c r="AS45" s="392"/>
      <c r="AT45" s="392"/>
      <c r="AU45" s="392"/>
      <c r="AV45" s="392"/>
      <c r="AW45" s="392"/>
      <c r="AX45" s="392"/>
      <c r="AY45" s="392"/>
      <c r="AZ45" s="392"/>
      <c r="BA45" s="392"/>
      <c r="BB45" s="392"/>
      <c r="BC45" s="393"/>
      <c r="BD45" s="308" t="s">
        <v>377</v>
      </c>
      <c r="BN45" s="14" t="s">
        <v>353</v>
      </c>
      <c r="BO45" s="363" t="s">
        <v>354</v>
      </c>
      <c r="BP45" s="15" t="s">
        <v>470</v>
      </c>
      <c r="BQ45" s="364"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7"/>
        <v>E3.P_H.MR1</v>
      </c>
      <c r="DU45" s="7" t="s">
        <v>473</v>
      </c>
      <c r="DV45" s="7" t="s">
        <v>384</v>
      </c>
      <c r="DW45" s="7" t="s">
        <v>992</v>
      </c>
      <c r="DX45" s="7" t="s">
        <v>1217</v>
      </c>
      <c r="DY45" s="7" t="s">
        <v>474</v>
      </c>
      <c r="DZ45" s="7" t="s">
        <v>475</v>
      </c>
      <c r="EB45" s="314" t="s">
        <v>454</v>
      </c>
      <c r="EC45" s="315" t="s">
        <v>455</v>
      </c>
      <c r="ED45" s="316" t="s">
        <v>1262</v>
      </c>
      <c r="EE45" s="365">
        <v>41</v>
      </c>
      <c r="EF45" s="365">
        <v>341</v>
      </c>
      <c r="EG45" s="275"/>
      <c r="EH45" s="275"/>
      <c r="EI45" s="275"/>
      <c r="EJ45" s="275"/>
      <c r="EL45" s="381" t="s">
        <v>472</v>
      </c>
      <c r="EM45" s="325" t="s">
        <v>469</v>
      </c>
      <c r="EN45" s="281" t="s">
        <v>453</v>
      </c>
      <c r="EO45" s="394">
        <v>0</v>
      </c>
      <c r="EP45" s="394">
        <v>2</v>
      </c>
      <c r="EQ45" s="283">
        <v>0.5</v>
      </c>
      <c r="ER45" s="283">
        <v>0.5</v>
      </c>
      <c r="ES45" s="283">
        <v>0.5</v>
      </c>
      <c r="ET45" s="283">
        <v>0.5</v>
      </c>
    </row>
    <row r="46" spans="1:150" ht="48.75" customHeight="1" thickBot="1" x14ac:dyDescent="0.3">
      <c r="A46" s="284" t="s">
        <v>53</v>
      </c>
      <c r="B46" s="478" t="s">
        <v>54</v>
      </c>
      <c r="C46" s="479" t="s">
        <v>55</v>
      </c>
      <c r="D46" s="462"/>
      <c r="E46" s="8" t="s">
        <v>372</v>
      </c>
      <c r="F46" s="288" t="str">
        <f t="shared" si="4"/>
        <v>E1.P_B</v>
      </c>
      <c r="G46" s="480" t="s">
        <v>79</v>
      </c>
      <c r="H46" s="480" t="s">
        <v>152</v>
      </c>
      <c r="I46" s="467"/>
      <c r="J46" s="468" t="s">
        <v>212</v>
      </c>
      <c r="K46" s="382" t="str">
        <f t="shared" si="5"/>
        <v>E1.P_B.MR3</v>
      </c>
      <c r="L46" s="481" t="s">
        <v>148</v>
      </c>
      <c r="M46" s="482" t="s">
        <v>451</v>
      </c>
      <c r="N46" s="295">
        <v>0</v>
      </c>
      <c r="O46" s="295">
        <v>20</v>
      </c>
      <c r="P46" s="385" t="s">
        <v>112</v>
      </c>
      <c r="Q46" s="386" t="str">
        <f t="shared" si="6"/>
        <v>E1.P_B.MR3-MP04-1</v>
      </c>
      <c r="R46" s="431" t="s">
        <v>477</v>
      </c>
      <c r="S46" s="321" t="s">
        <v>453</v>
      </c>
      <c r="T46" s="300">
        <v>0</v>
      </c>
      <c r="U46" s="301">
        <v>2</v>
      </c>
      <c r="V46" s="300" t="s">
        <v>67</v>
      </c>
      <c r="W46" s="322">
        <v>0.5</v>
      </c>
      <c r="X46" s="337">
        <v>0.5</v>
      </c>
      <c r="Y46" s="322">
        <v>0.5</v>
      </c>
      <c r="Z46" s="323">
        <v>0.5</v>
      </c>
      <c r="AA46" s="305"/>
      <c r="AB46" s="306"/>
      <c r="AC46" s="306"/>
      <c r="AD46" s="306"/>
      <c r="AE46" s="306"/>
      <c r="AF46" s="306"/>
      <c r="AG46" s="306"/>
      <c r="AH46" s="306"/>
      <c r="AI46" s="306"/>
      <c r="AJ46" s="306"/>
      <c r="AK46" s="306"/>
      <c r="AL46" s="306"/>
      <c r="AM46" s="306"/>
      <c r="AN46" s="306"/>
      <c r="AO46" s="306"/>
      <c r="AP46" s="306"/>
      <c r="AQ46" s="306"/>
      <c r="AR46" s="306"/>
      <c r="AS46" s="306"/>
      <c r="AT46" s="306"/>
      <c r="AU46" s="306"/>
      <c r="AV46" s="306"/>
      <c r="AW46" s="306"/>
      <c r="AX46" s="306"/>
      <c r="AY46" s="306"/>
      <c r="AZ46" s="306"/>
      <c r="BA46" s="306"/>
      <c r="BB46" s="306"/>
      <c r="BC46" s="307"/>
      <c r="BD46" s="308" t="s">
        <v>377</v>
      </c>
      <c r="BN46" s="14" t="s">
        <v>364</v>
      </c>
      <c r="BO46" s="363" t="s">
        <v>365</v>
      </c>
      <c r="BP46" s="15" t="s">
        <v>478</v>
      </c>
      <c r="BQ46" s="364"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7"/>
        <v>E3.P_I.MR1</v>
      </c>
      <c r="DU46" s="7" t="s">
        <v>481</v>
      </c>
      <c r="DV46" s="7" t="s">
        <v>384</v>
      </c>
      <c r="DW46" s="7" t="s">
        <v>992</v>
      </c>
      <c r="DX46" s="7" t="s">
        <v>1217</v>
      </c>
      <c r="DY46" s="7" t="s">
        <v>482</v>
      </c>
      <c r="DZ46" s="7" t="s">
        <v>483</v>
      </c>
      <c r="EB46" s="314" t="s">
        <v>462</v>
      </c>
      <c r="EC46" s="315" t="s">
        <v>463</v>
      </c>
      <c r="ED46" s="316" t="s">
        <v>1291</v>
      </c>
      <c r="EE46" s="317">
        <v>10</v>
      </c>
      <c r="EF46" s="318">
        <v>30</v>
      </c>
      <c r="EG46" s="275"/>
      <c r="EH46" s="275"/>
      <c r="EI46" s="275"/>
      <c r="EJ46" s="275"/>
      <c r="EL46" s="381" t="s">
        <v>480</v>
      </c>
      <c r="EM46" s="325" t="s">
        <v>477</v>
      </c>
      <c r="EN46" s="281" t="s">
        <v>453</v>
      </c>
      <c r="EO46" s="281">
        <v>0</v>
      </c>
      <c r="EP46" s="281">
        <v>2</v>
      </c>
      <c r="EQ46" s="283">
        <v>0.5</v>
      </c>
      <c r="ER46" s="283">
        <v>0.5</v>
      </c>
      <c r="ES46" s="283">
        <v>0.5</v>
      </c>
      <c r="ET46" s="283">
        <v>0.5</v>
      </c>
    </row>
    <row r="47" spans="1:150" ht="51.75" customHeight="1" x14ac:dyDescent="0.25">
      <c r="A47" s="284" t="s">
        <v>53</v>
      </c>
      <c r="B47" s="478" t="s">
        <v>54</v>
      </c>
      <c r="C47" s="479" t="s">
        <v>55</v>
      </c>
      <c r="D47" s="462"/>
      <c r="E47" s="8" t="s">
        <v>372</v>
      </c>
      <c r="F47" s="288" t="str">
        <f t="shared" si="4"/>
        <v>E1.P_B</v>
      </c>
      <c r="G47" s="480" t="s">
        <v>79</v>
      </c>
      <c r="H47" s="480" t="s">
        <v>152</v>
      </c>
      <c r="I47" s="467"/>
      <c r="J47" s="468" t="s">
        <v>212</v>
      </c>
      <c r="K47" s="382" t="str">
        <f t="shared" si="5"/>
        <v>E1.P_B.MR3</v>
      </c>
      <c r="L47" s="481" t="s">
        <v>148</v>
      </c>
      <c r="M47" s="482" t="s">
        <v>451</v>
      </c>
      <c r="N47" s="295">
        <v>0</v>
      </c>
      <c r="O47" s="295">
        <v>20</v>
      </c>
      <c r="P47" s="385" t="s">
        <v>122</v>
      </c>
      <c r="Q47" s="386" t="str">
        <f t="shared" si="6"/>
        <v>E1.P_B.MR3-MP05-1</v>
      </c>
      <c r="R47" s="431" t="s">
        <v>485</v>
      </c>
      <c r="S47" s="321" t="s">
        <v>453</v>
      </c>
      <c r="T47" s="300">
        <v>0</v>
      </c>
      <c r="U47" s="301">
        <v>2</v>
      </c>
      <c r="V47" s="300" t="s">
        <v>67</v>
      </c>
      <c r="W47" s="322">
        <v>0.5</v>
      </c>
      <c r="X47" s="337">
        <v>0.5</v>
      </c>
      <c r="Y47" s="322">
        <v>0.5</v>
      </c>
      <c r="Z47" s="323">
        <v>0.5</v>
      </c>
      <c r="AA47" s="305"/>
      <c r="AB47" s="306"/>
      <c r="AC47" s="306"/>
      <c r="AD47" s="306"/>
      <c r="AE47" s="306"/>
      <c r="AF47" s="306"/>
      <c r="AG47" s="306"/>
      <c r="AH47" s="306"/>
      <c r="AI47" s="306"/>
      <c r="AJ47" s="306"/>
      <c r="AK47" s="306"/>
      <c r="AL47" s="306"/>
      <c r="AM47" s="306"/>
      <c r="AN47" s="306"/>
      <c r="AO47" s="306"/>
      <c r="AP47" s="306"/>
      <c r="AQ47" s="306"/>
      <c r="AR47" s="306"/>
      <c r="AS47" s="306"/>
      <c r="AT47" s="306"/>
      <c r="AU47" s="306"/>
      <c r="AV47" s="306"/>
      <c r="AW47" s="306"/>
      <c r="AX47" s="306"/>
      <c r="AY47" s="306"/>
      <c r="AZ47" s="306"/>
      <c r="BA47" s="306"/>
      <c r="BB47" s="306"/>
      <c r="BC47" s="307"/>
      <c r="BD47" s="308" t="s">
        <v>377</v>
      </c>
      <c r="BN47" s="20" t="s">
        <v>378</v>
      </c>
      <c r="BO47" s="483" t="s">
        <v>379</v>
      </c>
      <c r="BP47" s="6" t="s">
        <v>486</v>
      </c>
      <c r="BQ47" s="274"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7"/>
        <v>E3.P_J.MR1</v>
      </c>
      <c r="DU47" s="7" t="s">
        <v>489</v>
      </c>
      <c r="DV47" s="7" t="s">
        <v>384</v>
      </c>
      <c r="DW47" s="7" t="s">
        <v>992</v>
      </c>
      <c r="DX47" s="7" t="s">
        <v>1217</v>
      </c>
      <c r="DY47" s="7" t="s">
        <v>490</v>
      </c>
      <c r="DZ47" s="7" t="s">
        <v>491</v>
      </c>
      <c r="EB47" s="314" t="s">
        <v>470</v>
      </c>
      <c r="EC47" s="315" t="s">
        <v>471</v>
      </c>
      <c r="ED47" s="316" t="s">
        <v>1304</v>
      </c>
      <c r="EE47" s="317">
        <v>100</v>
      </c>
      <c r="EF47" s="318">
        <v>100</v>
      </c>
      <c r="EG47" s="275"/>
      <c r="EH47" s="275"/>
      <c r="EI47" s="275"/>
      <c r="EJ47" s="275"/>
      <c r="EL47" s="381" t="s">
        <v>488</v>
      </c>
      <c r="EM47" s="325" t="s">
        <v>485</v>
      </c>
      <c r="EN47" s="281" t="s">
        <v>453</v>
      </c>
      <c r="EO47" s="281">
        <v>0</v>
      </c>
      <c r="EP47" s="281">
        <v>2</v>
      </c>
      <c r="EQ47" s="283">
        <v>0.5</v>
      </c>
      <c r="ER47" s="283">
        <v>0.5</v>
      </c>
      <c r="ES47" s="283">
        <v>0.5</v>
      </c>
      <c r="ET47" s="283">
        <v>0.5</v>
      </c>
    </row>
    <row r="48" spans="1:150" ht="50.25" customHeight="1" x14ac:dyDescent="0.25">
      <c r="A48" s="284" t="s">
        <v>53</v>
      </c>
      <c r="B48" s="478" t="s">
        <v>54</v>
      </c>
      <c r="C48" s="479" t="s">
        <v>55</v>
      </c>
      <c r="D48" s="462"/>
      <c r="E48" s="8" t="s">
        <v>372</v>
      </c>
      <c r="F48" s="288" t="str">
        <f t="shared" si="4"/>
        <v>E1.P_B</v>
      </c>
      <c r="G48" s="480" t="s">
        <v>79</v>
      </c>
      <c r="H48" s="480" t="s">
        <v>152</v>
      </c>
      <c r="I48" s="467"/>
      <c r="J48" s="468" t="s">
        <v>212</v>
      </c>
      <c r="K48" s="382" t="str">
        <f t="shared" si="5"/>
        <v>E1.P_B.MR3</v>
      </c>
      <c r="L48" s="481" t="s">
        <v>148</v>
      </c>
      <c r="M48" s="482" t="s">
        <v>451</v>
      </c>
      <c r="N48" s="295">
        <v>0</v>
      </c>
      <c r="O48" s="295">
        <v>20</v>
      </c>
      <c r="P48" s="385" t="s">
        <v>132</v>
      </c>
      <c r="Q48" s="386" t="str">
        <f t="shared" si="6"/>
        <v>E1.P_B.MR3-MP06-1</v>
      </c>
      <c r="R48" s="431" t="s">
        <v>493</v>
      </c>
      <c r="S48" s="321" t="s">
        <v>453</v>
      </c>
      <c r="T48" s="300">
        <v>0</v>
      </c>
      <c r="U48" s="301">
        <v>3</v>
      </c>
      <c r="V48" s="300" t="s">
        <v>67</v>
      </c>
      <c r="W48" s="328">
        <v>0.75</v>
      </c>
      <c r="X48" s="329">
        <v>0.75</v>
      </c>
      <c r="Y48" s="328">
        <v>0.75</v>
      </c>
      <c r="Z48" s="330">
        <v>0.75</v>
      </c>
      <c r="AA48" s="305"/>
      <c r="AB48" s="306"/>
      <c r="AC48" s="306"/>
      <c r="AD48" s="306"/>
      <c r="AE48" s="306"/>
      <c r="AF48" s="306"/>
      <c r="AG48" s="306"/>
      <c r="AH48" s="306"/>
      <c r="AI48" s="306"/>
      <c r="AJ48" s="306"/>
      <c r="AK48" s="306"/>
      <c r="AL48" s="306"/>
      <c r="AM48" s="306"/>
      <c r="AN48" s="306"/>
      <c r="AO48" s="306"/>
      <c r="AP48" s="306"/>
      <c r="AQ48" s="306"/>
      <c r="AR48" s="306"/>
      <c r="AS48" s="306"/>
      <c r="AT48" s="306"/>
      <c r="AU48" s="306"/>
      <c r="AV48" s="306"/>
      <c r="AW48" s="306"/>
      <c r="AX48" s="306"/>
      <c r="AY48" s="306"/>
      <c r="AZ48" s="306"/>
      <c r="BA48" s="306"/>
      <c r="BB48" s="306"/>
      <c r="BC48" s="307"/>
      <c r="BD48" s="308" t="s">
        <v>377</v>
      </c>
      <c r="BN48" s="10" t="s">
        <v>378</v>
      </c>
      <c r="BO48" s="312" t="s">
        <v>379</v>
      </c>
      <c r="BP48" s="11" t="s">
        <v>494</v>
      </c>
      <c r="BQ48" s="313"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7"/>
        <v>E3.P_K.MR1</v>
      </c>
      <c r="DU48" s="7" t="s">
        <v>497</v>
      </c>
      <c r="DV48" s="7" t="s">
        <v>384</v>
      </c>
      <c r="DW48" s="7" t="s">
        <v>992</v>
      </c>
      <c r="DX48" s="7" t="s">
        <v>1217</v>
      </c>
      <c r="DY48" s="7" t="s">
        <v>498</v>
      </c>
      <c r="DZ48" s="7" t="s">
        <v>499</v>
      </c>
      <c r="EB48" s="314" t="s">
        <v>478</v>
      </c>
      <c r="EC48" s="315" t="s">
        <v>479</v>
      </c>
      <c r="ED48" s="316" t="s">
        <v>1338</v>
      </c>
      <c r="EE48" s="317">
        <v>0</v>
      </c>
      <c r="EF48" s="318">
        <v>23</v>
      </c>
      <c r="EG48" s="275"/>
      <c r="EH48" s="275"/>
      <c r="EI48" s="275"/>
      <c r="EJ48" s="275"/>
      <c r="EL48" s="381" t="s">
        <v>496</v>
      </c>
      <c r="EM48" s="325" t="s">
        <v>493</v>
      </c>
      <c r="EN48" s="281" t="s">
        <v>453</v>
      </c>
      <c r="EO48" s="281">
        <v>0</v>
      </c>
      <c r="EP48" s="281">
        <v>3</v>
      </c>
      <c r="EQ48" s="336">
        <v>0.75</v>
      </c>
      <c r="ER48" s="336">
        <v>0.75</v>
      </c>
      <c r="ES48" s="336">
        <v>0.75</v>
      </c>
      <c r="ET48" s="336">
        <v>0.75</v>
      </c>
    </row>
    <row r="49" spans="1:150" ht="52.5" customHeight="1" x14ac:dyDescent="0.2">
      <c r="A49" s="284" t="s">
        <v>53</v>
      </c>
      <c r="B49" s="478" t="s">
        <v>54</v>
      </c>
      <c r="C49" s="479" t="s">
        <v>55</v>
      </c>
      <c r="D49" s="462"/>
      <c r="E49" s="8" t="s">
        <v>372</v>
      </c>
      <c r="F49" s="288" t="str">
        <f t="shared" si="4"/>
        <v>E1.P_B</v>
      </c>
      <c r="G49" s="480" t="s">
        <v>79</v>
      </c>
      <c r="H49" s="480" t="s">
        <v>152</v>
      </c>
      <c r="I49" s="467"/>
      <c r="J49" s="468" t="s">
        <v>212</v>
      </c>
      <c r="K49" s="382" t="str">
        <f t="shared" si="5"/>
        <v>E1.P_B.MR3</v>
      </c>
      <c r="L49" s="481" t="s">
        <v>148</v>
      </c>
      <c r="M49" s="482" t="s">
        <v>451</v>
      </c>
      <c r="N49" s="295">
        <v>0</v>
      </c>
      <c r="O49" s="295">
        <v>20</v>
      </c>
      <c r="P49" s="385" t="s">
        <v>142</v>
      </c>
      <c r="Q49" s="386" t="str">
        <f t="shared" si="6"/>
        <v>E1.P_B.MR3-MP07-1</v>
      </c>
      <c r="R49" s="431" t="s">
        <v>501</v>
      </c>
      <c r="S49" s="321" t="s">
        <v>453</v>
      </c>
      <c r="T49" s="300">
        <v>0</v>
      </c>
      <c r="U49" s="301">
        <v>1</v>
      </c>
      <c r="V49" s="300" t="s">
        <v>67</v>
      </c>
      <c r="W49" s="328">
        <v>0.25</v>
      </c>
      <c r="X49" s="329">
        <v>0.25</v>
      </c>
      <c r="Y49" s="328">
        <v>0.25</v>
      </c>
      <c r="Z49" s="330">
        <v>0.25</v>
      </c>
      <c r="AA49" s="305"/>
      <c r="AB49" s="306"/>
      <c r="AC49" s="306"/>
      <c r="AD49" s="306"/>
      <c r="AE49" s="306"/>
      <c r="AF49" s="306"/>
      <c r="AG49" s="306"/>
      <c r="AH49" s="306"/>
      <c r="AI49" s="306"/>
      <c r="AJ49" s="306"/>
      <c r="AK49" s="306"/>
      <c r="AL49" s="306"/>
      <c r="AM49" s="306"/>
      <c r="AN49" s="306"/>
      <c r="AO49" s="306"/>
      <c r="AP49" s="306"/>
      <c r="AQ49" s="306"/>
      <c r="AR49" s="306"/>
      <c r="AS49" s="306"/>
      <c r="AT49" s="306"/>
      <c r="AU49" s="306"/>
      <c r="AV49" s="306"/>
      <c r="AW49" s="306"/>
      <c r="AX49" s="306"/>
      <c r="AY49" s="306"/>
      <c r="AZ49" s="306"/>
      <c r="BA49" s="306"/>
      <c r="BB49" s="306"/>
      <c r="BC49" s="307"/>
      <c r="BD49" s="308" t="s">
        <v>377</v>
      </c>
      <c r="BN49" s="10" t="s">
        <v>378</v>
      </c>
      <c r="BO49" s="312" t="s">
        <v>379</v>
      </c>
      <c r="BP49" s="11" t="s">
        <v>502</v>
      </c>
      <c r="BQ49" s="313"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7"/>
        <v>E3.P_L.MR1</v>
      </c>
      <c r="DU49" s="7" t="s">
        <v>505</v>
      </c>
      <c r="DV49" s="7" t="s">
        <v>384</v>
      </c>
      <c r="DW49" s="7" t="s">
        <v>992</v>
      </c>
      <c r="DX49" s="7" t="s">
        <v>1127</v>
      </c>
      <c r="DY49" s="7" t="s">
        <v>506</v>
      </c>
      <c r="DZ49" s="7" t="s">
        <v>507</v>
      </c>
      <c r="EB49" s="314" t="s">
        <v>486</v>
      </c>
      <c r="EC49" s="315" t="s">
        <v>487</v>
      </c>
      <c r="ED49" s="315" t="s">
        <v>1352</v>
      </c>
      <c r="EE49" s="450" t="s">
        <v>1346</v>
      </c>
      <c r="EF49" s="484" t="s">
        <v>1347</v>
      </c>
      <c r="EG49" s="275"/>
      <c r="EH49" s="275"/>
      <c r="EI49" s="275"/>
      <c r="EJ49" s="275"/>
      <c r="EL49" s="381" t="s">
        <v>504</v>
      </c>
      <c r="EM49" s="325" t="s">
        <v>501</v>
      </c>
      <c r="EN49" s="281" t="s">
        <v>453</v>
      </c>
      <c r="EO49" s="281">
        <v>0</v>
      </c>
      <c r="EP49" s="281">
        <v>1</v>
      </c>
      <c r="EQ49" s="336">
        <v>0.25</v>
      </c>
      <c r="ER49" s="336">
        <v>0.25</v>
      </c>
      <c r="ES49" s="336">
        <v>0.25</v>
      </c>
      <c r="ET49" s="336">
        <v>0.25</v>
      </c>
    </row>
    <row r="50" spans="1:150" ht="48.75" customHeight="1" thickBot="1" x14ac:dyDescent="0.25">
      <c r="A50" s="284" t="s">
        <v>53</v>
      </c>
      <c r="B50" s="478" t="s">
        <v>54</v>
      </c>
      <c r="C50" s="479" t="s">
        <v>55</v>
      </c>
      <c r="D50" s="462"/>
      <c r="E50" s="8" t="s">
        <v>372</v>
      </c>
      <c r="F50" s="288" t="str">
        <f t="shared" si="4"/>
        <v>E1.P_B</v>
      </c>
      <c r="G50" s="480" t="s">
        <v>79</v>
      </c>
      <c r="H50" s="480" t="s">
        <v>152</v>
      </c>
      <c r="I50" s="467"/>
      <c r="J50" s="468" t="s">
        <v>212</v>
      </c>
      <c r="K50" s="382" t="str">
        <f t="shared" si="5"/>
        <v>E1.P_B.MR3</v>
      </c>
      <c r="L50" s="481" t="s">
        <v>148</v>
      </c>
      <c r="M50" s="482" t="s">
        <v>451</v>
      </c>
      <c r="N50" s="295">
        <v>0</v>
      </c>
      <c r="O50" s="295">
        <v>20</v>
      </c>
      <c r="P50" s="385" t="s">
        <v>156</v>
      </c>
      <c r="Q50" s="386" t="str">
        <f t="shared" si="6"/>
        <v>E1.P_B.MR3-MP08-1</v>
      </c>
      <c r="R50" s="431" t="s">
        <v>509</v>
      </c>
      <c r="S50" s="321" t="s">
        <v>453</v>
      </c>
      <c r="T50" s="300">
        <v>0</v>
      </c>
      <c r="U50" s="301">
        <v>2</v>
      </c>
      <c r="V50" s="300" t="s">
        <v>67</v>
      </c>
      <c r="W50" s="322">
        <v>0.5</v>
      </c>
      <c r="X50" s="337">
        <v>0.5</v>
      </c>
      <c r="Y50" s="322">
        <v>0.5</v>
      </c>
      <c r="Z50" s="323">
        <v>0.5</v>
      </c>
      <c r="AA50" s="305"/>
      <c r="AB50" s="306"/>
      <c r="AC50" s="306"/>
      <c r="AD50" s="306"/>
      <c r="AE50" s="306"/>
      <c r="AF50" s="306"/>
      <c r="AG50" s="306"/>
      <c r="AH50" s="306"/>
      <c r="AI50" s="306"/>
      <c r="AJ50" s="306"/>
      <c r="AK50" s="306"/>
      <c r="AL50" s="306"/>
      <c r="AM50" s="306"/>
      <c r="AN50" s="306"/>
      <c r="AO50" s="306"/>
      <c r="AP50" s="306"/>
      <c r="AQ50" s="306"/>
      <c r="AR50" s="306"/>
      <c r="AS50" s="306"/>
      <c r="AT50" s="306"/>
      <c r="AU50" s="306"/>
      <c r="AV50" s="306"/>
      <c r="AW50" s="306"/>
      <c r="AX50" s="306"/>
      <c r="AY50" s="306"/>
      <c r="AZ50" s="306"/>
      <c r="BA50" s="306"/>
      <c r="BB50" s="306"/>
      <c r="BC50" s="307"/>
      <c r="BD50" s="308" t="s">
        <v>377</v>
      </c>
      <c r="BN50" s="12" t="s">
        <v>378</v>
      </c>
      <c r="BO50" s="338" t="s">
        <v>379</v>
      </c>
      <c r="BP50" s="13" t="s">
        <v>510</v>
      </c>
      <c r="BQ50" s="339"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7"/>
        <v>E3.P_L.MR2</v>
      </c>
      <c r="DU50" s="7" t="s">
        <v>513</v>
      </c>
      <c r="DV50" s="7" t="s">
        <v>384</v>
      </c>
      <c r="DW50" s="7" t="s">
        <v>992</v>
      </c>
      <c r="DX50" s="7" t="s">
        <v>1127</v>
      </c>
      <c r="DY50" s="7" t="s">
        <v>506</v>
      </c>
      <c r="DZ50" s="7" t="s">
        <v>507</v>
      </c>
      <c r="EB50" s="314" t="s">
        <v>494</v>
      </c>
      <c r="EC50" s="315" t="s">
        <v>495</v>
      </c>
      <c r="ED50" s="316" t="s">
        <v>1352</v>
      </c>
      <c r="EE50" s="365" t="s">
        <v>1389</v>
      </c>
      <c r="EF50" s="365" t="s">
        <v>1390</v>
      </c>
      <c r="EG50" s="275"/>
      <c r="EH50" s="275"/>
      <c r="EI50" s="275"/>
      <c r="EJ50" s="275"/>
      <c r="EL50" s="381" t="s">
        <v>512</v>
      </c>
      <c r="EM50" s="325" t="s">
        <v>509</v>
      </c>
      <c r="EN50" s="281" t="s">
        <v>453</v>
      </c>
      <c r="EO50" s="281">
        <v>0</v>
      </c>
      <c r="EP50" s="281">
        <v>2</v>
      </c>
      <c r="EQ50" s="283">
        <v>0.5</v>
      </c>
      <c r="ER50" s="283">
        <v>0.5</v>
      </c>
      <c r="ES50" s="283">
        <v>0.5</v>
      </c>
      <c r="ET50" s="283">
        <v>0.5</v>
      </c>
    </row>
    <row r="51" spans="1:150" ht="50.25" customHeight="1" x14ac:dyDescent="0.2">
      <c r="A51" s="284" t="s">
        <v>53</v>
      </c>
      <c r="B51" s="478" t="s">
        <v>54</v>
      </c>
      <c r="C51" s="479" t="s">
        <v>55</v>
      </c>
      <c r="D51" s="462"/>
      <c r="E51" s="8" t="s">
        <v>372</v>
      </c>
      <c r="F51" s="288" t="str">
        <f t="shared" si="4"/>
        <v>E1.P_B</v>
      </c>
      <c r="G51" s="480" t="s">
        <v>79</v>
      </c>
      <c r="H51" s="480" t="s">
        <v>152</v>
      </c>
      <c r="I51" s="467"/>
      <c r="J51" s="468" t="s">
        <v>212</v>
      </c>
      <c r="K51" s="382" t="str">
        <f t="shared" si="5"/>
        <v>E1.P_B.MR3</v>
      </c>
      <c r="L51" s="481" t="s">
        <v>148</v>
      </c>
      <c r="M51" s="482" t="s">
        <v>451</v>
      </c>
      <c r="N51" s="295">
        <v>0</v>
      </c>
      <c r="O51" s="295">
        <v>20</v>
      </c>
      <c r="P51" s="385" t="s">
        <v>515</v>
      </c>
      <c r="Q51" s="386" t="str">
        <f t="shared" si="6"/>
        <v>E1.P_B.MR3-MP09-1</v>
      </c>
      <c r="R51" s="431" t="s">
        <v>516</v>
      </c>
      <c r="S51" s="321" t="s">
        <v>453</v>
      </c>
      <c r="T51" s="300">
        <v>0</v>
      </c>
      <c r="U51" s="301">
        <v>3</v>
      </c>
      <c r="V51" s="300" t="s">
        <v>67</v>
      </c>
      <c r="W51" s="328">
        <v>0.75</v>
      </c>
      <c r="X51" s="329">
        <v>0.75</v>
      </c>
      <c r="Y51" s="328">
        <v>0.75</v>
      </c>
      <c r="Z51" s="330">
        <v>0.75</v>
      </c>
      <c r="AA51" s="305"/>
      <c r="AB51" s="306"/>
      <c r="AC51" s="306"/>
      <c r="AD51" s="306"/>
      <c r="AE51" s="306"/>
      <c r="AF51" s="306"/>
      <c r="AG51" s="306"/>
      <c r="AH51" s="306"/>
      <c r="AI51" s="306"/>
      <c r="AJ51" s="306"/>
      <c r="AK51" s="306"/>
      <c r="AL51" s="306"/>
      <c r="AM51" s="306"/>
      <c r="AN51" s="306"/>
      <c r="AO51" s="306"/>
      <c r="AP51" s="306"/>
      <c r="AQ51" s="306"/>
      <c r="AR51" s="306"/>
      <c r="AS51" s="306"/>
      <c r="AT51" s="306"/>
      <c r="AU51" s="306"/>
      <c r="AV51" s="306"/>
      <c r="AW51" s="306"/>
      <c r="AX51" s="306"/>
      <c r="AY51" s="306"/>
      <c r="AZ51" s="306"/>
      <c r="BA51" s="306"/>
      <c r="BB51" s="306"/>
      <c r="BC51" s="307"/>
      <c r="BD51" s="308" t="s">
        <v>377</v>
      </c>
      <c r="BN51" s="5" t="s">
        <v>390</v>
      </c>
      <c r="BO51" s="273" t="s">
        <v>391</v>
      </c>
      <c r="BP51" s="6" t="s">
        <v>517</v>
      </c>
      <c r="BQ51" s="274"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7"/>
        <v>E3.P_L.MR3</v>
      </c>
      <c r="DU51" s="7" t="s">
        <v>520</v>
      </c>
      <c r="DV51" s="7" t="s">
        <v>384</v>
      </c>
      <c r="DW51" s="7" t="s">
        <v>992</v>
      </c>
      <c r="DX51" s="7" t="s">
        <v>1127</v>
      </c>
      <c r="DY51" s="7" t="s">
        <v>506</v>
      </c>
      <c r="DZ51" s="7" t="s">
        <v>507</v>
      </c>
      <c r="EB51" s="314" t="s">
        <v>502</v>
      </c>
      <c r="EC51" s="315" t="s">
        <v>503</v>
      </c>
      <c r="ED51" s="324" t="s">
        <v>1352</v>
      </c>
      <c r="EE51" s="365" t="s">
        <v>1423</v>
      </c>
      <c r="EF51" s="365" t="s">
        <v>1424</v>
      </c>
      <c r="EG51" s="275"/>
      <c r="EH51" s="275"/>
      <c r="EI51" s="275"/>
      <c r="EJ51" s="275"/>
      <c r="EL51" s="381" t="s">
        <v>519</v>
      </c>
      <c r="EM51" s="325" t="s">
        <v>516</v>
      </c>
      <c r="EN51" s="281" t="s">
        <v>453</v>
      </c>
      <c r="EO51" s="281">
        <v>0</v>
      </c>
      <c r="EP51" s="281">
        <v>3</v>
      </c>
      <c r="EQ51" s="336">
        <v>0.75</v>
      </c>
      <c r="ER51" s="336">
        <v>0.75</v>
      </c>
      <c r="ES51" s="336">
        <v>0.75</v>
      </c>
      <c r="ET51" s="336">
        <v>0.75</v>
      </c>
    </row>
    <row r="52" spans="1:150" ht="51.75" customHeight="1" thickBot="1" x14ac:dyDescent="0.25">
      <c r="A52" s="284" t="s">
        <v>53</v>
      </c>
      <c r="B52" s="478" t="s">
        <v>54</v>
      </c>
      <c r="C52" s="479" t="s">
        <v>55</v>
      </c>
      <c r="D52" s="462"/>
      <c r="E52" s="8" t="s">
        <v>372</v>
      </c>
      <c r="F52" s="288" t="str">
        <f t="shared" si="4"/>
        <v>E1.P_B</v>
      </c>
      <c r="G52" s="485" t="s">
        <v>79</v>
      </c>
      <c r="H52" s="480" t="s">
        <v>152</v>
      </c>
      <c r="I52" s="467"/>
      <c r="J52" s="468" t="s">
        <v>212</v>
      </c>
      <c r="K52" s="382" t="str">
        <f t="shared" si="5"/>
        <v>E1.P_B.MR3</v>
      </c>
      <c r="L52" s="481" t="s">
        <v>148</v>
      </c>
      <c r="M52" s="482" t="s">
        <v>451</v>
      </c>
      <c r="N52" s="437">
        <v>0</v>
      </c>
      <c r="O52" s="437">
        <v>20</v>
      </c>
      <c r="P52" s="385" t="s">
        <v>522</v>
      </c>
      <c r="Q52" s="400" t="str">
        <f t="shared" si="6"/>
        <v>E1.P_B.MR3-MP10-1</v>
      </c>
      <c r="R52" s="486" t="s">
        <v>523</v>
      </c>
      <c r="S52" s="344" t="s">
        <v>453</v>
      </c>
      <c r="T52" s="358">
        <v>0</v>
      </c>
      <c r="U52" s="359">
        <v>1</v>
      </c>
      <c r="V52" s="358" t="s">
        <v>67</v>
      </c>
      <c r="W52" s="403">
        <v>0.25</v>
      </c>
      <c r="X52" s="404">
        <v>0.25</v>
      </c>
      <c r="Y52" s="403">
        <v>0.25</v>
      </c>
      <c r="Z52" s="405">
        <v>0.25</v>
      </c>
      <c r="AA52" s="305"/>
      <c r="AB52" s="306"/>
      <c r="AC52" s="306"/>
      <c r="AD52" s="306"/>
      <c r="AE52" s="306"/>
      <c r="AF52" s="306"/>
      <c r="AG52" s="306"/>
      <c r="AH52" s="306"/>
      <c r="AI52" s="306"/>
      <c r="AJ52" s="306"/>
      <c r="AK52" s="306"/>
      <c r="AL52" s="306"/>
      <c r="AM52" s="306"/>
      <c r="AN52" s="306"/>
      <c r="AO52" s="306"/>
      <c r="AP52" s="306"/>
      <c r="AQ52" s="306"/>
      <c r="AR52" s="306"/>
      <c r="AS52" s="306"/>
      <c r="AT52" s="306"/>
      <c r="AU52" s="306"/>
      <c r="AV52" s="306"/>
      <c r="AW52" s="306"/>
      <c r="AX52" s="306"/>
      <c r="AY52" s="306"/>
      <c r="AZ52" s="306"/>
      <c r="BA52" s="306"/>
      <c r="BB52" s="306"/>
      <c r="BC52" s="307"/>
      <c r="BD52" s="308" t="s">
        <v>377</v>
      </c>
      <c r="BN52" s="10" t="s">
        <v>390</v>
      </c>
      <c r="BO52" s="312" t="s">
        <v>391</v>
      </c>
      <c r="BP52" s="11" t="s">
        <v>524</v>
      </c>
      <c r="BQ52" s="313"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7"/>
        <v>E3.P_L.MR4</v>
      </c>
      <c r="DU52" s="7" t="s">
        <v>527</v>
      </c>
      <c r="DV52" s="7" t="s">
        <v>384</v>
      </c>
      <c r="DW52" s="7" t="s">
        <v>992</v>
      </c>
      <c r="DX52" s="7" t="s">
        <v>1127</v>
      </c>
      <c r="DY52" s="7" t="s">
        <v>506</v>
      </c>
      <c r="DZ52" s="7" t="s">
        <v>507</v>
      </c>
      <c r="EB52" s="314" t="s">
        <v>510</v>
      </c>
      <c r="EC52" s="315" t="s">
        <v>511</v>
      </c>
      <c r="ED52" s="316" t="s">
        <v>1437</v>
      </c>
      <c r="EE52" s="317">
        <v>0</v>
      </c>
      <c r="EF52" s="450">
        <v>4</v>
      </c>
      <c r="EG52" s="275"/>
      <c r="EH52" s="275"/>
      <c r="EI52" s="275"/>
      <c r="EJ52" s="275"/>
      <c r="EL52" s="381" t="s">
        <v>526</v>
      </c>
      <c r="EM52" s="325" t="s">
        <v>523</v>
      </c>
      <c r="EN52" s="281" t="s">
        <v>453</v>
      </c>
      <c r="EO52" s="281">
        <v>0</v>
      </c>
      <c r="EP52" s="281">
        <v>1</v>
      </c>
      <c r="EQ52" s="336">
        <v>0.25</v>
      </c>
      <c r="ER52" s="336">
        <v>0.25</v>
      </c>
      <c r="ES52" s="336">
        <v>0.25</v>
      </c>
      <c r="ET52" s="336">
        <v>0.25</v>
      </c>
    </row>
    <row r="53" spans="1:150" ht="85.5" customHeight="1" x14ac:dyDescent="0.2">
      <c r="A53" s="284" t="s">
        <v>53</v>
      </c>
      <c r="B53" s="439" t="s">
        <v>54</v>
      </c>
      <c r="C53" s="440" t="s">
        <v>55</v>
      </c>
      <c r="D53" s="441" t="s">
        <v>529</v>
      </c>
      <c r="E53" s="3" t="s">
        <v>530</v>
      </c>
      <c r="F53" s="442" t="str">
        <f t="shared" si="4"/>
        <v>E1.P_C</v>
      </c>
      <c r="G53" s="487" t="s">
        <v>93</v>
      </c>
      <c r="H53" s="488" t="s">
        <v>187</v>
      </c>
      <c r="I53" s="413" t="s">
        <v>531</v>
      </c>
      <c r="J53" s="465" t="s">
        <v>61</v>
      </c>
      <c r="K53" s="466" t="str">
        <f t="shared" si="5"/>
        <v>E1.P_C.MR1</v>
      </c>
      <c r="L53" s="489" t="s">
        <v>162</v>
      </c>
      <c r="M53" s="369" t="s">
        <v>532</v>
      </c>
      <c r="N53" s="252">
        <v>3630</v>
      </c>
      <c r="O53" s="490">
        <v>3700</v>
      </c>
      <c r="P53" s="491" t="s">
        <v>64</v>
      </c>
      <c r="Q53" s="492" t="str">
        <f t="shared" si="6"/>
        <v>E1.P_C.MR1-MP01-1</v>
      </c>
      <c r="R53" s="427" t="s">
        <v>533</v>
      </c>
      <c r="S53" s="375" t="s">
        <v>534</v>
      </c>
      <c r="T53" s="493">
        <v>24</v>
      </c>
      <c r="U53" s="494">
        <v>34</v>
      </c>
      <c r="V53" s="493" t="s">
        <v>67</v>
      </c>
      <c r="W53" s="495">
        <v>34</v>
      </c>
      <c r="X53" s="496">
        <v>34</v>
      </c>
      <c r="Y53" s="495">
        <v>34</v>
      </c>
      <c r="Z53" s="497">
        <v>34</v>
      </c>
      <c r="AA53" s="447">
        <f>393837000+6500000+150000000+90000000+50000000+1406163000+500000000+200000000+30000000+293500000+300000000+150000000+90000000+156323606+25632360+74367640+75820050+39314100+28081500+137599350-815386000-1503599242</f>
        <v>1878153364</v>
      </c>
      <c r="AB53" s="448">
        <f>109719509+71256+824878270</f>
        <v>934669035</v>
      </c>
      <c r="AC53" s="448">
        <v>200000000</v>
      </c>
      <c r="AD53" s="448"/>
      <c r="AE53" s="448"/>
      <c r="AF53" s="448">
        <v>37177601</v>
      </c>
      <c r="AG53" s="448">
        <f t="shared" ref="AG53" si="14">SUM(AA53:AF53)</f>
        <v>3050000000</v>
      </c>
      <c r="AH53" s="448">
        <f t="shared" ref="AH53:AJ53" si="15">+AA53</f>
        <v>1878153364</v>
      </c>
      <c r="AI53" s="448">
        <f t="shared" si="15"/>
        <v>934669035</v>
      </c>
      <c r="AJ53" s="448">
        <f t="shared" si="15"/>
        <v>200000000</v>
      </c>
      <c r="AK53" s="448">
        <v>0</v>
      </c>
      <c r="AL53" s="448">
        <f t="shared" ref="AL53:AT53" si="16">+AE53</f>
        <v>0</v>
      </c>
      <c r="AM53" s="448">
        <f t="shared" si="16"/>
        <v>37177601</v>
      </c>
      <c r="AN53" s="448">
        <f t="shared" si="16"/>
        <v>3050000000</v>
      </c>
      <c r="AO53" s="448">
        <f t="shared" si="16"/>
        <v>1878153364</v>
      </c>
      <c r="AP53" s="448">
        <f t="shared" si="16"/>
        <v>934669035</v>
      </c>
      <c r="AQ53" s="448">
        <f t="shared" si="16"/>
        <v>200000000</v>
      </c>
      <c r="AR53" s="448">
        <v>0</v>
      </c>
      <c r="AS53" s="448">
        <f t="shared" si="16"/>
        <v>0</v>
      </c>
      <c r="AT53" s="448">
        <f t="shared" si="16"/>
        <v>37177601</v>
      </c>
      <c r="AU53" s="448">
        <f t="shared" ref="AU53" si="17">SUM(AO53:AT53)</f>
        <v>3050000000</v>
      </c>
      <c r="AV53" s="448">
        <f>+AO53</f>
        <v>1878153364</v>
      </c>
      <c r="AW53" s="448">
        <f t="shared" ref="AW53:BA53" si="18">+AP53</f>
        <v>934669035</v>
      </c>
      <c r="AX53" s="448">
        <f t="shared" si="18"/>
        <v>200000000</v>
      </c>
      <c r="AY53" s="448">
        <v>0</v>
      </c>
      <c r="AZ53" s="448">
        <f t="shared" si="18"/>
        <v>0</v>
      </c>
      <c r="BA53" s="448">
        <f t="shared" si="18"/>
        <v>37177601</v>
      </c>
      <c r="BB53" s="448">
        <f t="shared" ref="BB53" si="19">SUM(AV53:BA53)</f>
        <v>3050000000</v>
      </c>
      <c r="BC53" s="449">
        <f t="shared" ref="BC53" si="20">+BB53+AU53+AN53+AG53</f>
        <v>12200000000</v>
      </c>
      <c r="BD53" s="498" t="s">
        <v>535</v>
      </c>
      <c r="BN53" s="10" t="s">
        <v>390</v>
      </c>
      <c r="BO53" s="312" t="s">
        <v>391</v>
      </c>
      <c r="BP53" s="11" t="s">
        <v>536</v>
      </c>
      <c r="BQ53" s="313"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7"/>
        <v>E4.P_A.MR1</v>
      </c>
      <c r="DU53" s="7" t="s">
        <v>539</v>
      </c>
      <c r="DV53" s="7" t="s">
        <v>540</v>
      </c>
      <c r="DW53" s="7" t="s">
        <v>1452</v>
      </c>
      <c r="DX53" s="7" t="s">
        <v>1453</v>
      </c>
      <c r="DY53" s="7" t="s">
        <v>541</v>
      </c>
      <c r="DZ53" s="7" t="s">
        <v>542</v>
      </c>
      <c r="EB53" s="314" t="s">
        <v>517</v>
      </c>
      <c r="EC53" s="315" t="s">
        <v>518</v>
      </c>
      <c r="ED53" s="316" t="s">
        <v>1455</v>
      </c>
      <c r="EE53" s="450">
        <v>635</v>
      </c>
      <c r="EF53" s="450">
        <v>571</v>
      </c>
      <c r="EG53" s="275"/>
      <c r="EH53" s="275"/>
      <c r="EI53" s="275"/>
      <c r="EJ53" s="275"/>
      <c r="EL53" s="499" t="s">
        <v>538</v>
      </c>
      <c r="EM53" s="325" t="s">
        <v>533</v>
      </c>
      <c r="EN53" s="281" t="s">
        <v>534</v>
      </c>
      <c r="EO53" s="394">
        <v>24</v>
      </c>
      <c r="EP53" s="394">
        <v>34</v>
      </c>
      <c r="EQ53" s="500">
        <v>34</v>
      </c>
      <c r="ER53" s="500">
        <v>34</v>
      </c>
      <c r="ES53" s="500">
        <v>34</v>
      </c>
      <c r="ET53" s="500">
        <v>34</v>
      </c>
    </row>
    <row r="54" spans="1:150" ht="51.75" customHeight="1" thickBot="1" x14ac:dyDescent="0.25">
      <c r="A54" s="284" t="s">
        <v>53</v>
      </c>
      <c r="B54" s="439" t="s">
        <v>54</v>
      </c>
      <c r="C54" s="440" t="s">
        <v>55</v>
      </c>
      <c r="D54" s="440"/>
      <c r="E54" s="8" t="s">
        <v>530</v>
      </c>
      <c r="F54" s="288" t="str">
        <f t="shared" si="4"/>
        <v>E1.P_C</v>
      </c>
      <c r="G54" s="501" t="s">
        <v>93</v>
      </c>
      <c r="H54" s="501" t="s">
        <v>187</v>
      </c>
      <c r="I54" s="290"/>
      <c r="J54" s="468" t="s">
        <v>61</v>
      </c>
      <c r="K54" s="382" t="str">
        <f t="shared" si="5"/>
        <v>E1.P_C.MR1</v>
      </c>
      <c r="L54" s="502" t="s">
        <v>162</v>
      </c>
      <c r="M54" s="502" t="s">
        <v>532</v>
      </c>
      <c r="N54" s="295">
        <v>3630</v>
      </c>
      <c r="O54" s="503">
        <v>3700</v>
      </c>
      <c r="P54" s="491" t="s">
        <v>87</v>
      </c>
      <c r="Q54" s="504" t="str">
        <f t="shared" si="6"/>
        <v>E1.P_C.MR1-MP02-1</v>
      </c>
      <c r="R54" s="431" t="s">
        <v>544</v>
      </c>
      <c r="S54" s="321" t="s">
        <v>545</v>
      </c>
      <c r="T54" s="300">
        <v>3</v>
      </c>
      <c r="U54" s="301">
        <v>5</v>
      </c>
      <c r="V54" s="300" t="s">
        <v>67</v>
      </c>
      <c r="W54" s="302">
        <v>0</v>
      </c>
      <c r="X54" s="303">
        <v>2</v>
      </c>
      <c r="Y54" s="302">
        <v>1</v>
      </c>
      <c r="Z54" s="304">
        <v>1</v>
      </c>
      <c r="AA54" s="305"/>
      <c r="AB54" s="306"/>
      <c r="AC54" s="306"/>
      <c r="AD54" s="306"/>
      <c r="AE54" s="306"/>
      <c r="AF54" s="306"/>
      <c r="AG54" s="306"/>
      <c r="AH54" s="306"/>
      <c r="AI54" s="306"/>
      <c r="AJ54" s="306"/>
      <c r="AK54" s="306"/>
      <c r="AL54" s="306"/>
      <c r="AM54" s="306"/>
      <c r="AN54" s="306"/>
      <c r="AO54" s="306"/>
      <c r="AP54" s="306"/>
      <c r="AQ54" s="306"/>
      <c r="AR54" s="306"/>
      <c r="AS54" s="306"/>
      <c r="AT54" s="306"/>
      <c r="AU54" s="306"/>
      <c r="AV54" s="306"/>
      <c r="AW54" s="306"/>
      <c r="AX54" s="306"/>
      <c r="AY54" s="306"/>
      <c r="AZ54" s="306"/>
      <c r="BA54" s="306"/>
      <c r="BB54" s="306"/>
      <c r="BC54" s="307"/>
      <c r="BD54" s="308" t="s">
        <v>535</v>
      </c>
      <c r="BN54" s="12" t="s">
        <v>390</v>
      </c>
      <c r="BO54" s="338" t="s">
        <v>391</v>
      </c>
      <c r="BP54" s="13" t="s">
        <v>546</v>
      </c>
      <c r="BQ54" s="339"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7"/>
        <v>E4.P_A.MR2</v>
      </c>
      <c r="DU54" s="7" t="s">
        <v>549</v>
      </c>
      <c r="DV54" s="7" t="s">
        <v>540</v>
      </c>
      <c r="DW54" s="7" t="s">
        <v>1452</v>
      </c>
      <c r="DX54" s="7" t="s">
        <v>1453</v>
      </c>
      <c r="DY54" s="7" t="s">
        <v>541</v>
      </c>
      <c r="DZ54" s="7" t="s">
        <v>542</v>
      </c>
      <c r="EB54" s="314" t="s">
        <v>524</v>
      </c>
      <c r="EC54" s="315" t="s">
        <v>525</v>
      </c>
      <c r="ED54" s="316" t="s">
        <v>1486</v>
      </c>
      <c r="EE54" s="365">
        <v>277</v>
      </c>
      <c r="EF54" s="365">
        <v>249</v>
      </c>
      <c r="EG54" s="275"/>
      <c r="EH54" s="275"/>
      <c r="EI54" s="275"/>
      <c r="EJ54" s="275"/>
      <c r="EL54" s="499" t="s">
        <v>548</v>
      </c>
      <c r="EM54" s="325" t="s">
        <v>544</v>
      </c>
      <c r="EN54" s="281" t="s">
        <v>545</v>
      </c>
      <c r="EO54" s="281">
        <v>3</v>
      </c>
      <c r="EP54" s="281">
        <v>5</v>
      </c>
      <c r="EQ54" s="505">
        <v>0</v>
      </c>
      <c r="ER54" s="505">
        <v>2</v>
      </c>
      <c r="ES54" s="505">
        <v>1</v>
      </c>
      <c r="ET54" s="505">
        <v>1</v>
      </c>
    </row>
    <row r="55" spans="1:150" ht="63" customHeight="1" thickBot="1" x14ac:dyDescent="0.3">
      <c r="A55" s="284" t="s">
        <v>53</v>
      </c>
      <c r="B55" s="439" t="s">
        <v>54</v>
      </c>
      <c r="C55" s="440" t="s">
        <v>55</v>
      </c>
      <c r="D55" s="440"/>
      <c r="E55" s="8" t="s">
        <v>530</v>
      </c>
      <c r="F55" s="288" t="str">
        <f t="shared" si="4"/>
        <v>E1.P_C</v>
      </c>
      <c r="G55" s="501" t="s">
        <v>93</v>
      </c>
      <c r="H55" s="501" t="s">
        <v>187</v>
      </c>
      <c r="I55" s="290"/>
      <c r="J55" s="468" t="s">
        <v>61</v>
      </c>
      <c r="K55" s="382" t="str">
        <f t="shared" si="5"/>
        <v>E1.P_C.MR1</v>
      </c>
      <c r="L55" s="502" t="s">
        <v>162</v>
      </c>
      <c r="M55" s="502" t="s">
        <v>532</v>
      </c>
      <c r="N55" s="295">
        <v>3630</v>
      </c>
      <c r="O55" s="503">
        <v>3700</v>
      </c>
      <c r="P55" s="491" t="s">
        <v>99</v>
      </c>
      <c r="Q55" s="504" t="str">
        <f t="shared" si="6"/>
        <v>E1.P_C.MR1-MP03-1</v>
      </c>
      <c r="R55" s="431" t="s">
        <v>551</v>
      </c>
      <c r="S55" s="321" t="s">
        <v>552</v>
      </c>
      <c r="T55" s="300">
        <v>62</v>
      </c>
      <c r="U55" s="301">
        <v>120</v>
      </c>
      <c r="V55" s="300" t="s">
        <v>67</v>
      </c>
      <c r="W55" s="302">
        <v>30</v>
      </c>
      <c r="X55" s="303">
        <v>30</v>
      </c>
      <c r="Y55" s="302">
        <v>30</v>
      </c>
      <c r="Z55" s="304">
        <v>30</v>
      </c>
      <c r="AA55" s="305"/>
      <c r="AB55" s="306"/>
      <c r="AC55" s="306"/>
      <c r="AD55" s="306"/>
      <c r="AE55" s="306"/>
      <c r="AF55" s="306"/>
      <c r="AG55" s="306"/>
      <c r="AH55" s="306"/>
      <c r="AI55" s="306"/>
      <c r="AJ55" s="306"/>
      <c r="AK55" s="306"/>
      <c r="AL55" s="306"/>
      <c r="AM55" s="306"/>
      <c r="AN55" s="306"/>
      <c r="AO55" s="306"/>
      <c r="AP55" s="306"/>
      <c r="AQ55" s="306"/>
      <c r="AR55" s="306"/>
      <c r="AS55" s="306"/>
      <c r="AT55" s="306"/>
      <c r="AU55" s="306"/>
      <c r="AV55" s="306"/>
      <c r="AW55" s="306"/>
      <c r="AX55" s="306"/>
      <c r="AY55" s="306"/>
      <c r="AZ55" s="306"/>
      <c r="BA55" s="306"/>
      <c r="BB55" s="306"/>
      <c r="BC55" s="307"/>
      <c r="BD55" s="308" t="s">
        <v>535</v>
      </c>
      <c r="BN55" s="14" t="s">
        <v>401</v>
      </c>
      <c r="BO55" s="363" t="s">
        <v>402</v>
      </c>
      <c r="BP55" s="15" t="s">
        <v>553</v>
      </c>
      <c r="BQ55" s="364"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7"/>
        <v>E4.P_A.MR3</v>
      </c>
      <c r="DU55" s="7" t="s">
        <v>556</v>
      </c>
      <c r="DV55" s="7" t="s">
        <v>540</v>
      </c>
      <c r="DW55" s="7" t="s">
        <v>1452</v>
      </c>
      <c r="DX55" s="7" t="s">
        <v>1453</v>
      </c>
      <c r="DY55" s="7" t="s">
        <v>541</v>
      </c>
      <c r="DZ55" s="7" t="s">
        <v>542</v>
      </c>
      <c r="EB55" s="314" t="s">
        <v>536</v>
      </c>
      <c r="EC55" s="315" t="s">
        <v>537</v>
      </c>
      <c r="ED55" s="316" t="s">
        <v>1512</v>
      </c>
      <c r="EE55" s="506">
        <v>4.9000000000000004</v>
      </c>
      <c r="EF55" s="318">
        <v>5</v>
      </c>
      <c r="EG55" s="275"/>
      <c r="EH55" s="275"/>
      <c r="EI55" s="275"/>
      <c r="EJ55" s="275"/>
      <c r="EL55" s="499" t="s">
        <v>555</v>
      </c>
      <c r="EM55" s="325" t="s">
        <v>551</v>
      </c>
      <c r="EN55" s="281" t="s">
        <v>552</v>
      </c>
      <c r="EO55" s="281">
        <v>62</v>
      </c>
      <c r="EP55" s="281">
        <v>120</v>
      </c>
      <c r="EQ55" s="282">
        <v>30</v>
      </c>
      <c r="ER55" s="282">
        <v>30</v>
      </c>
      <c r="ES55" s="282">
        <v>30</v>
      </c>
      <c r="ET55" s="282">
        <v>30</v>
      </c>
    </row>
    <row r="56" spans="1:150" ht="63.75" customHeight="1" thickBot="1" x14ac:dyDescent="0.25">
      <c r="A56" s="284" t="s">
        <v>53</v>
      </c>
      <c r="B56" s="439" t="s">
        <v>54</v>
      </c>
      <c r="C56" s="440" t="s">
        <v>55</v>
      </c>
      <c r="D56" s="440"/>
      <c r="E56" s="8" t="s">
        <v>530</v>
      </c>
      <c r="F56" s="288" t="str">
        <f t="shared" si="4"/>
        <v>E1.P_C</v>
      </c>
      <c r="G56" s="501" t="s">
        <v>93</v>
      </c>
      <c r="H56" s="501" t="s">
        <v>187</v>
      </c>
      <c r="I56" s="290"/>
      <c r="J56" s="468" t="s">
        <v>61</v>
      </c>
      <c r="K56" s="382" t="str">
        <f t="shared" si="5"/>
        <v>E1.P_C.MR1</v>
      </c>
      <c r="L56" s="502" t="s">
        <v>162</v>
      </c>
      <c r="M56" s="502" t="s">
        <v>532</v>
      </c>
      <c r="N56" s="295">
        <v>3630</v>
      </c>
      <c r="O56" s="503">
        <v>3700</v>
      </c>
      <c r="P56" s="491" t="s">
        <v>112</v>
      </c>
      <c r="Q56" s="504" t="str">
        <f t="shared" si="6"/>
        <v>E1.P_C.MR1-MP04-1</v>
      </c>
      <c r="R56" s="431" t="s">
        <v>558</v>
      </c>
      <c r="S56" s="321" t="s">
        <v>559</v>
      </c>
      <c r="T56" s="300">
        <v>5</v>
      </c>
      <c r="U56" s="301">
        <v>5</v>
      </c>
      <c r="V56" s="300" t="s">
        <v>102</v>
      </c>
      <c r="W56" s="302">
        <v>5</v>
      </c>
      <c r="X56" s="303">
        <v>5</v>
      </c>
      <c r="Y56" s="302">
        <v>15</v>
      </c>
      <c r="Z56" s="304">
        <v>10</v>
      </c>
      <c r="AA56" s="305"/>
      <c r="AB56" s="306"/>
      <c r="AC56" s="306"/>
      <c r="AD56" s="306"/>
      <c r="AE56" s="306"/>
      <c r="AF56" s="306"/>
      <c r="AG56" s="306"/>
      <c r="AH56" s="306"/>
      <c r="AI56" s="306"/>
      <c r="AJ56" s="306"/>
      <c r="AK56" s="306"/>
      <c r="AL56" s="306"/>
      <c r="AM56" s="306"/>
      <c r="AN56" s="306"/>
      <c r="AO56" s="306"/>
      <c r="AP56" s="306"/>
      <c r="AQ56" s="306"/>
      <c r="AR56" s="306"/>
      <c r="AS56" s="306"/>
      <c r="AT56" s="306"/>
      <c r="AU56" s="306"/>
      <c r="AV56" s="306"/>
      <c r="AW56" s="306"/>
      <c r="AX56" s="306"/>
      <c r="AY56" s="306"/>
      <c r="AZ56" s="306"/>
      <c r="BA56" s="306"/>
      <c r="BB56" s="306"/>
      <c r="BC56" s="307"/>
      <c r="BD56" s="308" t="s">
        <v>535</v>
      </c>
      <c r="BN56" s="14" t="s">
        <v>412</v>
      </c>
      <c r="BO56" s="363" t="s">
        <v>413</v>
      </c>
      <c r="BP56" s="15" t="s">
        <v>560</v>
      </c>
      <c r="BQ56" s="364"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7"/>
        <v>E4.P_A.MR4</v>
      </c>
      <c r="DU56" s="7" t="s">
        <v>563</v>
      </c>
      <c r="DV56" s="7" t="s">
        <v>540</v>
      </c>
      <c r="DW56" s="7" t="s">
        <v>1452</v>
      </c>
      <c r="DX56" s="7" t="s">
        <v>1453</v>
      </c>
      <c r="DY56" s="7" t="s">
        <v>541</v>
      </c>
      <c r="DZ56" s="7" t="s">
        <v>542</v>
      </c>
      <c r="EB56" s="314" t="s">
        <v>546</v>
      </c>
      <c r="EC56" s="315" t="s">
        <v>547</v>
      </c>
      <c r="ED56" s="316" t="s">
        <v>1525</v>
      </c>
      <c r="EE56" s="450">
        <v>7357</v>
      </c>
      <c r="EF56" s="450">
        <v>11035</v>
      </c>
      <c r="EG56" s="275"/>
      <c r="EH56" s="275"/>
      <c r="EI56" s="275"/>
      <c r="EJ56" s="275"/>
      <c r="EL56" s="499" t="s">
        <v>562</v>
      </c>
      <c r="EM56" s="325" t="s">
        <v>558</v>
      </c>
      <c r="EN56" s="281" t="s">
        <v>559</v>
      </c>
      <c r="EO56" s="281">
        <v>5</v>
      </c>
      <c r="EP56" s="281">
        <v>5</v>
      </c>
      <c r="EQ56" s="505">
        <v>5</v>
      </c>
      <c r="ER56" s="505">
        <v>5</v>
      </c>
      <c r="ES56" s="505">
        <v>15</v>
      </c>
      <c r="ET56" s="505">
        <v>10</v>
      </c>
    </row>
    <row r="57" spans="1:150" ht="90" customHeight="1" x14ac:dyDescent="0.2">
      <c r="A57" s="284" t="s">
        <v>53</v>
      </c>
      <c r="B57" s="439" t="s">
        <v>54</v>
      </c>
      <c r="C57" s="440" t="s">
        <v>55</v>
      </c>
      <c r="D57" s="440"/>
      <c r="E57" s="8" t="s">
        <v>530</v>
      </c>
      <c r="F57" s="288" t="str">
        <f t="shared" si="4"/>
        <v>E1.P_C</v>
      </c>
      <c r="G57" s="501" t="s">
        <v>93</v>
      </c>
      <c r="H57" s="501" t="s">
        <v>187</v>
      </c>
      <c r="I57" s="290"/>
      <c r="J57" s="468" t="s">
        <v>61</v>
      </c>
      <c r="K57" s="382" t="str">
        <f t="shared" si="5"/>
        <v>E1.P_C.MR1</v>
      </c>
      <c r="L57" s="502" t="s">
        <v>162</v>
      </c>
      <c r="M57" s="502" t="s">
        <v>532</v>
      </c>
      <c r="N57" s="295">
        <v>3630</v>
      </c>
      <c r="O57" s="503">
        <v>3700</v>
      </c>
      <c r="P57" s="491" t="s">
        <v>122</v>
      </c>
      <c r="Q57" s="504" t="str">
        <f t="shared" si="6"/>
        <v>E1.P_C.MR1-MP05-1</v>
      </c>
      <c r="R57" s="431" t="s">
        <v>565</v>
      </c>
      <c r="S57" s="321" t="s">
        <v>566</v>
      </c>
      <c r="T57" s="300">
        <v>126</v>
      </c>
      <c r="U57" s="301">
        <v>126</v>
      </c>
      <c r="V57" s="300" t="s">
        <v>102</v>
      </c>
      <c r="W57" s="302">
        <v>126</v>
      </c>
      <c r="X57" s="303">
        <v>126</v>
      </c>
      <c r="Y57" s="302">
        <v>126</v>
      </c>
      <c r="Z57" s="304">
        <v>126</v>
      </c>
      <c r="AA57" s="305"/>
      <c r="AB57" s="306"/>
      <c r="AC57" s="306"/>
      <c r="AD57" s="306"/>
      <c r="AE57" s="306"/>
      <c r="AF57" s="306"/>
      <c r="AG57" s="306"/>
      <c r="AH57" s="306"/>
      <c r="AI57" s="306"/>
      <c r="AJ57" s="306"/>
      <c r="AK57" s="306"/>
      <c r="AL57" s="306"/>
      <c r="AM57" s="306"/>
      <c r="AN57" s="306"/>
      <c r="AO57" s="306"/>
      <c r="AP57" s="306"/>
      <c r="AQ57" s="306"/>
      <c r="AR57" s="306"/>
      <c r="AS57" s="306"/>
      <c r="AT57" s="306"/>
      <c r="AU57" s="306"/>
      <c r="AV57" s="306"/>
      <c r="AW57" s="306"/>
      <c r="AX57" s="306"/>
      <c r="AY57" s="306"/>
      <c r="AZ57" s="306"/>
      <c r="BA57" s="306"/>
      <c r="BB57" s="306"/>
      <c r="BC57" s="307"/>
      <c r="BD57" s="308" t="s">
        <v>535</v>
      </c>
      <c r="BN57" s="5" t="s">
        <v>423</v>
      </c>
      <c r="BO57" s="273" t="s">
        <v>424</v>
      </c>
      <c r="BP57" s="6" t="s">
        <v>567</v>
      </c>
      <c r="BQ57" s="274"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7"/>
        <v>E4.P_B.MR1</v>
      </c>
      <c r="DU57" s="7" t="s">
        <v>570</v>
      </c>
      <c r="DV57" s="7" t="s">
        <v>540</v>
      </c>
      <c r="DW57" s="7" t="s">
        <v>1452</v>
      </c>
      <c r="DX57" s="7" t="s">
        <v>1537</v>
      </c>
      <c r="DY57" s="7" t="s">
        <v>571</v>
      </c>
      <c r="DZ57" s="7" t="s">
        <v>572</v>
      </c>
      <c r="EB57" s="314" t="s">
        <v>553</v>
      </c>
      <c r="EC57" s="315" t="s">
        <v>554</v>
      </c>
      <c r="ED57" s="316" t="s">
        <v>1539</v>
      </c>
      <c r="EE57" s="365">
        <v>4</v>
      </c>
      <c r="EF57" s="365">
        <v>6</v>
      </c>
      <c r="EG57" s="275"/>
      <c r="EH57" s="275"/>
      <c r="EI57" s="275"/>
      <c r="EJ57" s="275"/>
      <c r="EL57" s="499" t="s">
        <v>569</v>
      </c>
      <c r="EM57" s="325" t="s">
        <v>565</v>
      </c>
      <c r="EN57" s="281" t="s">
        <v>566</v>
      </c>
      <c r="EO57" s="281">
        <v>126</v>
      </c>
      <c r="EP57" s="281">
        <v>126</v>
      </c>
      <c r="EQ57" s="282">
        <v>126</v>
      </c>
      <c r="ER57" s="282">
        <v>126</v>
      </c>
      <c r="ES57" s="282">
        <v>126</v>
      </c>
      <c r="ET57" s="282">
        <v>126</v>
      </c>
    </row>
    <row r="58" spans="1:150" ht="89.25" customHeight="1" x14ac:dyDescent="0.2">
      <c r="A58" s="284" t="s">
        <v>53</v>
      </c>
      <c r="B58" s="439" t="s">
        <v>54</v>
      </c>
      <c r="C58" s="440" t="s">
        <v>55</v>
      </c>
      <c r="D58" s="440"/>
      <c r="E58" s="8" t="s">
        <v>530</v>
      </c>
      <c r="F58" s="288" t="str">
        <f t="shared" si="4"/>
        <v>E1.P_C</v>
      </c>
      <c r="G58" s="501" t="s">
        <v>93</v>
      </c>
      <c r="H58" s="501" t="s">
        <v>187</v>
      </c>
      <c r="I58" s="290"/>
      <c r="J58" s="468" t="s">
        <v>61</v>
      </c>
      <c r="K58" s="382" t="str">
        <f t="shared" si="5"/>
        <v>E1.P_C.MR1</v>
      </c>
      <c r="L58" s="502" t="s">
        <v>162</v>
      </c>
      <c r="M58" s="502" t="s">
        <v>532</v>
      </c>
      <c r="N58" s="295">
        <v>3630</v>
      </c>
      <c r="O58" s="503">
        <v>3700</v>
      </c>
      <c r="P58" s="491" t="s">
        <v>132</v>
      </c>
      <c r="Q58" s="504" t="str">
        <f t="shared" si="6"/>
        <v>E1.P_C.MR1-MP06-1</v>
      </c>
      <c r="R58" s="431" t="s">
        <v>574</v>
      </c>
      <c r="S58" s="321" t="s">
        <v>575</v>
      </c>
      <c r="T58" s="300">
        <v>0</v>
      </c>
      <c r="U58" s="301">
        <v>25</v>
      </c>
      <c r="V58" s="300" t="s">
        <v>67</v>
      </c>
      <c r="W58" s="302">
        <v>0</v>
      </c>
      <c r="X58" s="303">
        <v>0</v>
      </c>
      <c r="Y58" s="302">
        <v>15</v>
      </c>
      <c r="Z58" s="304">
        <v>10</v>
      </c>
      <c r="AA58" s="305"/>
      <c r="AB58" s="306"/>
      <c r="AC58" s="306"/>
      <c r="AD58" s="306"/>
      <c r="AE58" s="306"/>
      <c r="AF58" s="306"/>
      <c r="AG58" s="306"/>
      <c r="AH58" s="306"/>
      <c r="AI58" s="306"/>
      <c r="AJ58" s="306"/>
      <c r="AK58" s="306"/>
      <c r="AL58" s="306"/>
      <c r="AM58" s="306"/>
      <c r="AN58" s="306"/>
      <c r="AO58" s="306"/>
      <c r="AP58" s="306"/>
      <c r="AQ58" s="306"/>
      <c r="AR58" s="306"/>
      <c r="AS58" s="306"/>
      <c r="AT58" s="306"/>
      <c r="AU58" s="306"/>
      <c r="AV58" s="306"/>
      <c r="AW58" s="306"/>
      <c r="AX58" s="306"/>
      <c r="AY58" s="306"/>
      <c r="AZ58" s="306"/>
      <c r="BA58" s="306"/>
      <c r="BB58" s="306"/>
      <c r="BC58" s="307"/>
      <c r="BD58" s="308" t="s">
        <v>535</v>
      </c>
      <c r="BN58" s="10" t="s">
        <v>423</v>
      </c>
      <c r="BO58" s="312" t="s">
        <v>424</v>
      </c>
      <c r="BP58" s="11" t="s">
        <v>576</v>
      </c>
      <c r="BQ58" s="313"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7"/>
        <v>E4.P_C.MR1</v>
      </c>
      <c r="DU58" s="7" t="s">
        <v>579</v>
      </c>
      <c r="DV58" s="7" t="s">
        <v>540</v>
      </c>
      <c r="DW58" s="7" t="s">
        <v>1452</v>
      </c>
      <c r="DX58" s="7" t="s">
        <v>1563</v>
      </c>
      <c r="DY58" s="7" t="s">
        <v>580</v>
      </c>
      <c r="DZ58" s="7" t="s">
        <v>581</v>
      </c>
      <c r="EB58" s="314" t="s">
        <v>560</v>
      </c>
      <c r="EC58" s="315" t="s">
        <v>561</v>
      </c>
      <c r="ED58" s="316" t="s">
        <v>1565</v>
      </c>
      <c r="EE58" s="365">
        <v>13959</v>
      </c>
      <c r="EF58" s="365">
        <v>15355</v>
      </c>
      <c r="EG58" s="275"/>
      <c r="EH58" s="275"/>
      <c r="EI58" s="275"/>
      <c r="EJ58" s="275"/>
      <c r="EL58" s="499" t="s">
        <v>578</v>
      </c>
      <c r="EM58" s="325" t="s">
        <v>574</v>
      </c>
      <c r="EN58" s="281" t="s">
        <v>575</v>
      </c>
      <c r="EO58" s="281">
        <v>0</v>
      </c>
      <c r="EP58" s="281">
        <v>25</v>
      </c>
      <c r="EQ58" s="282">
        <v>0</v>
      </c>
      <c r="ER58" s="282">
        <v>0</v>
      </c>
      <c r="ES58" s="282">
        <v>15</v>
      </c>
      <c r="ET58" s="282">
        <v>10</v>
      </c>
    </row>
    <row r="59" spans="1:150" ht="71.25" customHeight="1" thickBot="1" x14ac:dyDescent="0.25">
      <c r="A59" s="284" t="s">
        <v>53</v>
      </c>
      <c r="B59" s="439" t="s">
        <v>54</v>
      </c>
      <c r="C59" s="440" t="s">
        <v>55</v>
      </c>
      <c r="D59" s="440"/>
      <c r="E59" s="8" t="s">
        <v>530</v>
      </c>
      <c r="F59" s="288" t="str">
        <f t="shared" si="4"/>
        <v>E1.P_C</v>
      </c>
      <c r="G59" s="501" t="s">
        <v>93</v>
      </c>
      <c r="H59" s="501" t="s">
        <v>187</v>
      </c>
      <c r="I59" s="290"/>
      <c r="J59" s="468" t="s">
        <v>61</v>
      </c>
      <c r="K59" s="382" t="str">
        <f t="shared" si="5"/>
        <v>E1.P_C.MR1</v>
      </c>
      <c r="L59" s="502" t="s">
        <v>162</v>
      </c>
      <c r="M59" s="502" t="s">
        <v>532</v>
      </c>
      <c r="N59" s="295">
        <v>3630</v>
      </c>
      <c r="O59" s="503">
        <v>3700</v>
      </c>
      <c r="P59" s="491" t="s">
        <v>142</v>
      </c>
      <c r="Q59" s="504" t="str">
        <f t="shared" si="6"/>
        <v>E1.P_C.MR1-MP07-1</v>
      </c>
      <c r="R59" s="431" t="s">
        <v>583</v>
      </c>
      <c r="S59" s="321" t="s">
        <v>532</v>
      </c>
      <c r="T59" s="389">
        <v>3630</v>
      </c>
      <c r="U59" s="390">
        <v>3700</v>
      </c>
      <c r="V59" s="389" t="s">
        <v>67</v>
      </c>
      <c r="W59" s="302">
        <v>3200</v>
      </c>
      <c r="X59" s="303">
        <v>3300</v>
      </c>
      <c r="Y59" s="302">
        <v>3400</v>
      </c>
      <c r="Z59" s="304">
        <v>3700</v>
      </c>
      <c r="AA59" s="391"/>
      <c r="AB59" s="392"/>
      <c r="AC59" s="392"/>
      <c r="AD59" s="392"/>
      <c r="AE59" s="392"/>
      <c r="AF59" s="392"/>
      <c r="AG59" s="392"/>
      <c r="AH59" s="392"/>
      <c r="AI59" s="392"/>
      <c r="AJ59" s="392"/>
      <c r="AK59" s="392"/>
      <c r="AL59" s="392"/>
      <c r="AM59" s="392"/>
      <c r="AN59" s="392"/>
      <c r="AO59" s="392"/>
      <c r="AP59" s="392"/>
      <c r="AQ59" s="392"/>
      <c r="AR59" s="392"/>
      <c r="AS59" s="392"/>
      <c r="AT59" s="392"/>
      <c r="AU59" s="392"/>
      <c r="AV59" s="392"/>
      <c r="AW59" s="392"/>
      <c r="AX59" s="392"/>
      <c r="AY59" s="392"/>
      <c r="AZ59" s="392"/>
      <c r="BA59" s="392"/>
      <c r="BB59" s="392"/>
      <c r="BC59" s="393"/>
      <c r="BD59" s="308" t="s">
        <v>535</v>
      </c>
      <c r="BN59" s="12" t="s">
        <v>423</v>
      </c>
      <c r="BO59" s="338" t="s">
        <v>424</v>
      </c>
      <c r="BP59" s="13" t="s">
        <v>584</v>
      </c>
      <c r="BQ59" s="339"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7"/>
        <v>E4.P_D.MR1</v>
      </c>
      <c r="DU59" s="7" t="s">
        <v>587</v>
      </c>
      <c r="DV59" s="7" t="s">
        <v>540</v>
      </c>
      <c r="DW59" s="7" t="s">
        <v>1452</v>
      </c>
      <c r="DX59" s="7" t="s">
        <v>1174</v>
      </c>
      <c r="DY59" s="7" t="s">
        <v>588</v>
      </c>
      <c r="DZ59" s="7" t="s">
        <v>589</v>
      </c>
      <c r="EB59" s="314" t="s">
        <v>567</v>
      </c>
      <c r="EC59" s="315" t="s">
        <v>568</v>
      </c>
      <c r="ED59" s="316" t="s">
        <v>1575</v>
      </c>
      <c r="EE59" s="450">
        <v>1</v>
      </c>
      <c r="EF59" s="450">
        <v>4</v>
      </c>
      <c r="EG59" s="275"/>
      <c r="EH59" s="275"/>
      <c r="EI59" s="275"/>
      <c r="EJ59" s="275"/>
      <c r="EL59" s="499" t="s">
        <v>586</v>
      </c>
      <c r="EM59" s="325" t="s">
        <v>583</v>
      </c>
      <c r="EN59" s="281" t="s">
        <v>532</v>
      </c>
      <c r="EO59" s="394">
        <v>3630</v>
      </c>
      <c r="EP59" s="394">
        <v>3700</v>
      </c>
      <c r="EQ59" s="282">
        <v>3200</v>
      </c>
      <c r="ER59" s="282">
        <v>3300</v>
      </c>
      <c r="ES59" s="282">
        <v>3400</v>
      </c>
      <c r="ET59" s="282">
        <v>3700</v>
      </c>
    </row>
    <row r="60" spans="1:150" ht="66" customHeight="1" thickBot="1" x14ac:dyDescent="0.25">
      <c r="A60" s="284" t="s">
        <v>53</v>
      </c>
      <c r="B60" s="439" t="s">
        <v>54</v>
      </c>
      <c r="C60" s="440" t="s">
        <v>55</v>
      </c>
      <c r="D60" s="440"/>
      <c r="E60" s="8" t="s">
        <v>530</v>
      </c>
      <c r="F60" s="288" t="str">
        <f t="shared" si="4"/>
        <v>E1.P_C</v>
      </c>
      <c r="G60" s="501" t="s">
        <v>93</v>
      </c>
      <c r="H60" s="501" t="s">
        <v>187</v>
      </c>
      <c r="I60" s="290"/>
      <c r="J60" s="468" t="s">
        <v>61</v>
      </c>
      <c r="K60" s="382" t="str">
        <f t="shared" si="5"/>
        <v>E1.P_C.MR1</v>
      </c>
      <c r="L60" s="502" t="s">
        <v>162</v>
      </c>
      <c r="M60" s="502" t="s">
        <v>532</v>
      </c>
      <c r="N60" s="295">
        <v>3630</v>
      </c>
      <c r="O60" s="503">
        <v>3700</v>
      </c>
      <c r="P60" s="491" t="s">
        <v>156</v>
      </c>
      <c r="Q60" s="504" t="str">
        <f t="shared" si="6"/>
        <v>E1.P_C.MR1-MP08-1</v>
      </c>
      <c r="R60" s="431" t="s">
        <v>591</v>
      </c>
      <c r="S60" s="321" t="s">
        <v>592</v>
      </c>
      <c r="T60" s="389">
        <v>14</v>
      </c>
      <c r="U60" s="390">
        <v>18</v>
      </c>
      <c r="V60" s="389" t="s">
        <v>67</v>
      </c>
      <c r="W60" s="302">
        <v>1</v>
      </c>
      <c r="X60" s="303">
        <v>1</v>
      </c>
      <c r="Y60" s="302">
        <v>1</v>
      </c>
      <c r="Z60" s="304">
        <v>1</v>
      </c>
      <c r="AA60" s="391"/>
      <c r="AB60" s="392"/>
      <c r="AC60" s="392"/>
      <c r="AD60" s="392"/>
      <c r="AE60" s="392"/>
      <c r="AF60" s="392"/>
      <c r="AG60" s="392"/>
      <c r="AH60" s="392"/>
      <c r="AI60" s="392"/>
      <c r="AJ60" s="392"/>
      <c r="AK60" s="392"/>
      <c r="AL60" s="392"/>
      <c r="AM60" s="392"/>
      <c r="AN60" s="392"/>
      <c r="AO60" s="392"/>
      <c r="AP60" s="392"/>
      <c r="AQ60" s="392"/>
      <c r="AR60" s="392"/>
      <c r="AS60" s="392"/>
      <c r="AT60" s="392"/>
      <c r="AU60" s="392"/>
      <c r="AV60" s="392"/>
      <c r="AW60" s="392"/>
      <c r="AX60" s="392"/>
      <c r="AY60" s="392"/>
      <c r="AZ60" s="392"/>
      <c r="BA60" s="392"/>
      <c r="BB60" s="392"/>
      <c r="BC60" s="393"/>
      <c r="BD60" s="308" t="s">
        <v>535</v>
      </c>
      <c r="BN60" s="14" t="s">
        <v>434</v>
      </c>
      <c r="BO60" s="363" t="s">
        <v>435</v>
      </c>
      <c r="BP60" s="15" t="s">
        <v>593</v>
      </c>
      <c r="BQ60" s="364"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7"/>
        <v>E4.P_D.MR2</v>
      </c>
      <c r="DU60" s="7" t="s">
        <v>596</v>
      </c>
      <c r="DV60" s="7" t="s">
        <v>540</v>
      </c>
      <c r="DW60" s="7" t="s">
        <v>1452</v>
      </c>
      <c r="DX60" s="7" t="s">
        <v>1174</v>
      </c>
      <c r="DY60" s="7" t="s">
        <v>588</v>
      </c>
      <c r="DZ60" s="7" t="s">
        <v>589</v>
      </c>
      <c r="EB60" s="314" t="s">
        <v>576</v>
      </c>
      <c r="EC60" s="315" t="s">
        <v>577</v>
      </c>
      <c r="ED60" s="316" t="s">
        <v>1621</v>
      </c>
      <c r="EE60" s="450">
        <v>0</v>
      </c>
      <c r="EF60" s="450">
        <v>1</v>
      </c>
      <c r="EG60" s="275"/>
      <c r="EH60" s="275"/>
      <c r="EI60" s="275"/>
      <c r="EJ60" s="275"/>
      <c r="EL60" s="499" t="s">
        <v>595</v>
      </c>
      <c r="EM60" s="325" t="s">
        <v>591</v>
      </c>
      <c r="EN60" s="281" t="s">
        <v>592</v>
      </c>
      <c r="EO60" s="507">
        <v>14</v>
      </c>
      <c r="EP60" s="507">
        <v>18</v>
      </c>
      <c r="EQ60" s="508">
        <v>1</v>
      </c>
      <c r="ER60" s="508">
        <v>1</v>
      </c>
      <c r="ES60" s="508">
        <v>1</v>
      </c>
      <c r="ET60" s="508">
        <v>1</v>
      </c>
    </row>
    <row r="61" spans="1:150" ht="75.75" customHeight="1" x14ac:dyDescent="0.2">
      <c r="A61" s="284" t="s">
        <v>53</v>
      </c>
      <c r="B61" s="439" t="s">
        <v>54</v>
      </c>
      <c r="C61" s="440" t="s">
        <v>55</v>
      </c>
      <c r="D61" s="440"/>
      <c r="E61" s="8" t="s">
        <v>530</v>
      </c>
      <c r="F61" s="288" t="str">
        <f t="shared" si="4"/>
        <v>E1.P_C</v>
      </c>
      <c r="G61" s="501" t="s">
        <v>93</v>
      </c>
      <c r="H61" s="501" t="s">
        <v>187</v>
      </c>
      <c r="I61" s="290"/>
      <c r="J61" s="468" t="s">
        <v>61</v>
      </c>
      <c r="K61" s="382" t="str">
        <f t="shared" si="5"/>
        <v>E1.P_C.MR1</v>
      </c>
      <c r="L61" s="502" t="s">
        <v>162</v>
      </c>
      <c r="M61" s="502" t="s">
        <v>532</v>
      </c>
      <c r="N61" s="295">
        <v>3630</v>
      </c>
      <c r="O61" s="503">
        <v>3700</v>
      </c>
      <c r="P61" s="491" t="s">
        <v>515</v>
      </c>
      <c r="Q61" s="504" t="str">
        <f t="shared" si="6"/>
        <v>E1.P_C.MR1-MP09-1</v>
      </c>
      <c r="R61" s="431" t="s">
        <v>598</v>
      </c>
      <c r="S61" s="321" t="s">
        <v>599</v>
      </c>
      <c r="T61" s="389">
        <v>0</v>
      </c>
      <c r="U61" s="390">
        <v>3</v>
      </c>
      <c r="V61" s="389" t="s">
        <v>67</v>
      </c>
      <c r="W61" s="302">
        <v>1</v>
      </c>
      <c r="X61" s="303">
        <v>1</v>
      </c>
      <c r="Y61" s="302">
        <v>1</v>
      </c>
      <c r="Z61" s="304">
        <v>0</v>
      </c>
      <c r="AA61" s="391"/>
      <c r="AB61" s="392"/>
      <c r="AC61" s="392"/>
      <c r="AD61" s="392"/>
      <c r="AE61" s="392"/>
      <c r="AF61" s="392"/>
      <c r="AG61" s="392"/>
      <c r="AH61" s="392"/>
      <c r="AI61" s="392"/>
      <c r="AJ61" s="392"/>
      <c r="AK61" s="392"/>
      <c r="AL61" s="392"/>
      <c r="AM61" s="392"/>
      <c r="AN61" s="392"/>
      <c r="AO61" s="392"/>
      <c r="AP61" s="392"/>
      <c r="AQ61" s="392"/>
      <c r="AR61" s="392"/>
      <c r="AS61" s="392"/>
      <c r="AT61" s="392"/>
      <c r="AU61" s="392"/>
      <c r="AV61" s="392"/>
      <c r="AW61" s="392"/>
      <c r="AX61" s="392"/>
      <c r="AY61" s="392"/>
      <c r="AZ61" s="392"/>
      <c r="BA61" s="392"/>
      <c r="BB61" s="392"/>
      <c r="BC61" s="393"/>
      <c r="BD61" s="308"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7"/>
        <v>E4.P_D.MR3</v>
      </c>
      <c r="DU61" s="7" t="s">
        <v>601</v>
      </c>
      <c r="DV61" s="7" t="s">
        <v>540</v>
      </c>
      <c r="DW61" s="7" t="s">
        <v>1452</v>
      </c>
      <c r="DX61" s="7" t="s">
        <v>1174</v>
      </c>
      <c r="DY61" s="7" t="s">
        <v>588</v>
      </c>
      <c r="DZ61" s="7" t="s">
        <v>589</v>
      </c>
      <c r="EB61" s="314" t="s">
        <v>584</v>
      </c>
      <c r="EC61" s="315" t="s">
        <v>585</v>
      </c>
      <c r="ED61" s="316" t="s">
        <v>1631</v>
      </c>
      <c r="EE61" s="365">
        <v>1</v>
      </c>
      <c r="EF61" s="365">
        <v>1</v>
      </c>
      <c r="EG61" s="275"/>
      <c r="EH61" s="275"/>
      <c r="EI61" s="275"/>
      <c r="EJ61" s="275"/>
      <c r="EL61" s="499" t="s">
        <v>600</v>
      </c>
      <c r="EM61" s="325" t="s">
        <v>598</v>
      </c>
      <c r="EN61" s="281" t="s">
        <v>599</v>
      </c>
      <c r="EO61" s="394">
        <v>0</v>
      </c>
      <c r="EP61" s="394">
        <v>3</v>
      </c>
      <c r="EQ61" s="282">
        <v>1</v>
      </c>
      <c r="ER61" s="282">
        <v>1</v>
      </c>
      <c r="ES61" s="282">
        <v>1</v>
      </c>
      <c r="ET61" s="282">
        <v>0</v>
      </c>
    </row>
    <row r="62" spans="1:150" ht="68.25" customHeight="1" x14ac:dyDescent="0.2">
      <c r="A62" s="284" t="s">
        <v>53</v>
      </c>
      <c r="B62" s="439" t="s">
        <v>54</v>
      </c>
      <c r="C62" s="440" t="s">
        <v>55</v>
      </c>
      <c r="D62" s="440"/>
      <c r="E62" s="8" t="s">
        <v>530</v>
      </c>
      <c r="F62" s="288" t="str">
        <f t="shared" si="4"/>
        <v>E1.P_C</v>
      </c>
      <c r="G62" s="501" t="s">
        <v>93</v>
      </c>
      <c r="H62" s="501" t="s">
        <v>187</v>
      </c>
      <c r="I62" s="290"/>
      <c r="J62" s="468" t="s">
        <v>61</v>
      </c>
      <c r="K62" s="382" t="str">
        <f t="shared" si="5"/>
        <v>E1.P_C.MR1</v>
      </c>
      <c r="L62" s="502" t="s">
        <v>162</v>
      </c>
      <c r="M62" s="502" t="s">
        <v>532</v>
      </c>
      <c r="N62" s="295">
        <v>3630</v>
      </c>
      <c r="O62" s="503">
        <v>3700</v>
      </c>
      <c r="P62" s="491" t="s">
        <v>522</v>
      </c>
      <c r="Q62" s="504" t="str">
        <f t="shared" si="6"/>
        <v>E1.P_C.MR1-MP10-1</v>
      </c>
      <c r="R62" s="431" t="s">
        <v>603</v>
      </c>
      <c r="S62" s="321" t="s">
        <v>604</v>
      </c>
      <c r="T62" s="300">
        <v>6</v>
      </c>
      <c r="U62" s="301">
        <v>16</v>
      </c>
      <c r="V62" s="300" t="s">
        <v>67</v>
      </c>
      <c r="W62" s="302">
        <v>16</v>
      </c>
      <c r="X62" s="303">
        <v>16</v>
      </c>
      <c r="Y62" s="302">
        <v>16</v>
      </c>
      <c r="Z62" s="304">
        <v>16</v>
      </c>
      <c r="AA62" s="305"/>
      <c r="AB62" s="306"/>
      <c r="AC62" s="306"/>
      <c r="AD62" s="306"/>
      <c r="AE62" s="306"/>
      <c r="AF62" s="306"/>
      <c r="AG62" s="306"/>
      <c r="AH62" s="306"/>
      <c r="AI62" s="306"/>
      <c r="AJ62" s="306"/>
      <c r="AK62" s="306"/>
      <c r="AL62" s="306"/>
      <c r="AM62" s="306"/>
      <c r="AN62" s="306"/>
      <c r="AO62" s="306"/>
      <c r="AP62" s="306"/>
      <c r="AQ62" s="306"/>
      <c r="AR62" s="306"/>
      <c r="AS62" s="306"/>
      <c r="AT62" s="306"/>
      <c r="AU62" s="306"/>
      <c r="AV62" s="306"/>
      <c r="AW62" s="306"/>
      <c r="AX62" s="306"/>
      <c r="AY62" s="306"/>
      <c r="AZ62" s="306"/>
      <c r="BA62" s="306"/>
      <c r="BB62" s="306"/>
      <c r="BC62" s="307"/>
      <c r="BD62" s="308"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7"/>
        <v>E4.P_E.MR1</v>
      </c>
      <c r="DU62" s="7" t="s">
        <v>606</v>
      </c>
      <c r="DV62" s="7" t="s">
        <v>540</v>
      </c>
      <c r="DW62" s="7" t="s">
        <v>1452</v>
      </c>
      <c r="DX62" s="7" t="s">
        <v>1174</v>
      </c>
      <c r="DY62" s="7" t="s">
        <v>607</v>
      </c>
      <c r="DZ62" s="7" t="s">
        <v>608</v>
      </c>
      <c r="EB62" s="314" t="s">
        <v>593</v>
      </c>
      <c r="EC62" s="315" t="s">
        <v>594</v>
      </c>
      <c r="ED62" s="316" t="s">
        <v>1642</v>
      </c>
      <c r="EE62" s="450">
        <v>85957</v>
      </c>
      <c r="EF62" s="450">
        <v>97991</v>
      </c>
      <c r="EG62" s="275"/>
      <c r="EH62" s="275"/>
      <c r="EI62" s="275"/>
      <c r="EJ62" s="275"/>
      <c r="EL62" s="499" t="s">
        <v>605</v>
      </c>
      <c r="EM62" s="325" t="s">
        <v>603</v>
      </c>
      <c r="EN62" s="281" t="s">
        <v>604</v>
      </c>
      <c r="EO62" s="281">
        <v>6</v>
      </c>
      <c r="EP62" s="281">
        <v>16</v>
      </c>
      <c r="EQ62" s="282">
        <v>16</v>
      </c>
      <c r="ER62" s="282">
        <v>16</v>
      </c>
      <c r="ES62" s="282">
        <v>16</v>
      </c>
      <c r="ET62" s="282">
        <v>16</v>
      </c>
    </row>
    <row r="63" spans="1:150" ht="114" customHeight="1" x14ac:dyDescent="0.2">
      <c r="A63" s="284" t="s">
        <v>53</v>
      </c>
      <c r="B63" s="439" t="s">
        <v>54</v>
      </c>
      <c r="C63" s="440" t="s">
        <v>55</v>
      </c>
      <c r="D63" s="440"/>
      <c r="E63" s="8" t="s">
        <v>530</v>
      </c>
      <c r="F63" s="288" t="str">
        <f t="shared" si="4"/>
        <v>E1.P_C</v>
      </c>
      <c r="G63" s="501" t="s">
        <v>93</v>
      </c>
      <c r="H63" s="501" t="s">
        <v>187</v>
      </c>
      <c r="I63" s="290"/>
      <c r="J63" s="468" t="s">
        <v>61</v>
      </c>
      <c r="K63" s="382" t="str">
        <f t="shared" si="5"/>
        <v>E1.P_C.MR1</v>
      </c>
      <c r="L63" s="502" t="s">
        <v>162</v>
      </c>
      <c r="M63" s="502" t="s">
        <v>532</v>
      </c>
      <c r="N63" s="295">
        <v>3630</v>
      </c>
      <c r="O63" s="503">
        <v>3700</v>
      </c>
      <c r="P63" s="491" t="s">
        <v>610</v>
      </c>
      <c r="Q63" s="504" t="str">
        <f t="shared" si="6"/>
        <v>E1.P_C.MR1-MP11-1</v>
      </c>
      <c r="R63" s="431" t="s">
        <v>611</v>
      </c>
      <c r="S63" s="321" t="s">
        <v>612</v>
      </c>
      <c r="T63" s="300">
        <v>0</v>
      </c>
      <c r="U63" s="301">
        <v>1</v>
      </c>
      <c r="V63" s="300" t="s">
        <v>67</v>
      </c>
      <c r="W63" s="328">
        <v>0.25</v>
      </c>
      <c r="X63" s="329">
        <v>0.25</v>
      </c>
      <c r="Y63" s="328">
        <v>0.25</v>
      </c>
      <c r="Z63" s="330">
        <v>0.25</v>
      </c>
      <c r="AA63" s="305"/>
      <c r="AB63" s="306"/>
      <c r="AC63" s="306"/>
      <c r="AD63" s="306"/>
      <c r="AE63" s="306"/>
      <c r="AF63" s="306"/>
      <c r="AG63" s="306"/>
      <c r="AH63" s="306"/>
      <c r="AI63" s="306"/>
      <c r="AJ63" s="306"/>
      <c r="AK63" s="306"/>
      <c r="AL63" s="306"/>
      <c r="AM63" s="306"/>
      <c r="AN63" s="306"/>
      <c r="AO63" s="306"/>
      <c r="AP63" s="306"/>
      <c r="AQ63" s="306"/>
      <c r="AR63" s="306"/>
      <c r="AS63" s="306"/>
      <c r="AT63" s="306"/>
      <c r="AU63" s="306"/>
      <c r="AV63" s="306"/>
      <c r="AW63" s="306"/>
      <c r="AX63" s="306"/>
      <c r="AY63" s="306"/>
      <c r="AZ63" s="306"/>
      <c r="BA63" s="306"/>
      <c r="BB63" s="306"/>
      <c r="BC63" s="307"/>
      <c r="BD63" s="308" t="s">
        <v>535</v>
      </c>
      <c r="BS63" s="90" t="s">
        <v>161</v>
      </c>
      <c r="BT63" s="90" t="s">
        <v>162</v>
      </c>
      <c r="BU63" s="91" t="s">
        <v>605</v>
      </c>
      <c r="BV63" s="88" t="s">
        <v>603</v>
      </c>
      <c r="DH63" s="7" t="s">
        <v>614</v>
      </c>
      <c r="DI63" s="7" t="s">
        <v>84</v>
      </c>
      <c r="DJ63" s="7" t="s">
        <v>186</v>
      </c>
      <c r="DK63" s="7" t="s">
        <v>187</v>
      </c>
      <c r="DL63" s="7" t="s">
        <v>185</v>
      </c>
      <c r="DQ63" s="7" t="s">
        <v>605</v>
      </c>
      <c r="DR63" s="7" t="s">
        <v>603</v>
      </c>
      <c r="EL63" s="499" t="s">
        <v>613</v>
      </c>
      <c r="EM63" s="325" t="s">
        <v>611</v>
      </c>
      <c r="EN63" s="281" t="s">
        <v>612</v>
      </c>
      <c r="EO63" s="281">
        <v>0</v>
      </c>
      <c r="EP63" s="281">
        <v>1</v>
      </c>
      <c r="EQ63" s="336">
        <v>0.25</v>
      </c>
      <c r="ER63" s="336">
        <v>0.25</v>
      </c>
      <c r="ES63" s="336">
        <v>0.25</v>
      </c>
      <c r="ET63" s="336">
        <v>0.25</v>
      </c>
    </row>
    <row r="64" spans="1:150" ht="52.5" customHeight="1" x14ac:dyDescent="0.2">
      <c r="A64" s="284" t="s">
        <v>53</v>
      </c>
      <c r="B64" s="439" t="s">
        <v>54</v>
      </c>
      <c r="C64" s="440" t="s">
        <v>55</v>
      </c>
      <c r="D64" s="440"/>
      <c r="E64" s="8" t="s">
        <v>530</v>
      </c>
      <c r="F64" s="288" t="str">
        <f t="shared" si="4"/>
        <v>E1.P_C</v>
      </c>
      <c r="G64" s="501" t="s">
        <v>93</v>
      </c>
      <c r="H64" s="501" t="s">
        <v>187</v>
      </c>
      <c r="I64" s="290"/>
      <c r="J64" s="468" t="s">
        <v>61</v>
      </c>
      <c r="K64" s="382" t="str">
        <f t="shared" si="5"/>
        <v>E1.P_C.MR1</v>
      </c>
      <c r="L64" s="502" t="s">
        <v>162</v>
      </c>
      <c r="M64" s="502" t="s">
        <v>532</v>
      </c>
      <c r="N64" s="295">
        <v>3630</v>
      </c>
      <c r="O64" s="503">
        <v>3700</v>
      </c>
      <c r="P64" s="491" t="s">
        <v>615</v>
      </c>
      <c r="Q64" s="504" t="str">
        <f t="shared" si="6"/>
        <v>E1.P_C.MR1-MP12-1</v>
      </c>
      <c r="R64" s="431" t="s">
        <v>616</v>
      </c>
      <c r="S64" s="321" t="s">
        <v>617</v>
      </c>
      <c r="T64" s="326">
        <v>0.25</v>
      </c>
      <c r="U64" s="327">
        <v>0.5</v>
      </c>
      <c r="V64" s="326" t="s">
        <v>67</v>
      </c>
      <c r="W64" s="302">
        <v>0</v>
      </c>
      <c r="X64" s="303">
        <v>0</v>
      </c>
      <c r="Y64" s="328">
        <v>0.25</v>
      </c>
      <c r="Z64" s="304">
        <v>0</v>
      </c>
      <c r="AA64" s="331"/>
      <c r="AB64" s="332"/>
      <c r="AC64" s="332"/>
      <c r="AD64" s="332"/>
      <c r="AE64" s="332"/>
      <c r="AF64" s="332"/>
      <c r="AG64" s="332"/>
      <c r="AH64" s="332"/>
      <c r="AI64" s="332"/>
      <c r="AJ64" s="332"/>
      <c r="AK64" s="332"/>
      <c r="AL64" s="332"/>
      <c r="AM64" s="332"/>
      <c r="AN64" s="332"/>
      <c r="AO64" s="332"/>
      <c r="AP64" s="332"/>
      <c r="AQ64" s="332"/>
      <c r="AR64" s="332"/>
      <c r="AS64" s="332"/>
      <c r="AT64" s="332"/>
      <c r="AU64" s="332"/>
      <c r="AV64" s="332"/>
      <c r="AW64" s="332"/>
      <c r="AX64" s="332"/>
      <c r="AY64" s="332"/>
      <c r="AZ64" s="332"/>
      <c r="BA64" s="332"/>
      <c r="BB64" s="332"/>
      <c r="BC64" s="333"/>
      <c r="BD64" s="308" t="s">
        <v>535</v>
      </c>
      <c r="BS64" s="90" t="s">
        <v>161</v>
      </c>
      <c r="BT64" s="90" t="s">
        <v>162</v>
      </c>
      <c r="BU64" s="91" t="s">
        <v>613</v>
      </c>
      <c r="BV64" s="88" t="s">
        <v>611</v>
      </c>
      <c r="DH64" s="7" t="s">
        <v>619</v>
      </c>
      <c r="DI64" s="7" t="s">
        <v>84</v>
      </c>
      <c r="DJ64" s="7" t="s">
        <v>186</v>
      </c>
      <c r="DK64" s="7" t="s">
        <v>187</v>
      </c>
      <c r="DL64" s="7" t="s">
        <v>185</v>
      </c>
      <c r="DQ64" s="7" t="s">
        <v>613</v>
      </c>
      <c r="DR64" s="7" t="s">
        <v>611</v>
      </c>
      <c r="EL64" s="499" t="s">
        <v>618</v>
      </c>
      <c r="EM64" s="325" t="s">
        <v>616</v>
      </c>
      <c r="EN64" s="281" t="s">
        <v>1903</v>
      </c>
      <c r="EO64" s="508">
        <v>25</v>
      </c>
      <c r="EP64" s="508">
        <v>50</v>
      </c>
      <c r="EQ64" s="508">
        <v>0</v>
      </c>
      <c r="ER64" s="508">
        <v>0</v>
      </c>
      <c r="ES64" s="509">
        <v>25</v>
      </c>
      <c r="ET64" s="508">
        <v>0</v>
      </c>
    </row>
    <row r="65" spans="1:150" ht="55.5" customHeight="1" x14ac:dyDescent="0.2">
      <c r="A65" s="284" t="s">
        <v>53</v>
      </c>
      <c r="B65" s="439" t="s">
        <v>54</v>
      </c>
      <c r="C65" s="440" t="s">
        <v>55</v>
      </c>
      <c r="D65" s="440"/>
      <c r="E65" s="8" t="s">
        <v>530</v>
      </c>
      <c r="F65" s="288" t="str">
        <f t="shared" si="4"/>
        <v>E1.P_C</v>
      </c>
      <c r="G65" s="501" t="s">
        <v>93</v>
      </c>
      <c r="H65" s="501" t="s">
        <v>187</v>
      </c>
      <c r="I65" s="290"/>
      <c r="J65" s="468" t="s">
        <v>61</v>
      </c>
      <c r="K65" s="382" t="str">
        <f t="shared" si="5"/>
        <v>E1.P_C.MR1</v>
      </c>
      <c r="L65" s="502" t="s">
        <v>162</v>
      </c>
      <c r="M65" s="502" t="s">
        <v>532</v>
      </c>
      <c r="N65" s="295">
        <v>3630</v>
      </c>
      <c r="O65" s="503">
        <v>3700</v>
      </c>
      <c r="P65" s="491" t="s">
        <v>620</v>
      </c>
      <c r="Q65" s="504" t="str">
        <f t="shared" si="6"/>
        <v>E1.P_C.MR1-MP13-1</v>
      </c>
      <c r="R65" s="431" t="s">
        <v>621</v>
      </c>
      <c r="S65" s="321" t="s">
        <v>622</v>
      </c>
      <c r="T65" s="300">
        <v>2</v>
      </c>
      <c r="U65" s="301">
        <v>6</v>
      </c>
      <c r="V65" s="300" t="s">
        <v>67</v>
      </c>
      <c r="W65" s="302">
        <v>0</v>
      </c>
      <c r="X65" s="303">
        <v>2</v>
      </c>
      <c r="Y65" s="302">
        <v>2</v>
      </c>
      <c r="Z65" s="304">
        <v>2</v>
      </c>
      <c r="AA65" s="305"/>
      <c r="AB65" s="306"/>
      <c r="AC65" s="306"/>
      <c r="AD65" s="306"/>
      <c r="AE65" s="306"/>
      <c r="AF65" s="306"/>
      <c r="AG65" s="306"/>
      <c r="AH65" s="306"/>
      <c r="AI65" s="306"/>
      <c r="AJ65" s="306"/>
      <c r="AK65" s="306"/>
      <c r="AL65" s="306"/>
      <c r="AM65" s="306"/>
      <c r="AN65" s="306"/>
      <c r="AO65" s="306"/>
      <c r="AP65" s="306"/>
      <c r="AQ65" s="306"/>
      <c r="AR65" s="306"/>
      <c r="AS65" s="306"/>
      <c r="AT65" s="306"/>
      <c r="AU65" s="306"/>
      <c r="AV65" s="306"/>
      <c r="AW65" s="306"/>
      <c r="AX65" s="306"/>
      <c r="AY65" s="306"/>
      <c r="AZ65" s="306"/>
      <c r="BA65" s="306"/>
      <c r="BB65" s="306"/>
      <c r="BC65" s="307"/>
      <c r="BD65" s="308" t="s">
        <v>535</v>
      </c>
      <c r="BS65" s="90" t="s">
        <v>161</v>
      </c>
      <c r="BT65" s="90" t="s">
        <v>162</v>
      </c>
      <c r="BU65" s="91" t="s">
        <v>618</v>
      </c>
      <c r="BV65" s="88" t="s">
        <v>616</v>
      </c>
      <c r="DH65" s="7" t="s">
        <v>624</v>
      </c>
      <c r="DI65" s="7" t="s">
        <v>84</v>
      </c>
      <c r="DJ65" s="7" t="s">
        <v>186</v>
      </c>
      <c r="DK65" s="7" t="s">
        <v>187</v>
      </c>
      <c r="DL65" s="7" t="s">
        <v>185</v>
      </c>
      <c r="DQ65" s="7" t="s">
        <v>618</v>
      </c>
      <c r="DR65" s="7" t="s">
        <v>616</v>
      </c>
      <c r="EL65" s="499" t="s">
        <v>623</v>
      </c>
      <c r="EM65" s="325" t="s">
        <v>621</v>
      </c>
      <c r="EN65" s="281" t="s">
        <v>622</v>
      </c>
      <c r="EO65" s="281">
        <v>2</v>
      </c>
      <c r="EP65" s="281">
        <v>6</v>
      </c>
      <c r="EQ65" s="282">
        <v>0</v>
      </c>
      <c r="ER65" s="282">
        <v>2</v>
      </c>
      <c r="ES65" s="282">
        <v>2</v>
      </c>
      <c r="ET65" s="282">
        <v>2</v>
      </c>
    </row>
    <row r="66" spans="1:150" ht="48" customHeight="1" x14ac:dyDescent="0.2">
      <c r="A66" s="284" t="s">
        <v>53</v>
      </c>
      <c r="B66" s="439" t="s">
        <v>54</v>
      </c>
      <c r="C66" s="440" t="s">
        <v>55</v>
      </c>
      <c r="D66" s="440"/>
      <c r="E66" s="8" t="s">
        <v>530</v>
      </c>
      <c r="F66" s="288" t="str">
        <f t="shared" si="4"/>
        <v>E1.P_C</v>
      </c>
      <c r="G66" s="501" t="s">
        <v>93</v>
      </c>
      <c r="H66" s="501" t="s">
        <v>187</v>
      </c>
      <c r="I66" s="290"/>
      <c r="J66" s="468" t="s">
        <v>61</v>
      </c>
      <c r="K66" s="382" t="str">
        <f t="shared" si="5"/>
        <v>E1.P_C.MR1</v>
      </c>
      <c r="L66" s="502" t="s">
        <v>162</v>
      </c>
      <c r="M66" s="502" t="s">
        <v>532</v>
      </c>
      <c r="N66" s="295">
        <v>3630</v>
      </c>
      <c r="O66" s="503">
        <v>3700</v>
      </c>
      <c r="P66" s="491" t="s">
        <v>625</v>
      </c>
      <c r="Q66" s="504" t="str">
        <f t="shared" si="6"/>
        <v>E1.P_C.MR1-MP14-1</v>
      </c>
      <c r="R66" s="431" t="s">
        <v>626</v>
      </c>
      <c r="S66" s="321" t="s">
        <v>627</v>
      </c>
      <c r="T66" s="300">
        <v>1</v>
      </c>
      <c r="U66" s="301">
        <v>1</v>
      </c>
      <c r="V66" s="300" t="s">
        <v>102</v>
      </c>
      <c r="W66" s="328">
        <v>0.25</v>
      </c>
      <c r="X66" s="329">
        <v>0.25</v>
      </c>
      <c r="Y66" s="328">
        <v>0.25</v>
      </c>
      <c r="Z66" s="330">
        <v>0.25</v>
      </c>
      <c r="AA66" s="305"/>
      <c r="AB66" s="306"/>
      <c r="AC66" s="306"/>
      <c r="AD66" s="306"/>
      <c r="AE66" s="306"/>
      <c r="AF66" s="306"/>
      <c r="AG66" s="306"/>
      <c r="AH66" s="306"/>
      <c r="AI66" s="306"/>
      <c r="AJ66" s="306"/>
      <c r="AK66" s="306"/>
      <c r="AL66" s="306"/>
      <c r="AM66" s="306"/>
      <c r="AN66" s="306"/>
      <c r="AO66" s="306"/>
      <c r="AP66" s="306"/>
      <c r="AQ66" s="306"/>
      <c r="AR66" s="306"/>
      <c r="AS66" s="306"/>
      <c r="AT66" s="306"/>
      <c r="AU66" s="306"/>
      <c r="AV66" s="306"/>
      <c r="AW66" s="306"/>
      <c r="AX66" s="306"/>
      <c r="AY66" s="306"/>
      <c r="AZ66" s="306"/>
      <c r="BA66" s="306"/>
      <c r="BB66" s="306"/>
      <c r="BC66" s="307"/>
      <c r="BD66" s="308" t="s">
        <v>535</v>
      </c>
      <c r="BS66" s="90" t="s">
        <v>161</v>
      </c>
      <c r="BT66" s="90" t="s">
        <v>162</v>
      </c>
      <c r="BU66" s="91" t="s">
        <v>623</v>
      </c>
      <c r="BV66" s="88" t="s">
        <v>621</v>
      </c>
      <c r="DH66" s="7" t="s">
        <v>629</v>
      </c>
      <c r="DI66" s="7" t="s">
        <v>84</v>
      </c>
      <c r="DJ66" s="7" t="s">
        <v>186</v>
      </c>
      <c r="DK66" s="7" t="s">
        <v>187</v>
      </c>
      <c r="DL66" s="7" t="s">
        <v>185</v>
      </c>
      <c r="DQ66" s="7" t="s">
        <v>623</v>
      </c>
      <c r="DR66" s="7" t="s">
        <v>621</v>
      </c>
      <c r="EL66" s="499" t="s">
        <v>628</v>
      </c>
      <c r="EM66" s="325" t="s">
        <v>626</v>
      </c>
      <c r="EN66" s="281" t="s">
        <v>627</v>
      </c>
      <c r="EO66" s="281">
        <v>1</v>
      </c>
      <c r="EP66" s="281">
        <v>1</v>
      </c>
      <c r="EQ66" s="336">
        <v>0.25</v>
      </c>
      <c r="ER66" s="336">
        <v>0.25</v>
      </c>
      <c r="ES66" s="336">
        <v>0.25</v>
      </c>
      <c r="ET66" s="336">
        <v>0.25</v>
      </c>
    </row>
    <row r="67" spans="1:150" ht="68.25" customHeight="1" x14ac:dyDescent="0.2">
      <c r="A67" s="284" t="s">
        <v>53</v>
      </c>
      <c r="B67" s="439" t="s">
        <v>54</v>
      </c>
      <c r="C67" s="440" t="s">
        <v>55</v>
      </c>
      <c r="D67" s="440"/>
      <c r="E67" s="8" t="s">
        <v>530</v>
      </c>
      <c r="F67" s="288" t="str">
        <f t="shared" si="4"/>
        <v>E1.P_C</v>
      </c>
      <c r="G67" s="501" t="s">
        <v>93</v>
      </c>
      <c r="H67" s="501" t="s">
        <v>187</v>
      </c>
      <c r="I67" s="290"/>
      <c r="J67" s="468" t="s">
        <v>61</v>
      </c>
      <c r="K67" s="382" t="str">
        <f t="shared" si="5"/>
        <v>E1.P_C.MR1</v>
      </c>
      <c r="L67" s="502" t="s">
        <v>162</v>
      </c>
      <c r="M67" s="502" t="s">
        <v>532</v>
      </c>
      <c r="N67" s="295">
        <v>3630</v>
      </c>
      <c r="O67" s="503">
        <v>3700</v>
      </c>
      <c r="P67" s="491" t="s">
        <v>630</v>
      </c>
      <c r="Q67" s="504" t="str">
        <f t="shared" si="6"/>
        <v>E1.P_C.MR1-MP15-5</v>
      </c>
      <c r="R67" s="431" t="s">
        <v>631</v>
      </c>
      <c r="S67" s="321" t="s">
        <v>632</v>
      </c>
      <c r="T67" s="300">
        <v>1</v>
      </c>
      <c r="U67" s="301">
        <v>20</v>
      </c>
      <c r="V67" s="300" t="s">
        <v>67</v>
      </c>
      <c r="W67" s="302">
        <v>0</v>
      </c>
      <c r="X67" s="303">
        <v>10</v>
      </c>
      <c r="Y67" s="302">
        <v>10</v>
      </c>
      <c r="Z67" s="304">
        <v>0</v>
      </c>
      <c r="AA67" s="305"/>
      <c r="AB67" s="306"/>
      <c r="AC67" s="306"/>
      <c r="AD67" s="306"/>
      <c r="AE67" s="306"/>
      <c r="AF67" s="306"/>
      <c r="AG67" s="306"/>
      <c r="AH67" s="306"/>
      <c r="AI67" s="306"/>
      <c r="AJ67" s="306"/>
      <c r="AK67" s="306"/>
      <c r="AL67" s="306"/>
      <c r="AM67" s="306"/>
      <c r="AN67" s="306"/>
      <c r="AO67" s="306"/>
      <c r="AP67" s="306"/>
      <c r="AQ67" s="306"/>
      <c r="AR67" s="306"/>
      <c r="AS67" s="306"/>
      <c r="AT67" s="306"/>
      <c r="AU67" s="306"/>
      <c r="AV67" s="306"/>
      <c r="AW67" s="306"/>
      <c r="AX67" s="306"/>
      <c r="AY67" s="306"/>
      <c r="AZ67" s="306"/>
      <c r="BA67" s="306"/>
      <c r="BB67" s="306"/>
      <c r="BC67" s="307"/>
      <c r="BD67" s="308" t="s">
        <v>535</v>
      </c>
      <c r="BS67" s="90" t="s">
        <v>161</v>
      </c>
      <c r="BT67" s="90" t="s">
        <v>162</v>
      </c>
      <c r="BU67" s="91" t="s">
        <v>628</v>
      </c>
      <c r="BV67" s="88" t="s">
        <v>626</v>
      </c>
      <c r="DH67" s="7" t="s">
        <v>634</v>
      </c>
      <c r="DI67" s="7" t="s">
        <v>84</v>
      </c>
      <c r="DJ67" s="7" t="s">
        <v>186</v>
      </c>
      <c r="DK67" s="7" t="s">
        <v>187</v>
      </c>
      <c r="DL67" s="7" t="s">
        <v>185</v>
      </c>
      <c r="DQ67" s="7" t="s">
        <v>628</v>
      </c>
      <c r="DR67" s="7" t="s">
        <v>626</v>
      </c>
      <c r="EL67" s="499" t="s">
        <v>633</v>
      </c>
      <c r="EM67" s="325" t="s">
        <v>631</v>
      </c>
      <c r="EN67" s="281" t="s">
        <v>632</v>
      </c>
      <c r="EO67" s="281">
        <v>1</v>
      </c>
      <c r="EP67" s="281">
        <v>20</v>
      </c>
      <c r="EQ67" s="282">
        <v>0</v>
      </c>
      <c r="ER67" s="282">
        <v>10</v>
      </c>
      <c r="ES67" s="282">
        <v>10</v>
      </c>
      <c r="ET67" s="282">
        <v>0</v>
      </c>
    </row>
    <row r="68" spans="1:150" ht="33.75" customHeight="1" thickBot="1" x14ac:dyDescent="0.25">
      <c r="A68" s="284" t="s">
        <v>53</v>
      </c>
      <c r="B68" s="439" t="s">
        <v>54</v>
      </c>
      <c r="C68" s="440" t="s">
        <v>55</v>
      </c>
      <c r="D68" s="440"/>
      <c r="E68" s="8" t="s">
        <v>530</v>
      </c>
      <c r="F68" s="288" t="str">
        <f t="shared" si="4"/>
        <v>E1.P_C</v>
      </c>
      <c r="G68" s="510" t="s">
        <v>93</v>
      </c>
      <c r="H68" s="510" t="s">
        <v>187</v>
      </c>
      <c r="I68" s="511"/>
      <c r="J68" s="474" t="s">
        <v>61</v>
      </c>
      <c r="K68" s="475" t="str">
        <f t="shared" si="5"/>
        <v>E1.P_C.MR1</v>
      </c>
      <c r="L68" s="512" t="s">
        <v>162</v>
      </c>
      <c r="M68" s="512" t="s">
        <v>532</v>
      </c>
      <c r="N68" s="437">
        <v>3630</v>
      </c>
      <c r="O68" s="513">
        <v>3700</v>
      </c>
      <c r="P68" s="491" t="s">
        <v>635</v>
      </c>
      <c r="Q68" s="514" t="str">
        <f t="shared" si="6"/>
        <v>E1.P_C.MR1-MP16-1</v>
      </c>
      <c r="R68" s="438" t="s">
        <v>636</v>
      </c>
      <c r="S68" s="357" t="s">
        <v>637</v>
      </c>
      <c r="T68" s="345">
        <v>0</v>
      </c>
      <c r="U68" s="515">
        <v>0.4</v>
      </c>
      <c r="V68" s="516" t="s">
        <v>67</v>
      </c>
      <c r="W68" s="517">
        <v>0</v>
      </c>
      <c r="X68" s="518">
        <v>0.15</v>
      </c>
      <c r="Y68" s="519">
        <v>0.15</v>
      </c>
      <c r="Z68" s="520">
        <v>0.1</v>
      </c>
      <c r="AA68" s="331"/>
      <c r="AB68" s="332"/>
      <c r="AC68" s="332"/>
      <c r="AD68" s="332"/>
      <c r="AE68" s="332"/>
      <c r="AF68" s="332"/>
      <c r="AG68" s="332"/>
      <c r="AH68" s="332"/>
      <c r="AI68" s="332"/>
      <c r="AJ68" s="332"/>
      <c r="AK68" s="332"/>
      <c r="AL68" s="332"/>
      <c r="AM68" s="332"/>
      <c r="AN68" s="332"/>
      <c r="AO68" s="332"/>
      <c r="AP68" s="332"/>
      <c r="AQ68" s="332"/>
      <c r="AR68" s="332"/>
      <c r="AS68" s="332"/>
      <c r="AT68" s="332"/>
      <c r="AU68" s="332"/>
      <c r="AV68" s="332"/>
      <c r="AW68" s="332"/>
      <c r="AX68" s="332"/>
      <c r="AY68" s="332"/>
      <c r="AZ68" s="332"/>
      <c r="BA68" s="332"/>
      <c r="BB68" s="332"/>
      <c r="BC68" s="333"/>
      <c r="BD68" s="308" t="s">
        <v>535</v>
      </c>
      <c r="BS68" s="90" t="s">
        <v>161</v>
      </c>
      <c r="BT68" s="90" t="s">
        <v>162</v>
      </c>
      <c r="BU68" s="91" t="s">
        <v>633</v>
      </c>
      <c r="BV68" s="88" t="s">
        <v>631</v>
      </c>
      <c r="DH68" s="7" t="s">
        <v>639</v>
      </c>
      <c r="DI68" s="7" t="s">
        <v>84</v>
      </c>
      <c r="DJ68" s="7" t="s">
        <v>186</v>
      </c>
      <c r="DK68" s="7" t="s">
        <v>187</v>
      </c>
      <c r="DL68" s="7" t="s">
        <v>185</v>
      </c>
      <c r="DQ68" s="7" t="s">
        <v>633</v>
      </c>
      <c r="DR68" s="7" t="s">
        <v>631</v>
      </c>
      <c r="EL68" s="499" t="s">
        <v>638</v>
      </c>
      <c r="EM68" s="325" t="s">
        <v>636</v>
      </c>
      <c r="EN68" s="281" t="s">
        <v>637</v>
      </c>
      <c r="EO68" s="281">
        <v>0</v>
      </c>
      <c r="EP68" s="282">
        <v>40</v>
      </c>
      <c r="EQ68" s="282">
        <v>0</v>
      </c>
      <c r="ER68" s="336">
        <v>15</v>
      </c>
      <c r="ES68" s="336">
        <v>15</v>
      </c>
      <c r="ET68" s="283">
        <v>10</v>
      </c>
    </row>
    <row r="69" spans="1:150" ht="105" customHeight="1" x14ac:dyDescent="0.2">
      <c r="A69" s="284" t="s">
        <v>53</v>
      </c>
      <c r="B69" s="461" t="s">
        <v>54</v>
      </c>
      <c r="C69" s="462" t="s">
        <v>55</v>
      </c>
      <c r="D69" s="441" t="s">
        <v>640</v>
      </c>
      <c r="E69" s="3" t="s">
        <v>641</v>
      </c>
      <c r="F69" s="442" t="str">
        <f t="shared" si="4"/>
        <v>E1.P_D</v>
      </c>
      <c r="G69" s="443" t="s">
        <v>106</v>
      </c>
      <c r="H69" s="444" t="s">
        <v>198</v>
      </c>
      <c r="I69" s="413" t="s">
        <v>642</v>
      </c>
      <c r="J69" s="445" t="s">
        <v>61</v>
      </c>
      <c r="K69" s="407" t="str">
        <f t="shared" si="5"/>
        <v>E1.P_D.MR1</v>
      </c>
      <c r="L69" s="368" t="s">
        <v>174</v>
      </c>
      <c r="M69" s="369" t="s">
        <v>532</v>
      </c>
      <c r="N69" s="252">
        <v>1400</v>
      </c>
      <c r="O69" s="490">
        <v>1800</v>
      </c>
      <c r="P69" s="491" t="s">
        <v>64</v>
      </c>
      <c r="Q69" s="492" t="str">
        <f t="shared" si="6"/>
        <v>E1.P_D.MR1-MP01-1</v>
      </c>
      <c r="R69" s="521" t="s">
        <v>643</v>
      </c>
      <c r="S69" s="522" t="s">
        <v>644</v>
      </c>
      <c r="T69" s="523">
        <v>15</v>
      </c>
      <c r="U69" s="524">
        <v>19</v>
      </c>
      <c r="V69" s="523" t="s">
        <v>67</v>
      </c>
      <c r="W69" s="260">
        <v>17</v>
      </c>
      <c r="X69" s="378">
        <v>18</v>
      </c>
      <c r="Y69" s="260">
        <v>19</v>
      </c>
      <c r="Z69" s="379">
        <v>19</v>
      </c>
      <c r="AA69" s="447">
        <f>300000000+387450000+35000000+10000000+65000000+81000000+43000000+140000000+154000000+33707321+48400000+10000000+60708567+35000000+50000000+34000000+134100000+461291433-1365053637</f>
        <v>717603684</v>
      </c>
      <c r="AB69" s="448">
        <f>50000000+96292679+1000000000</f>
        <v>1146292679</v>
      </c>
      <c r="AC69" s="448">
        <v>100000000</v>
      </c>
      <c r="AD69" s="448"/>
      <c r="AE69" s="448"/>
      <c r="AF69" s="448">
        <f>1071402+103032235</f>
        <v>104103637</v>
      </c>
      <c r="AG69" s="448">
        <f>SUM(AA69:AF69)</f>
        <v>2068000000</v>
      </c>
      <c r="AH69" s="448">
        <f t="shared" ref="AH69:AT69" si="21">+AA69</f>
        <v>717603684</v>
      </c>
      <c r="AI69" s="448">
        <f t="shared" si="21"/>
        <v>1146292679</v>
      </c>
      <c r="AJ69" s="448">
        <f t="shared" si="21"/>
        <v>100000000</v>
      </c>
      <c r="AK69" s="448">
        <f t="shared" si="21"/>
        <v>0</v>
      </c>
      <c r="AL69" s="448">
        <f t="shared" si="21"/>
        <v>0</v>
      </c>
      <c r="AM69" s="448">
        <f t="shared" si="21"/>
        <v>104103637</v>
      </c>
      <c r="AN69" s="448">
        <f t="shared" si="21"/>
        <v>2068000000</v>
      </c>
      <c r="AO69" s="448">
        <f t="shared" si="21"/>
        <v>717603684</v>
      </c>
      <c r="AP69" s="448">
        <f t="shared" si="21"/>
        <v>1146292679</v>
      </c>
      <c r="AQ69" s="448">
        <f t="shared" si="21"/>
        <v>100000000</v>
      </c>
      <c r="AR69" s="448">
        <f t="shared" si="21"/>
        <v>0</v>
      </c>
      <c r="AS69" s="448">
        <f t="shared" si="21"/>
        <v>0</v>
      </c>
      <c r="AT69" s="448">
        <f t="shared" si="21"/>
        <v>104103637</v>
      </c>
      <c r="AU69" s="448">
        <f t="shared" ref="AU69" si="22">SUM(AO69:AT69)</f>
        <v>2068000000</v>
      </c>
      <c r="AV69" s="448">
        <f>+AO69</f>
        <v>717603684</v>
      </c>
      <c r="AW69" s="448">
        <f t="shared" ref="AW69:BA69" si="23">+AP69</f>
        <v>1146292679</v>
      </c>
      <c r="AX69" s="448">
        <f t="shared" si="23"/>
        <v>100000000</v>
      </c>
      <c r="AY69" s="448">
        <f t="shared" si="23"/>
        <v>0</v>
      </c>
      <c r="AZ69" s="448">
        <f t="shared" si="23"/>
        <v>0</v>
      </c>
      <c r="BA69" s="448">
        <f t="shared" si="23"/>
        <v>104103637</v>
      </c>
      <c r="BB69" s="448">
        <f t="shared" ref="BB69" si="24">SUM(AV69:BA69)</f>
        <v>2068000000</v>
      </c>
      <c r="BC69" s="449">
        <f t="shared" ref="BC69" si="25">+BB69+AU69+AN69+AG69</f>
        <v>8272000000</v>
      </c>
      <c r="BD69" s="308" t="s">
        <v>645</v>
      </c>
      <c r="BS69" s="90" t="s">
        <v>161</v>
      </c>
      <c r="BT69" s="90" t="s">
        <v>162</v>
      </c>
      <c r="BU69" s="91" t="s">
        <v>638</v>
      </c>
      <c r="BV69" s="88" t="s">
        <v>636</v>
      </c>
      <c r="DH69" s="7" t="s">
        <v>647</v>
      </c>
      <c r="DI69" s="7" t="s">
        <v>84</v>
      </c>
      <c r="DJ69" s="7" t="s">
        <v>186</v>
      </c>
      <c r="DK69" s="7" t="s">
        <v>187</v>
      </c>
      <c r="DL69" s="7" t="s">
        <v>185</v>
      </c>
      <c r="DQ69" s="7" t="s">
        <v>638</v>
      </c>
      <c r="DR69" s="7" t="s">
        <v>636</v>
      </c>
      <c r="EL69" s="499" t="s">
        <v>646</v>
      </c>
      <c r="EM69" s="325" t="s">
        <v>643</v>
      </c>
      <c r="EN69" s="281" t="s">
        <v>644</v>
      </c>
      <c r="EO69" s="394">
        <v>15</v>
      </c>
      <c r="EP69" s="394">
        <v>19</v>
      </c>
      <c r="EQ69" s="282">
        <v>17</v>
      </c>
      <c r="ER69" s="282">
        <v>18</v>
      </c>
      <c r="ES69" s="282">
        <v>19</v>
      </c>
      <c r="ET69" s="282">
        <v>19</v>
      </c>
    </row>
    <row r="70" spans="1:150" ht="56.25" customHeight="1" x14ac:dyDescent="0.2">
      <c r="A70" s="284" t="s">
        <v>53</v>
      </c>
      <c r="B70" s="439" t="s">
        <v>54</v>
      </c>
      <c r="C70" s="440" t="s">
        <v>55</v>
      </c>
      <c r="D70" s="440"/>
      <c r="E70" s="8" t="s">
        <v>641</v>
      </c>
      <c r="F70" s="288" t="str">
        <f t="shared" si="4"/>
        <v>E1.P_D</v>
      </c>
      <c r="G70" s="525" t="s">
        <v>106</v>
      </c>
      <c r="H70" s="526" t="s">
        <v>198</v>
      </c>
      <c r="I70" s="453"/>
      <c r="J70" s="291" t="s">
        <v>61</v>
      </c>
      <c r="K70" s="292" t="str">
        <f t="shared" si="5"/>
        <v>E1.P_D.MR1</v>
      </c>
      <c r="L70" s="527" t="s">
        <v>174</v>
      </c>
      <c r="M70" s="528" t="s">
        <v>532</v>
      </c>
      <c r="N70" s="295">
        <v>1400</v>
      </c>
      <c r="O70" s="503">
        <v>1800</v>
      </c>
      <c r="P70" s="491" t="s">
        <v>87</v>
      </c>
      <c r="Q70" s="504" t="str">
        <f t="shared" si="6"/>
        <v>E1.P_D.MR1-MP02-1</v>
      </c>
      <c r="R70" s="431" t="s">
        <v>648</v>
      </c>
      <c r="S70" s="321" t="s">
        <v>649</v>
      </c>
      <c r="T70" s="300">
        <v>4</v>
      </c>
      <c r="U70" s="301">
        <v>8</v>
      </c>
      <c r="V70" s="300" t="s">
        <v>67</v>
      </c>
      <c r="W70" s="302">
        <v>6</v>
      </c>
      <c r="X70" s="303">
        <v>8</v>
      </c>
      <c r="Y70" s="302">
        <v>8</v>
      </c>
      <c r="Z70" s="304">
        <v>8</v>
      </c>
      <c r="AA70" s="305"/>
      <c r="AB70" s="306"/>
      <c r="AC70" s="306"/>
      <c r="AD70" s="306"/>
      <c r="AE70" s="306"/>
      <c r="AF70" s="306"/>
      <c r="AG70" s="306"/>
      <c r="AH70" s="306"/>
      <c r="AI70" s="306"/>
      <c r="AJ70" s="306"/>
      <c r="AK70" s="306"/>
      <c r="AL70" s="306"/>
      <c r="AM70" s="306"/>
      <c r="AN70" s="306"/>
      <c r="AO70" s="306"/>
      <c r="AP70" s="306"/>
      <c r="AQ70" s="306"/>
      <c r="AR70" s="306"/>
      <c r="AS70" s="306"/>
      <c r="AT70" s="306"/>
      <c r="AU70" s="306"/>
      <c r="AV70" s="306"/>
      <c r="AW70" s="306"/>
      <c r="AX70" s="306"/>
      <c r="AY70" s="306"/>
      <c r="AZ70" s="306"/>
      <c r="BA70" s="306"/>
      <c r="BB70" s="306"/>
      <c r="BC70" s="307"/>
      <c r="BD70" s="308" t="s">
        <v>645</v>
      </c>
      <c r="BS70" s="88" t="s">
        <v>173</v>
      </c>
      <c r="BT70" s="88" t="s">
        <v>174</v>
      </c>
      <c r="BU70" s="91" t="s">
        <v>646</v>
      </c>
      <c r="BV70" s="88" t="s">
        <v>643</v>
      </c>
      <c r="DH70" s="7" t="s">
        <v>651</v>
      </c>
      <c r="DI70" s="7" t="s">
        <v>84</v>
      </c>
      <c r="DJ70" s="7" t="s">
        <v>197</v>
      </c>
      <c r="DK70" s="7" t="s">
        <v>198</v>
      </c>
      <c r="DL70" s="7" t="s">
        <v>196</v>
      </c>
      <c r="DQ70" s="7" t="s">
        <v>646</v>
      </c>
      <c r="DR70" s="7" t="s">
        <v>643</v>
      </c>
      <c r="EL70" s="499" t="s">
        <v>650</v>
      </c>
      <c r="EM70" s="325" t="s">
        <v>648</v>
      </c>
      <c r="EN70" s="281" t="s">
        <v>649</v>
      </c>
      <c r="EO70" s="281">
        <v>4</v>
      </c>
      <c r="EP70" s="281">
        <v>8</v>
      </c>
      <c r="EQ70" s="282">
        <v>6</v>
      </c>
      <c r="ER70" s="282">
        <v>8</v>
      </c>
      <c r="ES70" s="282">
        <v>8</v>
      </c>
      <c r="ET70" s="282">
        <v>8</v>
      </c>
    </row>
    <row r="71" spans="1:150" ht="50.25" customHeight="1" x14ac:dyDescent="0.2">
      <c r="A71" s="284" t="s">
        <v>53</v>
      </c>
      <c r="B71" s="439" t="s">
        <v>54</v>
      </c>
      <c r="C71" s="440" t="s">
        <v>55</v>
      </c>
      <c r="D71" s="440"/>
      <c r="E71" s="8" t="s">
        <v>641</v>
      </c>
      <c r="F71" s="288" t="str">
        <f t="shared" si="4"/>
        <v>E1.P_D</v>
      </c>
      <c r="G71" s="525" t="s">
        <v>106</v>
      </c>
      <c r="H71" s="526" t="s">
        <v>198</v>
      </c>
      <c r="I71" s="453"/>
      <c r="J71" s="291" t="s">
        <v>61</v>
      </c>
      <c r="K71" s="292" t="str">
        <f t="shared" si="5"/>
        <v>E1.P_D.MR1</v>
      </c>
      <c r="L71" s="527" t="s">
        <v>174</v>
      </c>
      <c r="M71" s="528" t="s">
        <v>532</v>
      </c>
      <c r="N71" s="295">
        <v>1400</v>
      </c>
      <c r="O71" s="503">
        <v>1800</v>
      </c>
      <c r="P71" s="491" t="s">
        <v>99</v>
      </c>
      <c r="Q71" s="504" t="str">
        <f t="shared" si="6"/>
        <v>E1.P_D.MR1-MP03-1</v>
      </c>
      <c r="R71" s="431" t="s">
        <v>652</v>
      </c>
      <c r="S71" s="321" t="s">
        <v>653</v>
      </c>
      <c r="T71" s="300">
        <v>0</v>
      </c>
      <c r="U71" s="301">
        <v>1</v>
      </c>
      <c r="V71" s="300" t="s">
        <v>67</v>
      </c>
      <c r="W71" s="328">
        <v>0.25</v>
      </c>
      <c r="X71" s="329">
        <v>0.25</v>
      </c>
      <c r="Y71" s="328">
        <v>0.25</v>
      </c>
      <c r="Z71" s="330">
        <v>0.25</v>
      </c>
      <c r="AA71" s="305"/>
      <c r="AB71" s="306"/>
      <c r="AC71" s="306"/>
      <c r="AD71" s="306"/>
      <c r="AE71" s="306"/>
      <c r="AF71" s="306"/>
      <c r="AG71" s="306"/>
      <c r="AH71" s="306"/>
      <c r="AI71" s="306"/>
      <c r="AJ71" s="306"/>
      <c r="AK71" s="306"/>
      <c r="AL71" s="306"/>
      <c r="AM71" s="306"/>
      <c r="AN71" s="306"/>
      <c r="AO71" s="306"/>
      <c r="AP71" s="306"/>
      <c r="AQ71" s="306"/>
      <c r="AR71" s="306"/>
      <c r="AS71" s="306"/>
      <c r="AT71" s="306"/>
      <c r="AU71" s="306"/>
      <c r="AV71" s="306"/>
      <c r="AW71" s="306"/>
      <c r="AX71" s="306"/>
      <c r="AY71" s="306"/>
      <c r="AZ71" s="306"/>
      <c r="BA71" s="306"/>
      <c r="BB71" s="306"/>
      <c r="BC71" s="307"/>
      <c r="BD71" s="308" t="s">
        <v>645</v>
      </c>
      <c r="BS71" s="90" t="s">
        <v>173</v>
      </c>
      <c r="BT71" s="90" t="s">
        <v>174</v>
      </c>
      <c r="BU71" s="91" t="s">
        <v>650</v>
      </c>
      <c r="BV71" s="88" t="s">
        <v>648</v>
      </c>
      <c r="DH71" s="7" t="s">
        <v>655</v>
      </c>
      <c r="DI71" s="7" t="s">
        <v>84</v>
      </c>
      <c r="DJ71" s="7" t="s">
        <v>197</v>
      </c>
      <c r="DK71" s="7" t="s">
        <v>198</v>
      </c>
      <c r="DL71" s="7" t="s">
        <v>196</v>
      </c>
      <c r="DQ71" s="7" t="s">
        <v>650</v>
      </c>
      <c r="DR71" s="7" t="s">
        <v>648</v>
      </c>
      <c r="EL71" s="499" t="s">
        <v>654</v>
      </c>
      <c r="EM71" s="325" t="s">
        <v>652</v>
      </c>
      <c r="EN71" s="281" t="s">
        <v>653</v>
      </c>
      <c r="EO71" s="281">
        <v>0</v>
      </c>
      <c r="EP71" s="281">
        <v>1</v>
      </c>
      <c r="EQ71" s="336">
        <v>0.25</v>
      </c>
      <c r="ER71" s="336">
        <v>0.25</v>
      </c>
      <c r="ES71" s="336">
        <v>0.25</v>
      </c>
      <c r="ET71" s="336">
        <v>0.25</v>
      </c>
    </row>
    <row r="72" spans="1:150" ht="72.75" customHeight="1" x14ac:dyDescent="0.2">
      <c r="A72" s="284" t="s">
        <v>53</v>
      </c>
      <c r="B72" s="439" t="s">
        <v>54</v>
      </c>
      <c r="C72" s="440" t="s">
        <v>55</v>
      </c>
      <c r="D72" s="440"/>
      <c r="E72" s="8" t="s">
        <v>641</v>
      </c>
      <c r="F72" s="288" t="str">
        <f t="shared" si="4"/>
        <v>E1.P_D</v>
      </c>
      <c r="G72" s="525" t="s">
        <v>106</v>
      </c>
      <c r="H72" s="526" t="s">
        <v>198</v>
      </c>
      <c r="I72" s="453"/>
      <c r="J72" s="291" t="s">
        <v>61</v>
      </c>
      <c r="K72" s="292" t="str">
        <f t="shared" si="5"/>
        <v>E1.P_D.MR1</v>
      </c>
      <c r="L72" s="527" t="s">
        <v>174</v>
      </c>
      <c r="M72" s="528" t="s">
        <v>532</v>
      </c>
      <c r="N72" s="295">
        <v>1400</v>
      </c>
      <c r="O72" s="503">
        <v>1800</v>
      </c>
      <c r="P72" s="491" t="s">
        <v>112</v>
      </c>
      <c r="Q72" s="504" t="str">
        <f t="shared" si="6"/>
        <v>E1.P_D.MR1-MP04-1</v>
      </c>
      <c r="R72" s="431" t="s">
        <v>656</v>
      </c>
      <c r="S72" s="321" t="s">
        <v>657</v>
      </c>
      <c r="T72" s="300">
        <v>2</v>
      </c>
      <c r="U72" s="301">
        <v>4</v>
      </c>
      <c r="V72" s="300" t="s">
        <v>67</v>
      </c>
      <c r="W72" s="302">
        <v>1</v>
      </c>
      <c r="X72" s="303">
        <v>1</v>
      </c>
      <c r="Y72" s="302">
        <v>1</v>
      </c>
      <c r="Z72" s="304">
        <v>1</v>
      </c>
      <c r="AA72" s="305"/>
      <c r="AB72" s="306"/>
      <c r="AC72" s="306"/>
      <c r="AD72" s="306"/>
      <c r="AE72" s="306"/>
      <c r="AF72" s="306"/>
      <c r="AG72" s="306"/>
      <c r="AH72" s="306"/>
      <c r="AI72" s="306"/>
      <c r="AJ72" s="306"/>
      <c r="AK72" s="306"/>
      <c r="AL72" s="306"/>
      <c r="AM72" s="306"/>
      <c r="AN72" s="306"/>
      <c r="AO72" s="306"/>
      <c r="AP72" s="306"/>
      <c r="AQ72" s="306"/>
      <c r="AR72" s="306"/>
      <c r="AS72" s="306"/>
      <c r="AT72" s="306"/>
      <c r="AU72" s="306"/>
      <c r="AV72" s="306"/>
      <c r="AW72" s="306"/>
      <c r="AX72" s="306"/>
      <c r="AY72" s="306"/>
      <c r="AZ72" s="306"/>
      <c r="BA72" s="306"/>
      <c r="BB72" s="306"/>
      <c r="BC72" s="307"/>
      <c r="BD72" s="308" t="s">
        <v>645</v>
      </c>
      <c r="BS72" s="90" t="s">
        <v>173</v>
      </c>
      <c r="BT72" s="90" t="s">
        <v>174</v>
      </c>
      <c r="BU72" s="91" t="s">
        <v>654</v>
      </c>
      <c r="BV72" s="88" t="s">
        <v>652</v>
      </c>
      <c r="DH72" s="7" t="s">
        <v>659</v>
      </c>
      <c r="DI72" s="7" t="s">
        <v>84</v>
      </c>
      <c r="DJ72" s="7" t="s">
        <v>197</v>
      </c>
      <c r="DK72" s="7" t="s">
        <v>198</v>
      </c>
      <c r="DL72" s="7" t="s">
        <v>196</v>
      </c>
      <c r="DQ72" s="7" t="s">
        <v>654</v>
      </c>
      <c r="DR72" s="7" t="s">
        <v>652</v>
      </c>
      <c r="EL72" s="499" t="s">
        <v>658</v>
      </c>
      <c r="EM72" s="325" t="s">
        <v>656</v>
      </c>
      <c r="EN72" s="281" t="s">
        <v>657</v>
      </c>
      <c r="EO72" s="281">
        <v>2</v>
      </c>
      <c r="EP72" s="281">
        <v>4</v>
      </c>
      <c r="EQ72" s="282">
        <v>1</v>
      </c>
      <c r="ER72" s="282">
        <v>1</v>
      </c>
      <c r="ES72" s="282">
        <v>1</v>
      </c>
      <c r="ET72" s="282">
        <v>1</v>
      </c>
    </row>
    <row r="73" spans="1:150" ht="51" customHeight="1" x14ac:dyDescent="0.2">
      <c r="A73" s="284" t="s">
        <v>53</v>
      </c>
      <c r="B73" s="439" t="s">
        <v>54</v>
      </c>
      <c r="C73" s="440" t="s">
        <v>55</v>
      </c>
      <c r="D73" s="440"/>
      <c r="E73" s="8" t="s">
        <v>641</v>
      </c>
      <c r="F73" s="288" t="str">
        <f t="shared" si="4"/>
        <v>E1.P_D</v>
      </c>
      <c r="G73" s="525" t="s">
        <v>106</v>
      </c>
      <c r="H73" s="526" t="s">
        <v>198</v>
      </c>
      <c r="I73" s="453"/>
      <c r="J73" s="291" t="s">
        <v>61</v>
      </c>
      <c r="K73" s="292" t="str">
        <f t="shared" si="5"/>
        <v>E1.P_D.MR1</v>
      </c>
      <c r="L73" s="527" t="s">
        <v>174</v>
      </c>
      <c r="M73" s="528" t="s">
        <v>532</v>
      </c>
      <c r="N73" s="295">
        <v>1400</v>
      </c>
      <c r="O73" s="503">
        <v>1800</v>
      </c>
      <c r="P73" s="491" t="s">
        <v>122</v>
      </c>
      <c r="Q73" s="504" t="str">
        <f t="shared" si="6"/>
        <v>E1.P_D.MR1-MP05-1</v>
      </c>
      <c r="R73" s="431" t="s">
        <v>660</v>
      </c>
      <c r="S73" s="321" t="s">
        <v>532</v>
      </c>
      <c r="T73" s="300">
        <v>1</v>
      </c>
      <c r="U73" s="301">
        <v>2</v>
      </c>
      <c r="V73" s="300" t="s">
        <v>67</v>
      </c>
      <c r="W73" s="322">
        <v>0.5</v>
      </c>
      <c r="X73" s="337">
        <v>0.5</v>
      </c>
      <c r="Y73" s="322">
        <v>0.5</v>
      </c>
      <c r="Z73" s="323">
        <v>0.5</v>
      </c>
      <c r="AA73" s="305"/>
      <c r="AB73" s="306"/>
      <c r="AC73" s="306"/>
      <c r="AD73" s="306"/>
      <c r="AE73" s="306"/>
      <c r="AF73" s="306"/>
      <c r="AG73" s="306"/>
      <c r="AH73" s="306"/>
      <c r="AI73" s="306"/>
      <c r="AJ73" s="306"/>
      <c r="AK73" s="306"/>
      <c r="AL73" s="306"/>
      <c r="AM73" s="306"/>
      <c r="AN73" s="306"/>
      <c r="AO73" s="306"/>
      <c r="AP73" s="306"/>
      <c r="AQ73" s="306"/>
      <c r="AR73" s="306"/>
      <c r="AS73" s="306"/>
      <c r="AT73" s="306"/>
      <c r="AU73" s="306"/>
      <c r="AV73" s="306"/>
      <c r="AW73" s="306"/>
      <c r="AX73" s="306"/>
      <c r="AY73" s="306"/>
      <c r="AZ73" s="306"/>
      <c r="BA73" s="306"/>
      <c r="BB73" s="306"/>
      <c r="BC73" s="307"/>
      <c r="BD73" s="308" t="s">
        <v>645</v>
      </c>
      <c r="BS73" s="90" t="s">
        <v>173</v>
      </c>
      <c r="BT73" s="90" t="s">
        <v>174</v>
      </c>
      <c r="BU73" s="91" t="s">
        <v>658</v>
      </c>
      <c r="BV73" s="88" t="s">
        <v>656</v>
      </c>
      <c r="DH73" s="7" t="s">
        <v>662</v>
      </c>
      <c r="DI73" s="7" t="s">
        <v>84</v>
      </c>
      <c r="DJ73" s="7" t="s">
        <v>197</v>
      </c>
      <c r="DK73" s="7" t="s">
        <v>198</v>
      </c>
      <c r="DL73" s="7" t="s">
        <v>196</v>
      </c>
      <c r="DQ73" s="7" t="s">
        <v>658</v>
      </c>
      <c r="DR73" s="7" t="s">
        <v>656</v>
      </c>
      <c r="EL73" s="499" t="s">
        <v>661</v>
      </c>
      <c r="EM73" s="325" t="s">
        <v>660</v>
      </c>
      <c r="EN73" s="281" t="s">
        <v>532</v>
      </c>
      <c r="EO73" s="281">
        <v>1</v>
      </c>
      <c r="EP73" s="281">
        <v>2</v>
      </c>
      <c r="EQ73" s="283">
        <v>0.5</v>
      </c>
      <c r="ER73" s="283">
        <v>0.5</v>
      </c>
      <c r="ES73" s="283">
        <v>0.5</v>
      </c>
      <c r="ET73" s="283">
        <v>0.5</v>
      </c>
    </row>
    <row r="74" spans="1:150" ht="49.5" customHeight="1" x14ac:dyDescent="0.2">
      <c r="A74" s="284" t="s">
        <v>53</v>
      </c>
      <c r="B74" s="439" t="s">
        <v>54</v>
      </c>
      <c r="C74" s="440" t="s">
        <v>55</v>
      </c>
      <c r="D74" s="440"/>
      <c r="E74" s="8" t="s">
        <v>641</v>
      </c>
      <c r="F74" s="288" t="str">
        <f t="shared" ref="F74:F137" si="26">+CONCATENATE(A74,E74)</f>
        <v>E1.P_D</v>
      </c>
      <c r="G74" s="525" t="s">
        <v>106</v>
      </c>
      <c r="H74" s="526" t="s">
        <v>198</v>
      </c>
      <c r="I74" s="453"/>
      <c r="J74" s="291" t="s">
        <v>61</v>
      </c>
      <c r="K74" s="292" t="str">
        <f t="shared" ref="K74:K137" si="27">+CONCATENATE(F74,".",J74)</f>
        <v>E1.P_D.MR1</v>
      </c>
      <c r="L74" s="527" t="s">
        <v>174</v>
      </c>
      <c r="M74" s="528" t="s">
        <v>532</v>
      </c>
      <c r="N74" s="295">
        <v>1400</v>
      </c>
      <c r="O74" s="503">
        <v>1800</v>
      </c>
      <c r="P74" s="491" t="s">
        <v>132</v>
      </c>
      <c r="Q74" s="504" t="str">
        <f t="shared" ref="Q74:Q137" si="28">+CONCATENATE(K74,"-",P74)</f>
        <v>E1.P_D.MR1-MP06-1</v>
      </c>
      <c r="R74" s="431" t="s">
        <v>663</v>
      </c>
      <c r="S74" s="321" t="s">
        <v>664</v>
      </c>
      <c r="T74" s="300">
        <v>1</v>
      </c>
      <c r="U74" s="301">
        <v>5</v>
      </c>
      <c r="V74" s="300" t="s">
        <v>67</v>
      </c>
      <c r="W74" s="302">
        <v>2</v>
      </c>
      <c r="X74" s="303">
        <v>5</v>
      </c>
      <c r="Y74" s="302">
        <v>5</v>
      </c>
      <c r="Z74" s="304">
        <v>5</v>
      </c>
      <c r="AA74" s="305"/>
      <c r="AB74" s="306"/>
      <c r="AC74" s="306"/>
      <c r="AD74" s="306"/>
      <c r="AE74" s="306"/>
      <c r="AF74" s="306"/>
      <c r="AG74" s="306"/>
      <c r="AH74" s="306"/>
      <c r="AI74" s="306"/>
      <c r="AJ74" s="306"/>
      <c r="AK74" s="306"/>
      <c r="AL74" s="306"/>
      <c r="AM74" s="306"/>
      <c r="AN74" s="306"/>
      <c r="AO74" s="306"/>
      <c r="AP74" s="306"/>
      <c r="AQ74" s="306"/>
      <c r="AR74" s="306"/>
      <c r="AS74" s="306"/>
      <c r="AT74" s="306"/>
      <c r="AU74" s="306"/>
      <c r="AV74" s="306"/>
      <c r="AW74" s="306"/>
      <c r="AX74" s="306"/>
      <c r="AY74" s="306"/>
      <c r="AZ74" s="306"/>
      <c r="BA74" s="306"/>
      <c r="BB74" s="306"/>
      <c r="BC74" s="307"/>
      <c r="BD74" s="308" t="s">
        <v>645</v>
      </c>
      <c r="BS74" s="90" t="s">
        <v>173</v>
      </c>
      <c r="BT74" s="90" t="s">
        <v>174</v>
      </c>
      <c r="BU74" s="91" t="s">
        <v>661</v>
      </c>
      <c r="BV74" s="88" t="s">
        <v>660</v>
      </c>
      <c r="DH74" s="7" t="s">
        <v>666</v>
      </c>
      <c r="DI74" s="7" t="s">
        <v>84</v>
      </c>
      <c r="DJ74" s="7" t="s">
        <v>197</v>
      </c>
      <c r="DK74" s="7" t="s">
        <v>198</v>
      </c>
      <c r="DL74" s="7" t="s">
        <v>196</v>
      </c>
      <c r="DQ74" s="7" t="s">
        <v>661</v>
      </c>
      <c r="DR74" s="7" t="s">
        <v>660</v>
      </c>
      <c r="EL74" s="499" t="s">
        <v>665</v>
      </c>
      <c r="EM74" s="325" t="s">
        <v>663</v>
      </c>
      <c r="EN74" s="281" t="s">
        <v>664</v>
      </c>
      <c r="EO74" s="281">
        <v>1</v>
      </c>
      <c r="EP74" s="281">
        <v>5</v>
      </c>
      <c r="EQ74" s="282">
        <v>2</v>
      </c>
      <c r="ER74" s="282">
        <v>5</v>
      </c>
      <c r="ES74" s="282">
        <v>5</v>
      </c>
      <c r="ET74" s="282">
        <v>5</v>
      </c>
    </row>
    <row r="75" spans="1:150" ht="81.75" customHeight="1" x14ac:dyDescent="0.2">
      <c r="A75" s="284" t="s">
        <v>53</v>
      </c>
      <c r="B75" s="439" t="s">
        <v>54</v>
      </c>
      <c r="C75" s="440" t="s">
        <v>55</v>
      </c>
      <c r="D75" s="440"/>
      <c r="E75" s="8" t="s">
        <v>641</v>
      </c>
      <c r="F75" s="288" t="str">
        <f t="shared" si="26"/>
        <v>E1.P_D</v>
      </c>
      <c r="G75" s="525" t="s">
        <v>106</v>
      </c>
      <c r="H75" s="526" t="s">
        <v>198</v>
      </c>
      <c r="I75" s="453"/>
      <c r="J75" s="291" t="s">
        <v>61</v>
      </c>
      <c r="K75" s="292" t="str">
        <f t="shared" si="27"/>
        <v>E1.P_D.MR1</v>
      </c>
      <c r="L75" s="527" t="s">
        <v>174</v>
      </c>
      <c r="M75" s="528" t="s">
        <v>532</v>
      </c>
      <c r="N75" s="295">
        <v>1400</v>
      </c>
      <c r="O75" s="503">
        <v>1800</v>
      </c>
      <c r="P75" s="491" t="s">
        <v>142</v>
      </c>
      <c r="Q75" s="504" t="str">
        <f t="shared" si="28"/>
        <v>E1.P_D.MR1-MP07-1</v>
      </c>
      <c r="R75" s="431" t="s">
        <v>667</v>
      </c>
      <c r="S75" s="321" t="s">
        <v>668</v>
      </c>
      <c r="T75" s="389">
        <v>1</v>
      </c>
      <c r="U75" s="390">
        <v>1</v>
      </c>
      <c r="V75" s="389" t="s">
        <v>102</v>
      </c>
      <c r="W75" s="322">
        <v>0</v>
      </c>
      <c r="X75" s="337">
        <v>33.299999999999997</v>
      </c>
      <c r="Y75" s="322">
        <v>33.299999999999997</v>
      </c>
      <c r="Z75" s="323">
        <v>33.299999999999997</v>
      </c>
      <c r="AA75" s="391"/>
      <c r="AB75" s="392"/>
      <c r="AC75" s="392"/>
      <c r="AD75" s="392"/>
      <c r="AE75" s="392"/>
      <c r="AF75" s="392"/>
      <c r="AG75" s="392"/>
      <c r="AH75" s="392"/>
      <c r="AI75" s="392"/>
      <c r="AJ75" s="392"/>
      <c r="AK75" s="392"/>
      <c r="AL75" s="392"/>
      <c r="AM75" s="392"/>
      <c r="AN75" s="392"/>
      <c r="AO75" s="392"/>
      <c r="AP75" s="392"/>
      <c r="AQ75" s="392"/>
      <c r="AR75" s="392"/>
      <c r="AS75" s="392"/>
      <c r="AT75" s="392"/>
      <c r="AU75" s="392"/>
      <c r="AV75" s="392"/>
      <c r="AW75" s="392"/>
      <c r="AX75" s="392"/>
      <c r="AY75" s="392"/>
      <c r="AZ75" s="392"/>
      <c r="BA75" s="392"/>
      <c r="BB75" s="392"/>
      <c r="BC75" s="393"/>
      <c r="BD75" s="308" t="s">
        <v>645</v>
      </c>
      <c r="BS75" s="90" t="s">
        <v>173</v>
      </c>
      <c r="BT75" s="90" t="s">
        <v>174</v>
      </c>
      <c r="BU75" s="91" t="s">
        <v>665</v>
      </c>
      <c r="BV75" s="88" t="s">
        <v>663</v>
      </c>
      <c r="DH75" s="7" t="s">
        <v>670</v>
      </c>
      <c r="DI75" s="7" t="s">
        <v>84</v>
      </c>
      <c r="DJ75" s="7" t="s">
        <v>197</v>
      </c>
      <c r="DK75" s="7" t="s">
        <v>198</v>
      </c>
      <c r="DL75" s="7" t="s">
        <v>196</v>
      </c>
      <c r="DQ75" s="7" t="s">
        <v>665</v>
      </c>
      <c r="DR75" s="7" t="s">
        <v>663</v>
      </c>
      <c r="EL75" s="499" t="s">
        <v>669</v>
      </c>
      <c r="EM75" s="325" t="s">
        <v>667</v>
      </c>
      <c r="EN75" s="281" t="s">
        <v>668</v>
      </c>
      <c r="EO75" s="394">
        <v>1</v>
      </c>
      <c r="EP75" s="394">
        <v>1</v>
      </c>
      <c r="EQ75" s="283">
        <v>0</v>
      </c>
      <c r="ER75" s="283">
        <v>33.299999999999997</v>
      </c>
      <c r="ES75" s="283">
        <v>33.299999999999997</v>
      </c>
      <c r="ET75" s="283">
        <v>33.299999999999997</v>
      </c>
    </row>
    <row r="76" spans="1:150" ht="48" customHeight="1" x14ac:dyDescent="0.2">
      <c r="A76" s="284" t="s">
        <v>53</v>
      </c>
      <c r="B76" s="439" t="s">
        <v>54</v>
      </c>
      <c r="C76" s="440" t="s">
        <v>55</v>
      </c>
      <c r="D76" s="440"/>
      <c r="E76" s="8" t="s">
        <v>641</v>
      </c>
      <c r="F76" s="288" t="str">
        <f t="shared" si="26"/>
        <v>E1.P_D</v>
      </c>
      <c r="G76" s="525" t="s">
        <v>106</v>
      </c>
      <c r="H76" s="526" t="s">
        <v>198</v>
      </c>
      <c r="I76" s="453"/>
      <c r="J76" s="291" t="s">
        <v>61</v>
      </c>
      <c r="K76" s="292" t="str">
        <f t="shared" si="27"/>
        <v>E1.P_D.MR1</v>
      </c>
      <c r="L76" s="527" t="s">
        <v>174</v>
      </c>
      <c r="M76" s="528" t="s">
        <v>532</v>
      </c>
      <c r="N76" s="295">
        <v>1400</v>
      </c>
      <c r="O76" s="503">
        <v>1800</v>
      </c>
      <c r="P76" s="491" t="s">
        <v>156</v>
      </c>
      <c r="Q76" s="504" t="str">
        <f t="shared" si="28"/>
        <v>E1.P_D.MR1-MP08-1</v>
      </c>
      <c r="R76" s="431" t="s">
        <v>671</v>
      </c>
      <c r="S76" s="321" t="s">
        <v>672</v>
      </c>
      <c r="T76" s="389">
        <v>200</v>
      </c>
      <c r="U76" s="390">
        <v>240</v>
      </c>
      <c r="V76" s="389" t="s">
        <v>67</v>
      </c>
      <c r="W76" s="302">
        <v>45</v>
      </c>
      <c r="X76" s="303">
        <v>65</v>
      </c>
      <c r="Y76" s="302">
        <v>65</v>
      </c>
      <c r="Z76" s="304">
        <v>65</v>
      </c>
      <c r="AA76" s="391"/>
      <c r="AB76" s="392"/>
      <c r="AC76" s="392"/>
      <c r="AD76" s="392"/>
      <c r="AE76" s="392"/>
      <c r="AF76" s="392"/>
      <c r="AG76" s="392"/>
      <c r="AH76" s="392"/>
      <c r="AI76" s="392"/>
      <c r="AJ76" s="392"/>
      <c r="AK76" s="392"/>
      <c r="AL76" s="392"/>
      <c r="AM76" s="392"/>
      <c r="AN76" s="392"/>
      <c r="AO76" s="392"/>
      <c r="AP76" s="392"/>
      <c r="AQ76" s="392"/>
      <c r="AR76" s="392"/>
      <c r="AS76" s="392"/>
      <c r="AT76" s="392"/>
      <c r="AU76" s="392"/>
      <c r="AV76" s="392"/>
      <c r="AW76" s="392"/>
      <c r="AX76" s="392"/>
      <c r="AY76" s="392"/>
      <c r="AZ76" s="392"/>
      <c r="BA76" s="392"/>
      <c r="BB76" s="392"/>
      <c r="BC76" s="393"/>
      <c r="BD76" s="308" t="s">
        <v>645</v>
      </c>
      <c r="BS76" s="90" t="s">
        <v>173</v>
      </c>
      <c r="BT76" s="90" t="s">
        <v>174</v>
      </c>
      <c r="BU76" s="91" t="s">
        <v>669</v>
      </c>
      <c r="BV76" s="88" t="s">
        <v>667</v>
      </c>
      <c r="DH76" s="7" t="s">
        <v>674</v>
      </c>
      <c r="DI76" s="7" t="s">
        <v>84</v>
      </c>
      <c r="DJ76" s="7" t="s">
        <v>197</v>
      </c>
      <c r="DK76" s="7" t="s">
        <v>198</v>
      </c>
      <c r="DL76" s="7" t="s">
        <v>196</v>
      </c>
      <c r="DQ76" s="7" t="s">
        <v>669</v>
      </c>
      <c r="DR76" s="7" t="s">
        <v>667</v>
      </c>
      <c r="EL76" s="499" t="s">
        <v>673</v>
      </c>
      <c r="EM76" s="325" t="s">
        <v>671</v>
      </c>
      <c r="EN76" s="281" t="s">
        <v>672</v>
      </c>
      <c r="EO76" s="394">
        <v>200</v>
      </c>
      <c r="EP76" s="394">
        <v>240</v>
      </c>
      <c r="EQ76" s="282">
        <v>45</v>
      </c>
      <c r="ER76" s="282">
        <v>65</v>
      </c>
      <c r="ES76" s="282">
        <v>65</v>
      </c>
      <c r="ET76" s="282">
        <v>65</v>
      </c>
    </row>
    <row r="77" spans="1:150" ht="68.25" customHeight="1" x14ac:dyDescent="0.2">
      <c r="A77" s="284" t="s">
        <v>53</v>
      </c>
      <c r="B77" s="439" t="s">
        <v>54</v>
      </c>
      <c r="C77" s="440" t="s">
        <v>55</v>
      </c>
      <c r="D77" s="440"/>
      <c r="E77" s="8" t="s">
        <v>641</v>
      </c>
      <c r="F77" s="288" t="str">
        <f t="shared" si="26"/>
        <v>E1.P_D</v>
      </c>
      <c r="G77" s="525" t="s">
        <v>106</v>
      </c>
      <c r="H77" s="526" t="s">
        <v>198</v>
      </c>
      <c r="I77" s="453"/>
      <c r="J77" s="291" t="s">
        <v>61</v>
      </c>
      <c r="K77" s="292" t="str">
        <f t="shared" si="27"/>
        <v>E1.P_D.MR1</v>
      </c>
      <c r="L77" s="527" t="s">
        <v>174</v>
      </c>
      <c r="M77" s="528" t="s">
        <v>532</v>
      </c>
      <c r="N77" s="295">
        <v>1400</v>
      </c>
      <c r="O77" s="503">
        <v>1800</v>
      </c>
      <c r="P77" s="491" t="s">
        <v>515</v>
      </c>
      <c r="Q77" s="504" t="str">
        <f t="shared" si="28"/>
        <v>E1.P_D.MR1-MP09-1</v>
      </c>
      <c r="R77" s="431" t="s">
        <v>675</v>
      </c>
      <c r="S77" s="321" t="s">
        <v>676</v>
      </c>
      <c r="T77" s="389">
        <v>154</v>
      </c>
      <c r="U77" s="390">
        <v>200</v>
      </c>
      <c r="V77" s="389" t="s">
        <v>67</v>
      </c>
      <c r="W77" s="302">
        <v>50</v>
      </c>
      <c r="X77" s="303">
        <v>50</v>
      </c>
      <c r="Y77" s="302">
        <v>50</v>
      </c>
      <c r="Z77" s="304">
        <v>50</v>
      </c>
      <c r="AA77" s="391"/>
      <c r="AB77" s="392"/>
      <c r="AC77" s="392"/>
      <c r="AD77" s="392"/>
      <c r="AE77" s="392"/>
      <c r="AF77" s="392"/>
      <c r="AG77" s="392"/>
      <c r="AH77" s="392"/>
      <c r="AI77" s="392"/>
      <c r="AJ77" s="392"/>
      <c r="AK77" s="392"/>
      <c r="AL77" s="392"/>
      <c r="AM77" s="392"/>
      <c r="AN77" s="392"/>
      <c r="AO77" s="392"/>
      <c r="AP77" s="392"/>
      <c r="AQ77" s="392"/>
      <c r="AR77" s="392"/>
      <c r="AS77" s="392"/>
      <c r="AT77" s="392"/>
      <c r="AU77" s="392"/>
      <c r="AV77" s="392"/>
      <c r="AW77" s="392"/>
      <c r="AX77" s="392"/>
      <c r="AY77" s="392"/>
      <c r="AZ77" s="392"/>
      <c r="BA77" s="392"/>
      <c r="BB77" s="392"/>
      <c r="BC77" s="393"/>
      <c r="BD77" s="308" t="s">
        <v>645</v>
      </c>
      <c r="BS77" s="90" t="s">
        <v>173</v>
      </c>
      <c r="BT77" s="90" t="s">
        <v>174</v>
      </c>
      <c r="BU77" s="91" t="s">
        <v>673</v>
      </c>
      <c r="BV77" s="88" t="s">
        <v>671</v>
      </c>
      <c r="DH77" s="7" t="s">
        <v>678</v>
      </c>
      <c r="DI77" s="7" t="s">
        <v>84</v>
      </c>
      <c r="DJ77" s="7" t="s">
        <v>197</v>
      </c>
      <c r="DK77" s="7" t="s">
        <v>198</v>
      </c>
      <c r="DL77" s="7" t="s">
        <v>196</v>
      </c>
      <c r="DQ77" s="7" t="s">
        <v>673</v>
      </c>
      <c r="DR77" s="7" t="s">
        <v>671</v>
      </c>
      <c r="EL77" s="499" t="s">
        <v>677</v>
      </c>
      <c r="EM77" s="325" t="s">
        <v>675</v>
      </c>
      <c r="EN77" s="281" t="s">
        <v>676</v>
      </c>
      <c r="EO77" s="394">
        <v>154</v>
      </c>
      <c r="EP77" s="394">
        <v>200</v>
      </c>
      <c r="EQ77" s="282">
        <v>50</v>
      </c>
      <c r="ER77" s="282">
        <v>50</v>
      </c>
      <c r="ES77" s="282">
        <v>50</v>
      </c>
      <c r="ET77" s="282">
        <v>50</v>
      </c>
    </row>
    <row r="78" spans="1:150" ht="84" customHeight="1" x14ac:dyDescent="0.2">
      <c r="A78" s="284" t="s">
        <v>53</v>
      </c>
      <c r="B78" s="439" t="s">
        <v>54</v>
      </c>
      <c r="C78" s="440" t="s">
        <v>55</v>
      </c>
      <c r="D78" s="440"/>
      <c r="E78" s="8" t="s">
        <v>641</v>
      </c>
      <c r="F78" s="288" t="str">
        <f t="shared" si="26"/>
        <v>E1.P_D</v>
      </c>
      <c r="G78" s="525" t="s">
        <v>106</v>
      </c>
      <c r="H78" s="526" t="s">
        <v>198</v>
      </c>
      <c r="I78" s="453"/>
      <c r="J78" s="291" t="s">
        <v>61</v>
      </c>
      <c r="K78" s="292" t="str">
        <f t="shared" si="27"/>
        <v>E1.P_D.MR1</v>
      </c>
      <c r="L78" s="527" t="s">
        <v>174</v>
      </c>
      <c r="M78" s="528" t="s">
        <v>532</v>
      </c>
      <c r="N78" s="295">
        <v>1400</v>
      </c>
      <c r="O78" s="503">
        <v>1800</v>
      </c>
      <c r="P78" s="491" t="s">
        <v>522</v>
      </c>
      <c r="Q78" s="504" t="str">
        <f t="shared" si="28"/>
        <v>E1.P_D.MR1-MP10-1</v>
      </c>
      <c r="R78" s="431" t="s">
        <v>679</v>
      </c>
      <c r="S78" s="321" t="s">
        <v>680</v>
      </c>
      <c r="T78" s="326">
        <v>0.1</v>
      </c>
      <c r="U78" s="327">
        <v>1</v>
      </c>
      <c r="V78" s="326" t="s">
        <v>67</v>
      </c>
      <c r="W78" s="328">
        <v>0.25</v>
      </c>
      <c r="X78" s="329">
        <v>0.25</v>
      </c>
      <c r="Y78" s="328">
        <v>0.25</v>
      </c>
      <c r="Z78" s="330">
        <v>0.25</v>
      </c>
      <c r="AA78" s="331"/>
      <c r="AB78" s="332"/>
      <c r="AC78" s="332"/>
      <c r="AD78" s="332"/>
      <c r="AE78" s="332"/>
      <c r="AF78" s="332"/>
      <c r="AG78" s="332"/>
      <c r="AH78" s="332"/>
      <c r="AI78" s="332"/>
      <c r="AJ78" s="332"/>
      <c r="AK78" s="332"/>
      <c r="AL78" s="332"/>
      <c r="AM78" s="332"/>
      <c r="AN78" s="332"/>
      <c r="AO78" s="332"/>
      <c r="AP78" s="332"/>
      <c r="AQ78" s="332"/>
      <c r="AR78" s="332"/>
      <c r="AS78" s="332"/>
      <c r="AT78" s="332"/>
      <c r="AU78" s="332"/>
      <c r="AV78" s="332"/>
      <c r="AW78" s="332"/>
      <c r="AX78" s="332"/>
      <c r="AY78" s="332"/>
      <c r="AZ78" s="332"/>
      <c r="BA78" s="332"/>
      <c r="BB78" s="332"/>
      <c r="BC78" s="333"/>
      <c r="BD78" s="308" t="s">
        <v>645</v>
      </c>
      <c r="BS78" s="90" t="s">
        <v>173</v>
      </c>
      <c r="BT78" s="90" t="s">
        <v>174</v>
      </c>
      <c r="BU78" s="91" t="s">
        <v>677</v>
      </c>
      <c r="BV78" s="88" t="s">
        <v>675</v>
      </c>
      <c r="DH78" s="7" t="s">
        <v>682</v>
      </c>
      <c r="DI78" s="7" t="s">
        <v>84</v>
      </c>
      <c r="DJ78" s="7" t="s">
        <v>197</v>
      </c>
      <c r="DK78" s="7" t="s">
        <v>198</v>
      </c>
      <c r="DL78" s="7" t="s">
        <v>196</v>
      </c>
      <c r="DQ78" s="7" t="s">
        <v>677</v>
      </c>
      <c r="DR78" s="7" t="s">
        <v>675</v>
      </c>
      <c r="EL78" s="499" t="s">
        <v>681</v>
      </c>
      <c r="EM78" s="325" t="s">
        <v>679</v>
      </c>
      <c r="EN78" s="281" t="s">
        <v>1904</v>
      </c>
      <c r="EO78" s="336">
        <v>10</v>
      </c>
      <c r="EP78" s="336">
        <v>100</v>
      </c>
      <c r="EQ78" s="336">
        <v>25</v>
      </c>
      <c r="ER78" s="336">
        <v>25</v>
      </c>
      <c r="ES78" s="336">
        <v>25</v>
      </c>
      <c r="ET78" s="336">
        <v>25</v>
      </c>
    </row>
    <row r="79" spans="1:150" ht="82.5" customHeight="1" x14ac:dyDescent="0.2">
      <c r="A79" s="284" t="s">
        <v>53</v>
      </c>
      <c r="B79" s="439" t="s">
        <v>54</v>
      </c>
      <c r="C79" s="440" t="s">
        <v>55</v>
      </c>
      <c r="D79" s="440"/>
      <c r="E79" s="8" t="s">
        <v>641</v>
      </c>
      <c r="F79" s="288" t="str">
        <f t="shared" si="26"/>
        <v>E1.P_D</v>
      </c>
      <c r="G79" s="525" t="s">
        <v>106</v>
      </c>
      <c r="H79" s="526" t="s">
        <v>198</v>
      </c>
      <c r="I79" s="453"/>
      <c r="J79" s="291" t="s">
        <v>61</v>
      </c>
      <c r="K79" s="292" t="str">
        <f t="shared" si="27"/>
        <v>E1.P_D.MR1</v>
      </c>
      <c r="L79" s="527" t="s">
        <v>174</v>
      </c>
      <c r="M79" s="528" t="s">
        <v>532</v>
      </c>
      <c r="N79" s="295">
        <v>1400</v>
      </c>
      <c r="O79" s="503">
        <v>1800</v>
      </c>
      <c r="P79" s="491" t="s">
        <v>610</v>
      </c>
      <c r="Q79" s="504" t="str">
        <f t="shared" si="28"/>
        <v>E1.P_D.MR1-MP11-1</v>
      </c>
      <c r="R79" s="431" t="s">
        <v>683</v>
      </c>
      <c r="S79" s="321" t="s">
        <v>684</v>
      </c>
      <c r="T79" s="300">
        <v>1</v>
      </c>
      <c r="U79" s="301">
        <v>2</v>
      </c>
      <c r="V79" s="300" t="s">
        <v>67</v>
      </c>
      <c r="W79" s="302">
        <v>0</v>
      </c>
      <c r="X79" s="303">
        <v>2</v>
      </c>
      <c r="Y79" s="302">
        <v>0</v>
      </c>
      <c r="Z79" s="304">
        <v>0</v>
      </c>
      <c r="AA79" s="305"/>
      <c r="AB79" s="306"/>
      <c r="AC79" s="306"/>
      <c r="AD79" s="306"/>
      <c r="AE79" s="306"/>
      <c r="AF79" s="306"/>
      <c r="AG79" s="306"/>
      <c r="AH79" s="306"/>
      <c r="AI79" s="306"/>
      <c r="AJ79" s="306"/>
      <c r="AK79" s="306"/>
      <c r="AL79" s="306"/>
      <c r="AM79" s="306"/>
      <c r="AN79" s="306"/>
      <c r="AO79" s="306"/>
      <c r="AP79" s="306"/>
      <c r="AQ79" s="306"/>
      <c r="AR79" s="306"/>
      <c r="AS79" s="306"/>
      <c r="AT79" s="306"/>
      <c r="AU79" s="306"/>
      <c r="AV79" s="306"/>
      <c r="AW79" s="306"/>
      <c r="AX79" s="306"/>
      <c r="AY79" s="306"/>
      <c r="AZ79" s="306"/>
      <c r="BA79" s="306"/>
      <c r="BB79" s="306"/>
      <c r="BC79" s="307"/>
      <c r="BD79" s="308" t="s">
        <v>645</v>
      </c>
      <c r="BS79" s="90" t="s">
        <v>173</v>
      </c>
      <c r="BT79" s="90" t="s">
        <v>174</v>
      </c>
      <c r="BU79" s="91" t="s">
        <v>681</v>
      </c>
      <c r="BV79" s="88" t="s">
        <v>679</v>
      </c>
      <c r="DH79" s="7" t="s">
        <v>686</v>
      </c>
      <c r="DI79" s="7" t="s">
        <v>84</v>
      </c>
      <c r="DJ79" s="7" t="s">
        <v>197</v>
      </c>
      <c r="DK79" s="7" t="s">
        <v>198</v>
      </c>
      <c r="DL79" s="7" t="s">
        <v>196</v>
      </c>
      <c r="DQ79" s="7" t="s">
        <v>681</v>
      </c>
      <c r="DR79" s="7" t="s">
        <v>679</v>
      </c>
      <c r="EL79" s="499" t="s">
        <v>685</v>
      </c>
      <c r="EM79" s="325" t="s">
        <v>683</v>
      </c>
      <c r="EN79" s="281" t="s">
        <v>684</v>
      </c>
      <c r="EO79" s="281">
        <v>1</v>
      </c>
      <c r="EP79" s="281">
        <v>2</v>
      </c>
      <c r="EQ79" s="282">
        <v>0</v>
      </c>
      <c r="ER79" s="282">
        <v>2</v>
      </c>
      <c r="ES79" s="282">
        <v>0</v>
      </c>
      <c r="ET79" s="282">
        <v>0</v>
      </c>
    </row>
    <row r="80" spans="1:150" ht="55.5" customHeight="1" x14ac:dyDescent="0.2">
      <c r="A80" s="284" t="s">
        <v>53</v>
      </c>
      <c r="B80" s="439" t="s">
        <v>54</v>
      </c>
      <c r="C80" s="440" t="s">
        <v>55</v>
      </c>
      <c r="D80" s="440"/>
      <c r="E80" s="8" t="s">
        <v>641</v>
      </c>
      <c r="F80" s="288" t="str">
        <f t="shared" si="26"/>
        <v>E1.P_D</v>
      </c>
      <c r="G80" s="525" t="s">
        <v>106</v>
      </c>
      <c r="H80" s="526" t="s">
        <v>198</v>
      </c>
      <c r="I80" s="453"/>
      <c r="J80" s="291" t="s">
        <v>61</v>
      </c>
      <c r="K80" s="292" t="str">
        <f t="shared" si="27"/>
        <v>E1.P_D.MR1</v>
      </c>
      <c r="L80" s="527" t="s">
        <v>174</v>
      </c>
      <c r="M80" s="528" t="s">
        <v>532</v>
      </c>
      <c r="N80" s="295">
        <v>1400</v>
      </c>
      <c r="O80" s="503">
        <v>1800</v>
      </c>
      <c r="P80" s="491" t="s">
        <v>615</v>
      </c>
      <c r="Q80" s="504" t="str">
        <f t="shared" si="28"/>
        <v>E1.P_D.MR1-MP12-1</v>
      </c>
      <c r="R80" s="431" t="s">
        <v>687</v>
      </c>
      <c r="S80" s="321" t="s">
        <v>688</v>
      </c>
      <c r="T80" s="389">
        <v>55</v>
      </c>
      <c r="U80" s="390">
        <v>57</v>
      </c>
      <c r="V80" s="389" t="s">
        <v>67</v>
      </c>
      <c r="W80" s="302">
        <v>0</v>
      </c>
      <c r="X80" s="303">
        <v>2</v>
      </c>
      <c r="Y80" s="302">
        <v>0</v>
      </c>
      <c r="Z80" s="304">
        <v>0</v>
      </c>
      <c r="AA80" s="391"/>
      <c r="AB80" s="392"/>
      <c r="AC80" s="392"/>
      <c r="AD80" s="392"/>
      <c r="AE80" s="392"/>
      <c r="AF80" s="392"/>
      <c r="AG80" s="392"/>
      <c r="AH80" s="392"/>
      <c r="AI80" s="392"/>
      <c r="AJ80" s="392"/>
      <c r="AK80" s="392"/>
      <c r="AL80" s="392"/>
      <c r="AM80" s="392"/>
      <c r="AN80" s="392"/>
      <c r="AO80" s="392"/>
      <c r="AP80" s="392"/>
      <c r="AQ80" s="392"/>
      <c r="AR80" s="392"/>
      <c r="AS80" s="392"/>
      <c r="AT80" s="392"/>
      <c r="AU80" s="392"/>
      <c r="AV80" s="392"/>
      <c r="AW80" s="392"/>
      <c r="AX80" s="392"/>
      <c r="AY80" s="392"/>
      <c r="AZ80" s="392"/>
      <c r="BA80" s="392"/>
      <c r="BB80" s="392"/>
      <c r="BC80" s="393"/>
      <c r="BD80" s="308" t="s">
        <v>645</v>
      </c>
      <c r="BS80" s="90" t="s">
        <v>173</v>
      </c>
      <c r="BT80" s="90" t="s">
        <v>174</v>
      </c>
      <c r="BU80" s="91" t="s">
        <v>685</v>
      </c>
      <c r="BV80" s="88" t="s">
        <v>683</v>
      </c>
      <c r="DH80" s="7" t="s">
        <v>690</v>
      </c>
      <c r="DI80" s="7" t="s">
        <v>84</v>
      </c>
      <c r="DJ80" s="7" t="s">
        <v>197</v>
      </c>
      <c r="DK80" s="7" t="s">
        <v>198</v>
      </c>
      <c r="DL80" s="7" t="s">
        <v>196</v>
      </c>
      <c r="DQ80" s="7" t="s">
        <v>685</v>
      </c>
      <c r="DR80" s="7" t="s">
        <v>683</v>
      </c>
      <c r="EL80" s="499" t="s">
        <v>689</v>
      </c>
      <c r="EM80" s="325" t="s">
        <v>687</v>
      </c>
      <c r="EN80" s="281" t="s">
        <v>688</v>
      </c>
      <c r="EO80" s="507">
        <v>55</v>
      </c>
      <c r="EP80" s="507">
        <v>57</v>
      </c>
      <c r="EQ80" s="508">
        <v>0</v>
      </c>
      <c r="ER80" s="508">
        <v>2</v>
      </c>
      <c r="ES80" s="508">
        <v>0</v>
      </c>
      <c r="ET80" s="508">
        <v>0</v>
      </c>
    </row>
    <row r="81" spans="1:150" ht="69" customHeight="1" thickBot="1" x14ac:dyDescent="0.25">
      <c r="A81" s="284" t="s">
        <v>53</v>
      </c>
      <c r="B81" s="439" t="s">
        <v>54</v>
      </c>
      <c r="C81" s="440" t="s">
        <v>55</v>
      </c>
      <c r="D81" s="440"/>
      <c r="E81" s="8" t="s">
        <v>641</v>
      </c>
      <c r="F81" s="288" t="str">
        <f t="shared" si="26"/>
        <v>E1.P_D</v>
      </c>
      <c r="G81" s="529" t="s">
        <v>106</v>
      </c>
      <c r="H81" s="526" t="s">
        <v>198</v>
      </c>
      <c r="I81" s="457"/>
      <c r="J81" s="348" t="s">
        <v>61</v>
      </c>
      <c r="K81" s="292" t="str">
        <f t="shared" si="27"/>
        <v>E1.P_D.MR1</v>
      </c>
      <c r="L81" s="527" t="s">
        <v>174</v>
      </c>
      <c r="M81" s="528" t="s">
        <v>532</v>
      </c>
      <c r="N81" s="437">
        <v>1400</v>
      </c>
      <c r="O81" s="513">
        <v>1800</v>
      </c>
      <c r="P81" s="491" t="s">
        <v>620</v>
      </c>
      <c r="Q81" s="514" t="str">
        <f t="shared" si="28"/>
        <v>E1.P_D.MR1-MP13-1</v>
      </c>
      <c r="R81" s="486" t="s">
        <v>691</v>
      </c>
      <c r="S81" s="344" t="s">
        <v>688</v>
      </c>
      <c r="T81" s="358">
        <v>1</v>
      </c>
      <c r="U81" s="359">
        <v>1</v>
      </c>
      <c r="V81" s="358" t="s">
        <v>102</v>
      </c>
      <c r="W81" s="403">
        <v>0.25</v>
      </c>
      <c r="X81" s="404">
        <v>0.25</v>
      </c>
      <c r="Y81" s="403">
        <v>0.25</v>
      </c>
      <c r="Z81" s="405">
        <v>0.25</v>
      </c>
      <c r="AA81" s="305"/>
      <c r="AB81" s="306"/>
      <c r="AC81" s="306"/>
      <c r="AD81" s="306"/>
      <c r="AE81" s="306"/>
      <c r="AF81" s="306"/>
      <c r="AG81" s="306"/>
      <c r="AH81" s="306"/>
      <c r="AI81" s="306"/>
      <c r="AJ81" s="306"/>
      <c r="AK81" s="306"/>
      <c r="AL81" s="306"/>
      <c r="AM81" s="306"/>
      <c r="AN81" s="306"/>
      <c r="AO81" s="306"/>
      <c r="AP81" s="306"/>
      <c r="AQ81" s="306"/>
      <c r="AR81" s="306"/>
      <c r="AS81" s="306"/>
      <c r="AT81" s="306"/>
      <c r="AU81" s="306"/>
      <c r="AV81" s="306"/>
      <c r="AW81" s="306"/>
      <c r="AX81" s="306"/>
      <c r="AY81" s="306"/>
      <c r="AZ81" s="306"/>
      <c r="BA81" s="306"/>
      <c r="BB81" s="306"/>
      <c r="BC81" s="307"/>
      <c r="BD81" s="308" t="s">
        <v>645</v>
      </c>
      <c r="BS81" s="90" t="s">
        <v>173</v>
      </c>
      <c r="BT81" s="90" t="s">
        <v>174</v>
      </c>
      <c r="BU81" s="91" t="s">
        <v>689</v>
      </c>
      <c r="BV81" s="88" t="s">
        <v>687</v>
      </c>
      <c r="DH81" s="7" t="s">
        <v>693</v>
      </c>
      <c r="DI81" s="7" t="s">
        <v>84</v>
      </c>
      <c r="DJ81" s="7" t="s">
        <v>197</v>
      </c>
      <c r="DK81" s="7" t="s">
        <v>198</v>
      </c>
      <c r="DL81" s="7" t="s">
        <v>196</v>
      </c>
      <c r="DQ81" s="7" t="s">
        <v>689</v>
      </c>
      <c r="DR81" s="7" t="s">
        <v>687</v>
      </c>
      <c r="EL81" s="499" t="s">
        <v>692</v>
      </c>
      <c r="EM81" s="325" t="s">
        <v>691</v>
      </c>
      <c r="EN81" s="281" t="s">
        <v>688</v>
      </c>
      <c r="EO81" s="281">
        <v>1</v>
      </c>
      <c r="EP81" s="281">
        <v>1</v>
      </c>
      <c r="EQ81" s="336">
        <v>0.25</v>
      </c>
      <c r="ER81" s="336">
        <v>0.25</v>
      </c>
      <c r="ES81" s="336">
        <v>0.25</v>
      </c>
      <c r="ET81" s="336">
        <v>0.25</v>
      </c>
    </row>
    <row r="82" spans="1:150" ht="100.5" customHeight="1" x14ac:dyDescent="0.2">
      <c r="A82" s="284" t="s">
        <v>53</v>
      </c>
      <c r="B82" s="461" t="s">
        <v>54</v>
      </c>
      <c r="C82" s="462" t="s">
        <v>55</v>
      </c>
      <c r="D82" s="441" t="s">
        <v>694</v>
      </c>
      <c r="E82" s="3" t="s">
        <v>695</v>
      </c>
      <c r="F82" s="442" t="str">
        <f t="shared" si="26"/>
        <v>E1.P_E</v>
      </c>
      <c r="G82" s="443" t="s">
        <v>116</v>
      </c>
      <c r="H82" s="488" t="s">
        <v>209</v>
      </c>
      <c r="I82" s="413" t="s">
        <v>696</v>
      </c>
      <c r="J82" s="445" t="s">
        <v>61</v>
      </c>
      <c r="K82" s="407" t="str">
        <f t="shared" si="27"/>
        <v>E1.P_E.MR1</v>
      </c>
      <c r="L82" s="530" t="s">
        <v>183</v>
      </c>
      <c r="M82" s="531" t="s">
        <v>532</v>
      </c>
      <c r="N82" s="252">
        <v>288</v>
      </c>
      <c r="O82" s="252">
        <v>400</v>
      </c>
      <c r="P82" s="532" t="s">
        <v>64</v>
      </c>
      <c r="Q82" s="533" t="str">
        <f t="shared" si="28"/>
        <v>E1.P_E.MR1-MP01-1</v>
      </c>
      <c r="R82" s="534" t="s">
        <v>697</v>
      </c>
      <c r="S82" s="535" t="s">
        <v>698</v>
      </c>
      <c r="T82" s="536">
        <v>0</v>
      </c>
      <c r="U82" s="537">
        <v>1</v>
      </c>
      <c r="V82" s="536" t="s">
        <v>67</v>
      </c>
      <c r="W82" s="538">
        <v>0</v>
      </c>
      <c r="X82" s="539">
        <v>0</v>
      </c>
      <c r="Y82" s="540">
        <v>0.65</v>
      </c>
      <c r="Z82" s="541">
        <v>0.35</v>
      </c>
      <c r="AA82" s="447">
        <f>120000000+119237525+762475</f>
        <v>240000000</v>
      </c>
      <c r="AB82" s="448"/>
      <c r="AC82" s="448">
        <v>0</v>
      </c>
      <c r="AD82" s="448"/>
      <c r="AE82" s="448"/>
      <c r="AF82" s="448"/>
      <c r="AG82" s="448">
        <f t="shared" ref="AG82" si="29">SUM(AA82:AF82)</f>
        <v>240000000</v>
      </c>
      <c r="AH82" s="448">
        <f t="shared" ref="AH82:AT82" si="30">+AA82</f>
        <v>240000000</v>
      </c>
      <c r="AI82" s="448">
        <f t="shared" si="30"/>
        <v>0</v>
      </c>
      <c r="AJ82" s="448">
        <f t="shared" si="30"/>
        <v>0</v>
      </c>
      <c r="AK82" s="448">
        <f t="shared" si="30"/>
        <v>0</v>
      </c>
      <c r="AL82" s="448">
        <f t="shared" si="30"/>
        <v>0</v>
      </c>
      <c r="AM82" s="448">
        <f t="shared" si="30"/>
        <v>0</v>
      </c>
      <c r="AN82" s="448">
        <f t="shared" si="30"/>
        <v>240000000</v>
      </c>
      <c r="AO82" s="448">
        <f t="shared" si="30"/>
        <v>240000000</v>
      </c>
      <c r="AP82" s="448">
        <f t="shared" si="30"/>
        <v>0</v>
      </c>
      <c r="AQ82" s="448">
        <f t="shared" si="30"/>
        <v>0</v>
      </c>
      <c r="AR82" s="448">
        <f t="shared" si="30"/>
        <v>0</v>
      </c>
      <c r="AS82" s="448">
        <f t="shared" si="30"/>
        <v>0</v>
      </c>
      <c r="AT82" s="448">
        <f t="shared" si="30"/>
        <v>0</v>
      </c>
      <c r="AU82" s="448">
        <f t="shared" ref="AU82" si="31">SUM(AO82:AT82)</f>
        <v>240000000</v>
      </c>
      <c r="AV82" s="448">
        <f t="shared" ref="AV82:BA82" si="32">+AO82</f>
        <v>240000000</v>
      </c>
      <c r="AW82" s="448">
        <f t="shared" si="32"/>
        <v>0</v>
      </c>
      <c r="AX82" s="448">
        <f t="shared" si="32"/>
        <v>0</v>
      </c>
      <c r="AY82" s="448">
        <f t="shared" si="32"/>
        <v>0</v>
      </c>
      <c r="AZ82" s="448">
        <f t="shared" si="32"/>
        <v>0</v>
      </c>
      <c r="BA82" s="448">
        <f t="shared" si="32"/>
        <v>0</v>
      </c>
      <c r="BB82" s="448">
        <f t="shared" ref="BB82" si="33">SUM(AV82:BA82)</f>
        <v>240000000</v>
      </c>
      <c r="BC82" s="449">
        <f t="shared" ref="BC82" si="34">+BB82+AU82+AN82+AG82</f>
        <v>960000000</v>
      </c>
      <c r="BD82" s="308" t="s">
        <v>699</v>
      </c>
      <c r="BS82" s="90" t="s">
        <v>173</v>
      </c>
      <c r="BT82" s="90" t="s">
        <v>174</v>
      </c>
      <c r="BU82" s="91" t="s">
        <v>692</v>
      </c>
      <c r="BV82" s="88" t="s">
        <v>691</v>
      </c>
      <c r="DH82" s="7" t="s">
        <v>701</v>
      </c>
      <c r="DI82" s="7" t="s">
        <v>84</v>
      </c>
      <c r="DJ82" s="7" t="s">
        <v>197</v>
      </c>
      <c r="DK82" s="7" t="s">
        <v>198</v>
      </c>
      <c r="DL82" s="7" t="s">
        <v>196</v>
      </c>
      <c r="DQ82" s="7" t="s">
        <v>692</v>
      </c>
      <c r="DR82" s="7" t="s">
        <v>691</v>
      </c>
      <c r="EL82" s="542" t="s">
        <v>700</v>
      </c>
      <c r="EM82" s="543" t="s">
        <v>697</v>
      </c>
      <c r="EN82" s="544" t="s">
        <v>698</v>
      </c>
      <c r="EO82" s="544">
        <v>0</v>
      </c>
      <c r="EP82" s="544">
        <v>1</v>
      </c>
      <c r="EQ82" s="545">
        <v>0</v>
      </c>
      <c r="ER82" s="545">
        <v>0</v>
      </c>
      <c r="ES82" s="546">
        <v>0.65</v>
      </c>
      <c r="ET82" s="546">
        <v>0.35</v>
      </c>
    </row>
    <row r="83" spans="1:150" ht="69" customHeight="1" x14ac:dyDescent="0.2">
      <c r="A83" s="284" t="s">
        <v>53</v>
      </c>
      <c r="B83" s="439" t="s">
        <v>54</v>
      </c>
      <c r="C83" s="440" t="s">
        <v>55</v>
      </c>
      <c r="D83" s="440"/>
      <c r="E83" s="8" t="s">
        <v>695</v>
      </c>
      <c r="F83" s="288" t="str">
        <f t="shared" si="26"/>
        <v>E1.P_E</v>
      </c>
      <c r="G83" s="501" t="s">
        <v>116</v>
      </c>
      <c r="H83" s="501" t="s">
        <v>209</v>
      </c>
      <c r="I83" s="453"/>
      <c r="J83" s="291" t="s">
        <v>61</v>
      </c>
      <c r="K83" s="292" t="str">
        <f t="shared" si="27"/>
        <v>E1.P_E.MR1</v>
      </c>
      <c r="L83" s="527" t="s">
        <v>183</v>
      </c>
      <c r="M83" s="528" t="s">
        <v>532</v>
      </c>
      <c r="N83" s="295">
        <v>288</v>
      </c>
      <c r="O83" s="295">
        <v>400</v>
      </c>
      <c r="P83" s="532" t="s">
        <v>87</v>
      </c>
      <c r="Q83" s="547" t="str">
        <f t="shared" si="28"/>
        <v>E1.P_E.MR1-MP02-1</v>
      </c>
      <c r="R83" s="548" t="s">
        <v>702</v>
      </c>
      <c r="S83" s="549" t="s">
        <v>703</v>
      </c>
      <c r="T83" s="550">
        <v>0</v>
      </c>
      <c r="U83" s="551">
        <v>1</v>
      </c>
      <c r="V83" s="550" t="s">
        <v>67</v>
      </c>
      <c r="W83" s="552">
        <v>0.5</v>
      </c>
      <c r="X83" s="553">
        <v>0.5</v>
      </c>
      <c r="Y83" s="554">
        <v>0</v>
      </c>
      <c r="Z83" s="555">
        <v>0</v>
      </c>
      <c r="AA83" s="556"/>
      <c r="AB83" s="557"/>
      <c r="AC83" s="557"/>
      <c r="AD83" s="557"/>
      <c r="AE83" s="557"/>
      <c r="AF83" s="557"/>
      <c r="AG83" s="557"/>
      <c r="AH83" s="557"/>
      <c r="AI83" s="557"/>
      <c r="AJ83" s="557"/>
      <c r="AK83" s="557"/>
      <c r="AL83" s="557"/>
      <c r="AM83" s="557"/>
      <c r="AN83" s="557"/>
      <c r="AO83" s="557"/>
      <c r="AP83" s="557"/>
      <c r="AQ83" s="557"/>
      <c r="AR83" s="557"/>
      <c r="AS83" s="557"/>
      <c r="AT83" s="557"/>
      <c r="AU83" s="557"/>
      <c r="AV83" s="557"/>
      <c r="AW83" s="557"/>
      <c r="AX83" s="557"/>
      <c r="AY83" s="557"/>
      <c r="AZ83" s="557"/>
      <c r="BA83" s="557"/>
      <c r="BB83" s="557"/>
      <c r="BC83" s="558"/>
      <c r="BD83" s="308" t="s">
        <v>699</v>
      </c>
      <c r="BS83" s="88" t="s">
        <v>182</v>
      </c>
      <c r="BT83" s="88" t="s">
        <v>183</v>
      </c>
      <c r="BU83" s="91" t="s">
        <v>700</v>
      </c>
      <c r="BV83" s="88" t="s">
        <v>697</v>
      </c>
      <c r="DH83" s="7" t="s">
        <v>705</v>
      </c>
      <c r="DI83" s="7" t="s">
        <v>84</v>
      </c>
      <c r="DJ83" s="7" t="s">
        <v>208</v>
      </c>
      <c r="DK83" s="7" t="s">
        <v>209</v>
      </c>
      <c r="DL83" s="7" t="s">
        <v>207</v>
      </c>
      <c r="DQ83" s="7" t="s">
        <v>700</v>
      </c>
      <c r="DR83" s="7" t="s">
        <v>697</v>
      </c>
      <c r="EL83" s="542" t="s">
        <v>704</v>
      </c>
      <c r="EM83" s="543" t="s">
        <v>702</v>
      </c>
      <c r="EN83" s="544" t="s">
        <v>703</v>
      </c>
      <c r="EO83" s="544">
        <v>0</v>
      </c>
      <c r="EP83" s="544">
        <v>1</v>
      </c>
      <c r="EQ83" s="559">
        <v>0.5</v>
      </c>
      <c r="ER83" s="559">
        <v>0.5</v>
      </c>
      <c r="ES83" s="545">
        <v>0</v>
      </c>
      <c r="ET83" s="545">
        <v>0</v>
      </c>
    </row>
    <row r="84" spans="1:150" ht="54" customHeight="1" x14ac:dyDescent="0.2">
      <c r="A84" s="284" t="s">
        <v>53</v>
      </c>
      <c r="B84" s="439" t="s">
        <v>54</v>
      </c>
      <c r="C84" s="440" t="s">
        <v>55</v>
      </c>
      <c r="D84" s="440"/>
      <c r="E84" s="8" t="s">
        <v>695</v>
      </c>
      <c r="F84" s="288" t="str">
        <f t="shared" si="26"/>
        <v>E1.P_E</v>
      </c>
      <c r="G84" s="501" t="s">
        <v>116</v>
      </c>
      <c r="H84" s="501" t="s">
        <v>209</v>
      </c>
      <c r="I84" s="453"/>
      <c r="J84" s="291" t="s">
        <v>61</v>
      </c>
      <c r="K84" s="292" t="str">
        <f t="shared" si="27"/>
        <v>E1.P_E.MR1</v>
      </c>
      <c r="L84" s="527" t="s">
        <v>183</v>
      </c>
      <c r="M84" s="528" t="s">
        <v>532</v>
      </c>
      <c r="N84" s="295">
        <v>288</v>
      </c>
      <c r="O84" s="295">
        <v>400</v>
      </c>
      <c r="P84" s="532" t="s">
        <v>99</v>
      </c>
      <c r="Q84" s="547" t="str">
        <f t="shared" si="28"/>
        <v>E1.P_E.MR1-MP03-1</v>
      </c>
      <c r="R84" s="548" t="s">
        <v>706</v>
      </c>
      <c r="S84" s="549" t="s">
        <v>707</v>
      </c>
      <c r="T84" s="560">
        <v>0.4</v>
      </c>
      <c r="U84" s="561">
        <v>1</v>
      </c>
      <c r="V84" s="560" t="s">
        <v>67</v>
      </c>
      <c r="W84" s="554">
        <v>0</v>
      </c>
      <c r="X84" s="553">
        <v>0.3</v>
      </c>
      <c r="Y84" s="552">
        <v>0.6</v>
      </c>
      <c r="Z84" s="562">
        <v>0.1</v>
      </c>
      <c r="AA84" s="563"/>
      <c r="AB84" s="564"/>
      <c r="AC84" s="564"/>
      <c r="AD84" s="564"/>
      <c r="AE84" s="564"/>
      <c r="AF84" s="564"/>
      <c r="AG84" s="564"/>
      <c r="AH84" s="564"/>
      <c r="AI84" s="564"/>
      <c r="AJ84" s="564"/>
      <c r="AK84" s="564"/>
      <c r="AL84" s="564"/>
      <c r="AM84" s="564"/>
      <c r="AN84" s="564"/>
      <c r="AO84" s="564"/>
      <c r="AP84" s="564"/>
      <c r="AQ84" s="564"/>
      <c r="AR84" s="564"/>
      <c r="AS84" s="564"/>
      <c r="AT84" s="564"/>
      <c r="AU84" s="564"/>
      <c r="AV84" s="564"/>
      <c r="AW84" s="564"/>
      <c r="AX84" s="564"/>
      <c r="AY84" s="564"/>
      <c r="AZ84" s="564"/>
      <c r="BA84" s="564"/>
      <c r="BB84" s="564"/>
      <c r="BC84" s="565"/>
      <c r="BD84" s="308" t="s">
        <v>699</v>
      </c>
      <c r="BS84" s="90" t="s">
        <v>182</v>
      </c>
      <c r="BT84" s="90" t="s">
        <v>183</v>
      </c>
      <c r="BU84" s="91" t="s">
        <v>704</v>
      </c>
      <c r="BV84" s="88" t="s">
        <v>702</v>
      </c>
      <c r="DH84" s="7" t="s">
        <v>709</v>
      </c>
      <c r="DI84" s="7" t="s">
        <v>84</v>
      </c>
      <c r="DJ84" s="7" t="s">
        <v>208</v>
      </c>
      <c r="DK84" s="7" t="s">
        <v>209</v>
      </c>
      <c r="DL84" s="7" t="s">
        <v>207</v>
      </c>
      <c r="DQ84" s="7" t="s">
        <v>704</v>
      </c>
      <c r="DR84" s="7" t="s">
        <v>702</v>
      </c>
      <c r="EL84" s="542" t="s">
        <v>708</v>
      </c>
      <c r="EM84" s="543" t="s">
        <v>706</v>
      </c>
      <c r="EN84" s="544" t="s">
        <v>1905</v>
      </c>
      <c r="EO84" s="545">
        <v>40</v>
      </c>
      <c r="EP84" s="545">
        <v>100</v>
      </c>
      <c r="EQ84" s="545">
        <v>0</v>
      </c>
      <c r="ER84" s="559">
        <v>30</v>
      </c>
      <c r="ES84" s="559">
        <v>60</v>
      </c>
      <c r="ET84" s="559">
        <v>10</v>
      </c>
    </row>
    <row r="85" spans="1:150" ht="69" customHeight="1" x14ac:dyDescent="0.2">
      <c r="A85" s="284" t="s">
        <v>53</v>
      </c>
      <c r="B85" s="439" t="s">
        <v>54</v>
      </c>
      <c r="C85" s="440" t="s">
        <v>55</v>
      </c>
      <c r="D85" s="440"/>
      <c r="E85" s="8" t="s">
        <v>695</v>
      </c>
      <c r="F85" s="288" t="str">
        <f t="shared" si="26"/>
        <v>E1.P_E</v>
      </c>
      <c r="G85" s="501" t="s">
        <v>116</v>
      </c>
      <c r="H85" s="501" t="s">
        <v>209</v>
      </c>
      <c r="I85" s="453"/>
      <c r="J85" s="291" t="s">
        <v>61</v>
      </c>
      <c r="K85" s="292" t="str">
        <f t="shared" si="27"/>
        <v>E1.P_E.MR1</v>
      </c>
      <c r="L85" s="527" t="s">
        <v>183</v>
      </c>
      <c r="M85" s="528" t="s">
        <v>532</v>
      </c>
      <c r="N85" s="295">
        <v>288</v>
      </c>
      <c r="O85" s="295">
        <v>400</v>
      </c>
      <c r="P85" s="532" t="s">
        <v>112</v>
      </c>
      <c r="Q85" s="547" t="str">
        <f t="shared" si="28"/>
        <v>E1.P_E.MR1-MP04-1</v>
      </c>
      <c r="R85" s="548" t="s">
        <v>710</v>
      </c>
      <c r="S85" s="549" t="s">
        <v>711</v>
      </c>
      <c r="T85" s="550">
        <v>1</v>
      </c>
      <c r="U85" s="551">
        <v>1</v>
      </c>
      <c r="V85" s="550" t="s">
        <v>102</v>
      </c>
      <c r="W85" s="566">
        <v>0.25</v>
      </c>
      <c r="X85" s="567">
        <v>0.25</v>
      </c>
      <c r="Y85" s="566">
        <v>0.25</v>
      </c>
      <c r="Z85" s="568">
        <v>0.25</v>
      </c>
      <c r="AA85" s="556"/>
      <c r="AB85" s="557"/>
      <c r="AC85" s="557"/>
      <c r="AD85" s="557"/>
      <c r="AE85" s="557"/>
      <c r="AF85" s="557"/>
      <c r="AG85" s="557"/>
      <c r="AH85" s="557"/>
      <c r="AI85" s="557"/>
      <c r="AJ85" s="557"/>
      <c r="AK85" s="557"/>
      <c r="AL85" s="557"/>
      <c r="AM85" s="557"/>
      <c r="AN85" s="557"/>
      <c r="AO85" s="557"/>
      <c r="AP85" s="557"/>
      <c r="AQ85" s="557"/>
      <c r="AR85" s="557"/>
      <c r="AS85" s="557"/>
      <c r="AT85" s="557"/>
      <c r="AU85" s="557"/>
      <c r="AV85" s="557"/>
      <c r="AW85" s="557"/>
      <c r="AX85" s="557"/>
      <c r="AY85" s="557"/>
      <c r="AZ85" s="557"/>
      <c r="BA85" s="557"/>
      <c r="BB85" s="557"/>
      <c r="BC85" s="558"/>
      <c r="BD85" s="308" t="s">
        <v>699</v>
      </c>
      <c r="BS85" s="90" t="s">
        <v>182</v>
      </c>
      <c r="BT85" s="90" t="s">
        <v>183</v>
      </c>
      <c r="BU85" s="91" t="s">
        <v>708</v>
      </c>
      <c r="BV85" s="88" t="s">
        <v>706</v>
      </c>
      <c r="DH85" s="7" t="s">
        <v>713</v>
      </c>
      <c r="DI85" s="7" t="s">
        <v>84</v>
      </c>
      <c r="DJ85" s="7" t="s">
        <v>208</v>
      </c>
      <c r="DK85" s="7" t="s">
        <v>209</v>
      </c>
      <c r="DL85" s="7" t="s">
        <v>207</v>
      </c>
      <c r="DQ85" s="7" t="s">
        <v>708</v>
      </c>
      <c r="DR85" s="7" t="s">
        <v>706</v>
      </c>
      <c r="EL85" s="542" t="s">
        <v>712</v>
      </c>
      <c r="EM85" s="543" t="s">
        <v>710</v>
      </c>
      <c r="EN85" s="544" t="s">
        <v>711</v>
      </c>
      <c r="EO85" s="544">
        <v>1</v>
      </c>
      <c r="EP85" s="544">
        <v>1</v>
      </c>
      <c r="EQ85" s="546">
        <v>0.25</v>
      </c>
      <c r="ER85" s="546">
        <v>0.25</v>
      </c>
      <c r="ES85" s="546">
        <v>0.25</v>
      </c>
      <c r="ET85" s="546">
        <v>0.25</v>
      </c>
    </row>
    <row r="86" spans="1:150" ht="57.75" customHeight="1" thickBot="1" x14ac:dyDescent="0.25">
      <c r="A86" s="284" t="s">
        <v>53</v>
      </c>
      <c r="B86" s="439" t="s">
        <v>54</v>
      </c>
      <c r="C86" s="440" t="s">
        <v>55</v>
      </c>
      <c r="D86" s="440"/>
      <c r="E86" s="8" t="s">
        <v>695</v>
      </c>
      <c r="F86" s="288" t="str">
        <f t="shared" si="26"/>
        <v>E1.P_E</v>
      </c>
      <c r="G86" s="510" t="s">
        <v>116</v>
      </c>
      <c r="H86" s="510" t="s">
        <v>209</v>
      </c>
      <c r="I86" s="457"/>
      <c r="J86" s="348" t="s">
        <v>61</v>
      </c>
      <c r="K86" s="409" t="str">
        <f t="shared" si="27"/>
        <v>E1.P_E.MR1</v>
      </c>
      <c r="L86" s="569" t="s">
        <v>183</v>
      </c>
      <c r="M86" s="570" t="s">
        <v>532</v>
      </c>
      <c r="N86" s="437">
        <v>288</v>
      </c>
      <c r="O86" s="437">
        <v>400</v>
      </c>
      <c r="P86" s="532" t="s">
        <v>122</v>
      </c>
      <c r="Q86" s="571" t="str">
        <f t="shared" si="28"/>
        <v>E1.P_E.MR1-MP05-1</v>
      </c>
      <c r="R86" s="572" t="s">
        <v>714</v>
      </c>
      <c r="S86" s="573" t="s">
        <v>715</v>
      </c>
      <c r="T86" s="574">
        <v>8</v>
      </c>
      <c r="U86" s="575">
        <v>10</v>
      </c>
      <c r="V86" s="574" t="s">
        <v>67</v>
      </c>
      <c r="W86" s="576">
        <v>3</v>
      </c>
      <c r="X86" s="577">
        <v>3</v>
      </c>
      <c r="Y86" s="576">
        <v>2</v>
      </c>
      <c r="Z86" s="578">
        <v>2</v>
      </c>
      <c r="AA86" s="556"/>
      <c r="AB86" s="557"/>
      <c r="AC86" s="557"/>
      <c r="AD86" s="557"/>
      <c r="AE86" s="557"/>
      <c r="AF86" s="557"/>
      <c r="AG86" s="557"/>
      <c r="AH86" s="557"/>
      <c r="AI86" s="557"/>
      <c r="AJ86" s="557"/>
      <c r="AK86" s="557"/>
      <c r="AL86" s="557"/>
      <c r="AM86" s="557"/>
      <c r="AN86" s="557"/>
      <c r="AO86" s="557"/>
      <c r="AP86" s="557"/>
      <c r="AQ86" s="557"/>
      <c r="AR86" s="557"/>
      <c r="AS86" s="557"/>
      <c r="AT86" s="557"/>
      <c r="AU86" s="557"/>
      <c r="AV86" s="557"/>
      <c r="AW86" s="557"/>
      <c r="AX86" s="557"/>
      <c r="AY86" s="557"/>
      <c r="AZ86" s="557"/>
      <c r="BA86" s="557"/>
      <c r="BB86" s="557"/>
      <c r="BC86" s="558"/>
      <c r="BD86" s="308" t="s">
        <v>699</v>
      </c>
      <c r="BS86" s="90" t="s">
        <v>182</v>
      </c>
      <c r="BT86" s="90" t="s">
        <v>183</v>
      </c>
      <c r="BU86" s="91" t="s">
        <v>712</v>
      </c>
      <c r="BV86" s="88" t="s">
        <v>710</v>
      </c>
      <c r="DH86" s="7" t="s">
        <v>717</v>
      </c>
      <c r="DI86" s="7" t="s">
        <v>84</v>
      </c>
      <c r="DJ86" s="7" t="s">
        <v>208</v>
      </c>
      <c r="DK86" s="7" t="s">
        <v>209</v>
      </c>
      <c r="DL86" s="7" t="s">
        <v>207</v>
      </c>
      <c r="DQ86" s="7" t="s">
        <v>712</v>
      </c>
      <c r="DR86" s="7" t="s">
        <v>710</v>
      </c>
      <c r="EL86" s="542" t="s">
        <v>716</v>
      </c>
      <c r="EM86" s="543" t="s">
        <v>714</v>
      </c>
      <c r="EN86" s="544" t="s">
        <v>715</v>
      </c>
      <c r="EO86" s="544">
        <v>8</v>
      </c>
      <c r="EP86" s="544">
        <v>10</v>
      </c>
      <c r="EQ86" s="545">
        <v>3</v>
      </c>
      <c r="ER86" s="545">
        <v>3</v>
      </c>
      <c r="ES86" s="545">
        <v>2</v>
      </c>
      <c r="ET86" s="545">
        <v>2</v>
      </c>
    </row>
    <row r="87" spans="1:150" ht="139.5" customHeight="1" x14ac:dyDescent="0.2">
      <c r="A87" s="284" t="s">
        <v>53</v>
      </c>
      <c r="B87" s="439" t="s">
        <v>54</v>
      </c>
      <c r="C87" s="440" t="s">
        <v>55</v>
      </c>
      <c r="D87" s="441" t="s">
        <v>694</v>
      </c>
      <c r="E87" s="3" t="s">
        <v>718</v>
      </c>
      <c r="F87" s="442" t="str">
        <f t="shared" si="26"/>
        <v>E1.P_F</v>
      </c>
      <c r="G87" s="443" t="s">
        <v>126</v>
      </c>
      <c r="H87" s="488" t="s">
        <v>224</v>
      </c>
      <c r="I87" s="464" t="s">
        <v>719</v>
      </c>
      <c r="J87" s="465" t="s">
        <v>61</v>
      </c>
      <c r="K87" s="466" t="str">
        <f t="shared" si="27"/>
        <v>E1.P_F.MR1</v>
      </c>
      <c r="L87" s="368" t="s">
        <v>194</v>
      </c>
      <c r="M87" s="369" t="s">
        <v>720</v>
      </c>
      <c r="N87" s="370">
        <v>1</v>
      </c>
      <c r="O87" s="252">
        <v>4</v>
      </c>
      <c r="P87" s="385" t="s">
        <v>64</v>
      </c>
      <c r="Q87" s="373" t="str">
        <f t="shared" si="28"/>
        <v>E1.P_F.MR1-MP01-1</v>
      </c>
      <c r="R87" s="427" t="s">
        <v>721</v>
      </c>
      <c r="S87" s="375" t="s">
        <v>722</v>
      </c>
      <c r="T87" s="376">
        <v>0</v>
      </c>
      <c r="U87" s="377">
        <v>2</v>
      </c>
      <c r="V87" s="376" t="s">
        <v>67</v>
      </c>
      <c r="W87" s="260">
        <v>0</v>
      </c>
      <c r="X87" s="378">
        <v>0</v>
      </c>
      <c r="Y87" s="260">
        <v>1</v>
      </c>
      <c r="Z87" s="379">
        <v>0</v>
      </c>
      <c r="AA87" s="447">
        <f>842628725+455000000+91274910+470084400+121736000+14277900+792806407+43072995+54590+61600-1000888865-264000000</f>
        <v>1566108662</v>
      </c>
      <c r="AB87" s="448">
        <f>1295389438+89172574</f>
        <v>1384562012</v>
      </c>
      <c r="AC87" s="448">
        <v>0</v>
      </c>
      <c r="AD87" s="448"/>
      <c r="AE87" s="448"/>
      <c r="AF87" s="448">
        <f>14467695+95861631</f>
        <v>110329326</v>
      </c>
      <c r="AG87" s="448">
        <f t="shared" ref="AG87" si="35">SUM(AA87:AF87)</f>
        <v>3061000000</v>
      </c>
      <c r="AH87" s="448">
        <f t="shared" ref="AH87:AT87" si="36">+AA87</f>
        <v>1566108662</v>
      </c>
      <c r="AI87" s="448">
        <f t="shared" si="36"/>
        <v>1384562012</v>
      </c>
      <c r="AJ87" s="448">
        <f t="shared" si="36"/>
        <v>0</v>
      </c>
      <c r="AK87" s="448">
        <f t="shared" si="36"/>
        <v>0</v>
      </c>
      <c r="AL87" s="448">
        <f t="shared" si="36"/>
        <v>0</v>
      </c>
      <c r="AM87" s="448">
        <f t="shared" si="36"/>
        <v>110329326</v>
      </c>
      <c r="AN87" s="448">
        <f t="shared" si="36"/>
        <v>3061000000</v>
      </c>
      <c r="AO87" s="448">
        <f t="shared" si="36"/>
        <v>1566108662</v>
      </c>
      <c r="AP87" s="448">
        <f t="shared" si="36"/>
        <v>1384562012</v>
      </c>
      <c r="AQ87" s="448">
        <f t="shared" si="36"/>
        <v>0</v>
      </c>
      <c r="AR87" s="448">
        <f t="shared" si="36"/>
        <v>0</v>
      </c>
      <c r="AS87" s="448">
        <f t="shared" si="36"/>
        <v>0</v>
      </c>
      <c r="AT87" s="448">
        <f t="shared" si="36"/>
        <v>110329326</v>
      </c>
      <c r="AU87" s="448">
        <f t="shared" ref="AU87" si="37">SUM(AO87:AT87)</f>
        <v>3061000000</v>
      </c>
      <c r="AV87" s="448">
        <f t="shared" ref="AV87:BA87" si="38">+AO87</f>
        <v>1566108662</v>
      </c>
      <c r="AW87" s="448">
        <f t="shared" si="38"/>
        <v>1384562012</v>
      </c>
      <c r="AX87" s="448">
        <f t="shared" si="38"/>
        <v>0</v>
      </c>
      <c r="AY87" s="448">
        <f t="shared" si="38"/>
        <v>0</v>
      </c>
      <c r="AZ87" s="448">
        <f t="shared" si="38"/>
        <v>0</v>
      </c>
      <c r="BA87" s="448">
        <f t="shared" si="38"/>
        <v>110329326</v>
      </c>
      <c r="BB87" s="448">
        <f t="shared" ref="BB87" si="39">SUM(AV87:BA87)</f>
        <v>3061000000</v>
      </c>
      <c r="BC87" s="449">
        <f t="shared" ref="BC87" si="40">+BB87+AU87+AN87+AG87</f>
        <v>12244000000</v>
      </c>
      <c r="BD87" s="308" t="s">
        <v>699</v>
      </c>
      <c r="BS87" s="90" t="s">
        <v>182</v>
      </c>
      <c r="BT87" s="90" t="s">
        <v>183</v>
      </c>
      <c r="BU87" s="91" t="s">
        <v>716</v>
      </c>
      <c r="BV87" s="88" t="s">
        <v>714</v>
      </c>
      <c r="DH87" s="7" t="s">
        <v>724</v>
      </c>
      <c r="DI87" s="7" t="s">
        <v>84</v>
      </c>
      <c r="DJ87" s="7" t="s">
        <v>208</v>
      </c>
      <c r="DK87" s="7" t="s">
        <v>209</v>
      </c>
      <c r="DL87" s="7" t="s">
        <v>207</v>
      </c>
      <c r="DQ87" s="7" t="s">
        <v>716</v>
      </c>
      <c r="DR87" s="7" t="s">
        <v>714</v>
      </c>
      <c r="EL87" s="381" t="s">
        <v>723</v>
      </c>
      <c r="EM87" s="325" t="s">
        <v>721</v>
      </c>
      <c r="EN87" s="281" t="s">
        <v>722</v>
      </c>
      <c r="EO87" s="281">
        <v>0</v>
      </c>
      <c r="EP87" s="281">
        <v>2</v>
      </c>
      <c r="EQ87" s="505">
        <v>0</v>
      </c>
      <c r="ER87" s="505">
        <v>0</v>
      </c>
      <c r="ES87" s="505">
        <v>1</v>
      </c>
      <c r="ET87" s="505">
        <v>0</v>
      </c>
    </row>
    <row r="88" spans="1:150" ht="48" customHeight="1" x14ac:dyDescent="0.2">
      <c r="A88" s="284" t="s">
        <v>53</v>
      </c>
      <c r="B88" s="579" t="s">
        <v>54</v>
      </c>
      <c r="C88" s="287" t="s">
        <v>55</v>
      </c>
      <c r="D88" s="287"/>
      <c r="E88" s="8" t="s">
        <v>718</v>
      </c>
      <c r="F88" s="288" t="str">
        <f t="shared" si="26"/>
        <v>E1.P_F</v>
      </c>
      <c r="G88" s="580" t="s">
        <v>126</v>
      </c>
      <c r="H88" s="580" t="s">
        <v>224</v>
      </c>
      <c r="I88" s="467"/>
      <c r="J88" s="468" t="s">
        <v>61</v>
      </c>
      <c r="K88" s="382" t="str">
        <f t="shared" si="27"/>
        <v>E1.P_F.MR1</v>
      </c>
      <c r="L88" s="527" t="s">
        <v>194</v>
      </c>
      <c r="M88" s="528" t="s">
        <v>720</v>
      </c>
      <c r="N88" s="383">
        <v>1</v>
      </c>
      <c r="O88" s="295">
        <v>4</v>
      </c>
      <c r="P88" s="385" t="s">
        <v>87</v>
      </c>
      <c r="Q88" s="386" t="str">
        <f t="shared" si="28"/>
        <v>E1.P_F.MR1-MP02-1</v>
      </c>
      <c r="R88" s="431" t="s">
        <v>725</v>
      </c>
      <c r="S88" s="321" t="s">
        <v>726</v>
      </c>
      <c r="T88" s="300">
        <v>0</v>
      </c>
      <c r="U88" s="301">
        <v>3</v>
      </c>
      <c r="V88" s="300" t="s">
        <v>67</v>
      </c>
      <c r="W88" s="302">
        <v>0</v>
      </c>
      <c r="X88" s="303">
        <v>2</v>
      </c>
      <c r="Y88" s="302">
        <v>1</v>
      </c>
      <c r="Z88" s="304">
        <v>0</v>
      </c>
      <c r="AA88" s="305"/>
      <c r="AB88" s="306"/>
      <c r="AC88" s="306"/>
      <c r="AD88" s="306"/>
      <c r="AE88" s="306"/>
      <c r="AF88" s="306"/>
      <c r="AG88" s="306"/>
      <c r="AH88" s="306"/>
      <c r="AI88" s="306"/>
      <c r="AJ88" s="306"/>
      <c r="AK88" s="306"/>
      <c r="AL88" s="306"/>
      <c r="AM88" s="306"/>
      <c r="AN88" s="306"/>
      <c r="AO88" s="306"/>
      <c r="AP88" s="306"/>
      <c r="AQ88" s="306"/>
      <c r="AR88" s="306"/>
      <c r="AS88" s="306"/>
      <c r="AT88" s="306"/>
      <c r="AU88" s="306"/>
      <c r="AV88" s="306"/>
      <c r="AW88" s="306"/>
      <c r="AX88" s="306"/>
      <c r="AY88" s="306"/>
      <c r="AZ88" s="306"/>
      <c r="BA88" s="306"/>
      <c r="BB88" s="306"/>
      <c r="BC88" s="307"/>
      <c r="BD88" s="308" t="s">
        <v>699</v>
      </c>
      <c r="BS88" s="88" t="s">
        <v>193</v>
      </c>
      <c r="BT88" s="88" t="s">
        <v>194</v>
      </c>
      <c r="BU88" s="91" t="s">
        <v>723</v>
      </c>
      <c r="BV88" s="88" t="s">
        <v>721</v>
      </c>
      <c r="DH88" s="7" t="s">
        <v>728</v>
      </c>
      <c r="DI88" s="7" t="s">
        <v>84</v>
      </c>
      <c r="DJ88" s="7" t="s">
        <v>223</v>
      </c>
      <c r="DK88" s="7" t="s">
        <v>224</v>
      </c>
      <c r="DL88" s="7" t="s">
        <v>222</v>
      </c>
      <c r="DQ88" s="7" t="s">
        <v>723</v>
      </c>
      <c r="DR88" s="7" t="s">
        <v>721</v>
      </c>
      <c r="EL88" s="381" t="s">
        <v>727</v>
      </c>
      <c r="EM88" s="325" t="s">
        <v>725</v>
      </c>
      <c r="EN88" s="281" t="s">
        <v>726</v>
      </c>
      <c r="EO88" s="281">
        <v>0</v>
      </c>
      <c r="EP88" s="281">
        <v>3</v>
      </c>
      <c r="EQ88" s="282">
        <v>0</v>
      </c>
      <c r="ER88" s="282">
        <v>2</v>
      </c>
      <c r="ES88" s="282">
        <v>1</v>
      </c>
      <c r="ET88" s="282">
        <v>0</v>
      </c>
    </row>
    <row r="89" spans="1:150" ht="54" customHeight="1" x14ac:dyDescent="0.2">
      <c r="A89" s="284" t="s">
        <v>53</v>
      </c>
      <c r="B89" s="579" t="s">
        <v>54</v>
      </c>
      <c r="C89" s="287" t="s">
        <v>55</v>
      </c>
      <c r="D89" s="287"/>
      <c r="E89" s="8" t="s">
        <v>718</v>
      </c>
      <c r="F89" s="288" t="str">
        <f t="shared" si="26"/>
        <v>E1.P_F</v>
      </c>
      <c r="G89" s="580" t="s">
        <v>126</v>
      </c>
      <c r="H89" s="580" t="s">
        <v>224</v>
      </c>
      <c r="I89" s="467"/>
      <c r="J89" s="468" t="s">
        <v>61</v>
      </c>
      <c r="K89" s="382" t="str">
        <f t="shared" si="27"/>
        <v>E1.P_F.MR1</v>
      </c>
      <c r="L89" s="527" t="s">
        <v>194</v>
      </c>
      <c r="M89" s="528" t="s">
        <v>720</v>
      </c>
      <c r="N89" s="383">
        <v>1</v>
      </c>
      <c r="O89" s="295">
        <v>4</v>
      </c>
      <c r="P89" s="385" t="s">
        <v>99</v>
      </c>
      <c r="Q89" s="386" t="str">
        <f t="shared" si="28"/>
        <v>E1.P_F.MR1-MP03-1</v>
      </c>
      <c r="R89" s="431" t="s">
        <v>729</v>
      </c>
      <c r="S89" s="321" t="s">
        <v>730</v>
      </c>
      <c r="T89" s="326">
        <v>0.7</v>
      </c>
      <c r="U89" s="327">
        <v>1</v>
      </c>
      <c r="V89" s="326" t="s">
        <v>67</v>
      </c>
      <c r="W89" s="322">
        <v>0.3</v>
      </c>
      <c r="X89" s="303">
        <v>0</v>
      </c>
      <c r="Y89" s="302">
        <v>0</v>
      </c>
      <c r="Z89" s="304">
        <v>0</v>
      </c>
      <c r="AA89" s="331"/>
      <c r="AB89" s="332"/>
      <c r="AC89" s="332"/>
      <c r="AD89" s="332"/>
      <c r="AE89" s="332"/>
      <c r="AF89" s="332"/>
      <c r="AG89" s="332"/>
      <c r="AH89" s="332"/>
      <c r="AI89" s="332"/>
      <c r="AJ89" s="332"/>
      <c r="AK89" s="332"/>
      <c r="AL89" s="332"/>
      <c r="AM89" s="332"/>
      <c r="AN89" s="332"/>
      <c r="AO89" s="332"/>
      <c r="AP89" s="332"/>
      <c r="AQ89" s="332"/>
      <c r="AR89" s="332"/>
      <c r="AS89" s="332"/>
      <c r="AT89" s="332"/>
      <c r="AU89" s="332"/>
      <c r="AV89" s="332"/>
      <c r="AW89" s="332"/>
      <c r="AX89" s="332"/>
      <c r="AY89" s="332"/>
      <c r="AZ89" s="332"/>
      <c r="BA89" s="332"/>
      <c r="BB89" s="332"/>
      <c r="BC89" s="333"/>
      <c r="BD89" s="308" t="s">
        <v>699</v>
      </c>
      <c r="BS89" s="90" t="s">
        <v>193</v>
      </c>
      <c r="BT89" s="90" t="s">
        <v>194</v>
      </c>
      <c r="BU89" s="91" t="s">
        <v>727</v>
      </c>
      <c r="BV89" s="88" t="s">
        <v>725</v>
      </c>
      <c r="DH89" s="7" t="s">
        <v>732</v>
      </c>
      <c r="DI89" s="7" t="s">
        <v>84</v>
      </c>
      <c r="DJ89" s="7" t="s">
        <v>223</v>
      </c>
      <c r="DK89" s="7" t="s">
        <v>224</v>
      </c>
      <c r="DL89" s="7" t="s">
        <v>222</v>
      </c>
      <c r="DQ89" s="7" t="s">
        <v>727</v>
      </c>
      <c r="DR89" s="7" t="s">
        <v>725</v>
      </c>
      <c r="EL89" s="381" t="s">
        <v>731</v>
      </c>
      <c r="EM89" s="325" t="s">
        <v>729</v>
      </c>
      <c r="EN89" s="281" t="s">
        <v>1906</v>
      </c>
      <c r="EO89" s="581">
        <v>70</v>
      </c>
      <c r="EP89" s="581">
        <v>100</v>
      </c>
      <c r="EQ89" s="581">
        <v>30</v>
      </c>
      <c r="ER89" s="508">
        <v>0</v>
      </c>
      <c r="ES89" s="508">
        <v>0</v>
      </c>
      <c r="ET89" s="508">
        <v>0</v>
      </c>
    </row>
    <row r="90" spans="1:150" ht="48.75" customHeight="1" thickBot="1" x14ac:dyDescent="0.25">
      <c r="A90" s="284" t="s">
        <v>53</v>
      </c>
      <c r="B90" s="579" t="s">
        <v>54</v>
      </c>
      <c r="C90" s="287" t="s">
        <v>55</v>
      </c>
      <c r="D90" s="287"/>
      <c r="E90" s="8" t="s">
        <v>718</v>
      </c>
      <c r="F90" s="288" t="str">
        <f t="shared" si="26"/>
        <v>E1.P_F</v>
      </c>
      <c r="G90" s="580" t="s">
        <v>126</v>
      </c>
      <c r="H90" s="580" t="s">
        <v>224</v>
      </c>
      <c r="I90" s="473"/>
      <c r="J90" s="474" t="s">
        <v>61</v>
      </c>
      <c r="K90" s="475" t="str">
        <f t="shared" si="27"/>
        <v>E1.P_F.MR1</v>
      </c>
      <c r="L90" s="569" t="s">
        <v>194</v>
      </c>
      <c r="M90" s="570" t="s">
        <v>720</v>
      </c>
      <c r="N90" s="397">
        <v>1</v>
      </c>
      <c r="O90" s="437">
        <v>4</v>
      </c>
      <c r="P90" s="385" t="s">
        <v>112</v>
      </c>
      <c r="Q90" s="400" t="str">
        <f t="shared" si="28"/>
        <v>E1.P_F.MR1-MP04-1</v>
      </c>
      <c r="R90" s="486" t="s">
        <v>733</v>
      </c>
      <c r="S90" s="344" t="s">
        <v>734</v>
      </c>
      <c r="T90" s="582">
        <v>0.9</v>
      </c>
      <c r="U90" s="583">
        <v>1</v>
      </c>
      <c r="V90" s="582" t="s">
        <v>67</v>
      </c>
      <c r="W90" s="411">
        <v>0.1</v>
      </c>
      <c r="X90" s="361">
        <v>0</v>
      </c>
      <c r="Y90" s="360">
        <v>0</v>
      </c>
      <c r="Z90" s="362">
        <v>0</v>
      </c>
      <c r="AA90" s="331"/>
      <c r="AB90" s="332"/>
      <c r="AC90" s="332"/>
      <c r="AD90" s="332"/>
      <c r="AE90" s="332"/>
      <c r="AF90" s="332"/>
      <c r="AG90" s="332"/>
      <c r="AH90" s="332"/>
      <c r="AI90" s="332"/>
      <c r="AJ90" s="332"/>
      <c r="AK90" s="332"/>
      <c r="AL90" s="332"/>
      <c r="AM90" s="332"/>
      <c r="AN90" s="332"/>
      <c r="AO90" s="332"/>
      <c r="AP90" s="332"/>
      <c r="AQ90" s="332"/>
      <c r="AR90" s="332"/>
      <c r="AS90" s="332"/>
      <c r="AT90" s="332"/>
      <c r="AU90" s="332"/>
      <c r="AV90" s="332"/>
      <c r="AW90" s="332"/>
      <c r="AX90" s="332"/>
      <c r="AY90" s="332"/>
      <c r="AZ90" s="332"/>
      <c r="BA90" s="332"/>
      <c r="BB90" s="332"/>
      <c r="BC90" s="333"/>
      <c r="BD90" s="308" t="s">
        <v>699</v>
      </c>
      <c r="BS90" s="90" t="s">
        <v>193</v>
      </c>
      <c r="BT90" s="90" t="s">
        <v>194</v>
      </c>
      <c r="BU90" s="91" t="s">
        <v>731</v>
      </c>
      <c r="BV90" s="88" t="s">
        <v>729</v>
      </c>
      <c r="DH90" s="7" t="s">
        <v>736</v>
      </c>
      <c r="DI90" s="7" t="s">
        <v>84</v>
      </c>
      <c r="DJ90" s="7" t="s">
        <v>223</v>
      </c>
      <c r="DK90" s="7" t="s">
        <v>224</v>
      </c>
      <c r="DL90" s="7" t="s">
        <v>222</v>
      </c>
      <c r="DQ90" s="7" t="s">
        <v>731</v>
      </c>
      <c r="DR90" s="7" t="s">
        <v>729</v>
      </c>
      <c r="EL90" s="381" t="s">
        <v>735</v>
      </c>
      <c r="EM90" s="325" t="s">
        <v>733</v>
      </c>
      <c r="EN90" s="281" t="s">
        <v>1907</v>
      </c>
      <c r="EO90" s="581">
        <v>90</v>
      </c>
      <c r="EP90" s="581">
        <v>100</v>
      </c>
      <c r="EQ90" s="581">
        <v>10</v>
      </c>
      <c r="ER90" s="508">
        <v>0</v>
      </c>
      <c r="ES90" s="508">
        <v>0</v>
      </c>
      <c r="ET90" s="508">
        <v>0</v>
      </c>
    </row>
    <row r="91" spans="1:150" ht="134.25" customHeight="1" x14ac:dyDescent="0.2">
      <c r="A91" s="284" t="s">
        <v>53</v>
      </c>
      <c r="B91" s="439" t="s">
        <v>54</v>
      </c>
      <c r="C91" s="440" t="s">
        <v>55</v>
      </c>
      <c r="D91" s="440"/>
      <c r="E91" s="8" t="s">
        <v>718</v>
      </c>
      <c r="F91" s="288" t="str">
        <f t="shared" si="26"/>
        <v>E1.P_F</v>
      </c>
      <c r="G91" s="463" t="s">
        <v>126</v>
      </c>
      <c r="H91" s="463" t="s">
        <v>224</v>
      </c>
      <c r="I91" s="464" t="s">
        <v>737</v>
      </c>
      <c r="J91" s="465" t="s">
        <v>167</v>
      </c>
      <c r="K91" s="466" t="str">
        <f t="shared" si="27"/>
        <v>E1.P_F.MR2</v>
      </c>
      <c r="L91" s="368" t="s">
        <v>205</v>
      </c>
      <c r="M91" s="369" t="s">
        <v>532</v>
      </c>
      <c r="N91" s="370">
        <v>2598</v>
      </c>
      <c r="O91" s="252">
        <v>3100</v>
      </c>
      <c r="P91" s="385" t="s">
        <v>64</v>
      </c>
      <c r="Q91" s="373" t="str">
        <f t="shared" si="28"/>
        <v>E1.P_F.MR2-MP01-1</v>
      </c>
      <c r="R91" s="427" t="s">
        <v>738</v>
      </c>
      <c r="S91" s="375" t="s">
        <v>739</v>
      </c>
      <c r="T91" s="376">
        <v>1</v>
      </c>
      <c r="U91" s="377">
        <v>1</v>
      </c>
      <c r="V91" s="376" t="s">
        <v>102</v>
      </c>
      <c r="W91" s="584">
        <v>0.25</v>
      </c>
      <c r="X91" s="585">
        <v>0.25</v>
      </c>
      <c r="Y91" s="584">
        <v>0.25</v>
      </c>
      <c r="Z91" s="586">
        <v>0.25</v>
      </c>
      <c r="AA91" s="305"/>
      <c r="AB91" s="306"/>
      <c r="AC91" s="306"/>
      <c r="AD91" s="306"/>
      <c r="AE91" s="306"/>
      <c r="AF91" s="306"/>
      <c r="AG91" s="306"/>
      <c r="AH91" s="306"/>
      <c r="AI91" s="306"/>
      <c r="AJ91" s="306"/>
      <c r="AK91" s="306"/>
      <c r="AL91" s="306"/>
      <c r="AM91" s="306"/>
      <c r="AN91" s="306"/>
      <c r="AO91" s="306"/>
      <c r="AP91" s="306"/>
      <c r="AQ91" s="306"/>
      <c r="AR91" s="306"/>
      <c r="AS91" s="306"/>
      <c r="AT91" s="306"/>
      <c r="AU91" s="306"/>
      <c r="AV91" s="306"/>
      <c r="AW91" s="306"/>
      <c r="AX91" s="306"/>
      <c r="AY91" s="306"/>
      <c r="AZ91" s="306"/>
      <c r="BA91" s="306"/>
      <c r="BB91" s="306"/>
      <c r="BC91" s="307"/>
      <c r="BD91" s="308" t="s">
        <v>699</v>
      </c>
      <c r="BS91" s="90" t="s">
        <v>193</v>
      </c>
      <c r="BT91" s="90" t="s">
        <v>194</v>
      </c>
      <c r="BU91" s="91" t="s">
        <v>735</v>
      </c>
      <c r="BV91" s="88" t="s">
        <v>733</v>
      </c>
      <c r="DH91" s="7" t="s">
        <v>741</v>
      </c>
      <c r="DI91" s="7" t="s">
        <v>84</v>
      </c>
      <c r="DJ91" s="7" t="s">
        <v>223</v>
      </c>
      <c r="DK91" s="7" t="s">
        <v>224</v>
      </c>
      <c r="DL91" s="7" t="s">
        <v>222</v>
      </c>
      <c r="DQ91" s="7" t="s">
        <v>735</v>
      </c>
      <c r="DR91" s="7" t="s">
        <v>733</v>
      </c>
      <c r="EL91" s="381" t="s">
        <v>740</v>
      </c>
      <c r="EM91" s="325" t="s">
        <v>738</v>
      </c>
      <c r="EN91" s="281" t="s">
        <v>739</v>
      </c>
      <c r="EO91" s="281">
        <v>1</v>
      </c>
      <c r="EP91" s="281">
        <v>1</v>
      </c>
      <c r="EQ91" s="336">
        <v>0.25</v>
      </c>
      <c r="ER91" s="336">
        <v>0.25</v>
      </c>
      <c r="ES91" s="336">
        <v>0.25</v>
      </c>
      <c r="ET91" s="336">
        <v>0.25</v>
      </c>
    </row>
    <row r="92" spans="1:150" ht="61.5" customHeight="1" x14ac:dyDescent="0.2">
      <c r="A92" s="284" t="s">
        <v>53</v>
      </c>
      <c r="B92" s="439" t="s">
        <v>54</v>
      </c>
      <c r="C92" s="440" t="s">
        <v>55</v>
      </c>
      <c r="D92" s="440"/>
      <c r="E92" s="8" t="s">
        <v>718</v>
      </c>
      <c r="F92" s="288" t="str">
        <f t="shared" si="26"/>
        <v>E1.P_F</v>
      </c>
      <c r="G92" s="463" t="s">
        <v>126</v>
      </c>
      <c r="H92" s="463" t="s">
        <v>224</v>
      </c>
      <c r="I92" s="467"/>
      <c r="J92" s="468" t="s">
        <v>167</v>
      </c>
      <c r="K92" s="382" t="str">
        <f t="shared" si="27"/>
        <v>E1.P_F.MR2</v>
      </c>
      <c r="L92" s="527" t="s">
        <v>205</v>
      </c>
      <c r="M92" s="528" t="s">
        <v>532</v>
      </c>
      <c r="N92" s="383">
        <v>2598</v>
      </c>
      <c r="O92" s="295">
        <v>3100</v>
      </c>
      <c r="P92" s="385" t="s">
        <v>87</v>
      </c>
      <c r="Q92" s="386" t="str">
        <f t="shared" si="28"/>
        <v>E1.P_F.MR2-MP02-1</v>
      </c>
      <c r="R92" s="431" t="s">
        <v>742</v>
      </c>
      <c r="S92" s="321" t="s">
        <v>433</v>
      </c>
      <c r="T92" s="300">
        <v>3</v>
      </c>
      <c r="U92" s="301">
        <v>3</v>
      </c>
      <c r="V92" s="300" t="s">
        <v>102</v>
      </c>
      <c r="W92" s="322">
        <v>0.5</v>
      </c>
      <c r="X92" s="337">
        <v>0.5</v>
      </c>
      <c r="Y92" s="302">
        <v>1</v>
      </c>
      <c r="Z92" s="304">
        <v>1</v>
      </c>
      <c r="AA92" s="305"/>
      <c r="AB92" s="306"/>
      <c r="AC92" s="306"/>
      <c r="AD92" s="306"/>
      <c r="AE92" s="306"/>
      <c r="AF92" s="306"/>
      <c r="AG92" s="306"/>
      <c r="AH92" s="306"/>
      <c r="AI92" s="306"/>
      <c r="AJ92" s="306"/>
      <c r="AK92" s="306"/>
      <c r="AL92" s="306"/>
      <c r="AM92" s="306"/>
      <c r="AN92" s="306"/>
      <c r="AO92" s="306"/>
      <c r="AP92" s="306"/>
      <c r="AQ92" s="306"/>
      <c r="AR92" s="306"/>
      <c r="AS92" s="306"/>
      <c r="AT92" s="306"/>
      <c r="AU92" s="306"/>
      <c r="AV92" s="306"/>
      <c r="AW92" s="306"/>
      <c r="AX92" s="306"/>
      <c r="AY92" s="306"/>
      <c r="AZ92" s="306"/>
      <c r="BA92" s="306"/>
      <c r="BB92" s="306"/>
      <c r="BC92" s="307"/>
      <c r="BD92" s="308" t="s">
        <v>699</v>
      </c>
      <c r="BS92" s="88" t="s">
        <v>204</v>
      </c>
      <c r="BT92" s="88" t="s">
        <v>205</v>
      </c>
      <c r="BU92" s="91" t="s">
        <v>740</v>
      </c>
      <c r="BV92" s="88" t="s">
        <v>738</v>
      </c>
      <c r="DH92" s="7" t="s">
        <v>744</v>
      </c>
      <c r="DI92" s="7" t="s">
        <v>84</v>
      </c>
      <c r="DJ92" s="7" t="s">
        <v>223</v>
      </c>
      <c r="DK92" s="7" t="s">
        <v>224</v>
      </c>
      <c r="DL92" s="7" t="s">
        <v>234</v>
      </c>
      <c r="DQ92" s="7" t="s">
        <v>740</v>
      </c>
      <c r="DR92" s="7" t="s">
        <v>738</v>
      </c>
      <c r="EL92" s="381" t="s">
        <v>743</v>
      </c>
      <c r="EM92" s="325" t="s">
        <v>742</v>
      </c>
      <c r="EN92" s="281" t="s">
        <v>433</v>
      </c>
      <c r="EO92" s="281">
        <v>3</v>
      </c>
      <c r="EP92" s="281">
        <v>3</v>
      </c>
      <c r="EQ92" s="283">
        <v>0.5</v>
      </c>
      <c r="ER92" s="283">
        <v>0.5</v>
      </c>
      <c r="ES92" s="282">
        <v>1</v>
      </c>
      <c r="ET92" s="282">
        <v>1</v>
      </c>
    </row>
    <row r="93" spans="1:150" ht="43.5" customHeight="1" x14ac:dyDescent="0.2">
      <c r="A93" s="284" t="s">
        <v>53</v>
      </c>
      <c r="B93" s="439" t="s">
        <v>54</v>
      </c>
      <c r="C93" s="440" t="s">
        <v>55</v>
      </c>
      <c r="D93" s="440"/>
      <c r="E93" s="8" t="s">
        <v>718</v>
      </c>
      <c r="F93" s="288" t="str">
        <f t="shared" si="26"/>
        <v>E1.P_F</v>
      </c>
      <c r="G93" s="463" t="s">
        <v>126</v>
      </c>
      <c r="H93" s="463" t="s">
        <v>224</v>
      </c>
      <c r="I93" s="467"/>
      <c r="J93" s="468" t="s">
        <v>167</v>
      </c>
      <c r="K93" s="382" t="str">
        <f t="shared" si="27"/>
        <v>E1.P_F.MR2</v>
      </c>
      <c r="L93" s="527" t="s">
        <v>205</v>
      </c>
      <c r="M93" s="528" t="s">
        <v>532</v>
      </c>
      <c r="N93" s="383">
        <v>2598</v>
      </c>
      <c r="O93" s="295">
        <v>3100</v>
      </c>
      <c r="P93" s="385" t="s">
        <v>99</v>
      </c>
      <c r="Q93" s="386" t="str">
        <f t="shared" si="28"/>
        <v>E1.P_F.MR2-MP03-1</v>
      </c>
      <c r="R93" s="431" t="s">
        <v>745</v>
      </c>
      <c r="S93" s="321" t="s">
        <v>746</v>
      </c>
      <c r="T93" s="300">
        <v>1</v>
      </c>
      <c r="U93" s="301">
        <v>1</v>
      </c>
      <c r="V93" s="300" t="s">
        <v>102</v>
      </c>
      <c r="W93" s="328">
        <v>0.25</v>
      </c>
      <c r="X93" s="329">
        <v>0.25</v>
      </c>
      <c r="Y93" s="328">
        <v>0.25</v>
      </c>
      <c r="Z93" s="330">
        <v>0.25</v>
      </c>
      <c r="AA93" s="305"/>
      <c r="AB93" s="306"/>
      <c r="AC93" s="306"/>
      <c r="AD93" s="306"/>
      <c r="AE93" s="306"/>
      <c r="AF93" s="306"/>
      <c r="AG93" s="306"/>
      <c r="AH93" s="306"/>
      <c r="AI93" s="306"/>
      <c r="AJ93" s="306"/>
      <c r="AK93" s="306"/>
      <c r="AL93" s="306"/>
      <c r="AM93" s="306"/>
      <c r="AN93" s="306"/>
      <c r="AO93" s="306"/>
      <c r="AP93" s="306"/>
      <c r="AQ93" s="306"/>
      <c r="AR93" s="306"/>
      <c r="AS93" s="306"/>
      <c r="AT93" s="306"/>
      <c r="AU93" s="306"/>
      <c r="AV93" s="306"/>
      <c r="AW93" s="306"/>
      <c r="AX93" s="306"/>
      <c r="AY93" s="306"/>
      <c r="AZ93" s="306"/>
      <c r="BA93" s="306"/>
      <c r="BB93" s="306"/>
      <c r="BC93" s="307"/>
      <c r="BD93" s="308" t="s">
        <v>699</v>
      </c>
      <c r="BS93" s="90" t="s">
        <v>204</v>
      </c>
      <c r="BT93" s="90" t="s">
        <v>205</v>
      </c>
      <c r="BU93" s="91" t="s">
        <v>743</v>
      </c>
      <c r="BV93" s="88" t="s">
        <v>742</v>
      </c>
      <c r="DH93" s="7" t="s">
        <v>748</v>
      </c>
      <c r="DI93" s="7" t="s">
        <v>84</v>
      </c>
      <c r="DJ93" s="7" t="s">
        <v>223</v>
      </c>
      <c r="DK93" s="7" t="s">
        <v>224</v>
      </c>
      <c r="DL93" s="7" t="s">
        <v>234</v>
      </c>
      <c r="DQ93" s="7" t="s">
        <v>743</v>
      </c>
      <c r="DR93" s="7" t="s">
        <v>742</v>
      </c>
      <c r="EL93" s="381" t="s">
        <v>747</v>
      </c>
      <c r="EM93" s="325" t="s">
        <v>745</v>
      </c>
      <c r="EN93" s="281" t="s">
        <v>746</v>
      </c>
      <c r="EO93" s="281">
        <v>1</v>
      </c>
      <c r="EP93" s="281">
        <v>1</v>
      </c>
      <c r="EQ93" s="336">
        <v>0.25</v>
      </c>
      <c r="ER93" s="336">
        <v>0.25</v>
      </c>
      <c r="ES93" s="336">
        <v>0.25</v>
      </c>
      <c r="ET93" s="336">
        <v>0.25</v>
      </c>
    </row>
    <row r="94" spans="1:150" ht="48" customHeight="1" thickBot="1" x14ac:dyDescent="0.25">
      <c r="A94" s="284" t="s">
        <v>53</v>
      </c>
      <c r="B94" s="439" t="s">
        <v>54</v>
      </c>
      <c r="C94" s="440" t="s">
        <v>55</v>
      </c>
      <c r="D94" s="440"/>
      <c r="E94" s="8" t="s">
        <v>718</v>
      </c>
      <c r="F94" s="288" t="str">
        <f t="shared" si="26"/>
        <v>E1.P_F</v>
      </c>
      <c r="G94" s="587" t="s">
        <v>126</v>
      </c>
      <c r="H94" s="587" t="s">
        <v>224</v>
      </c>
      <c r="I94" s="473"/>
      <c r="J94" s="468" t="s">
        <v>167</v>
      </c>
      <c r="K94" s="382" t="str">
        <f t="shared" si="27"/>
        <v>E1.P_F.MR2</v>
      </c>
      <c r="L94" s="527" t="s">
        <v>205</v>
      </c>
      <c r="M94" s="528" t="s">
        <v>532</v>
      </c>
      <c r="N94" s="397">
        <v>2598</v>
      </c>
      <c r="O94" s="437">
        <v>3100</v>
      </c>
      <c r="P94" s="588" t="s">
        <v>112</v>
      </c>
      <c r="Q94" s="410" t="str">
        <f t="shared" si="28"/>
        <v>E1.P_F.MR2-MP04-1</v>
      </c>
      <c r="R94" s="486" t="s">
        <v>749</v>
      </c>
      <c r="S94" s="344" t="s">
        <v>532</v>
      </c>
      <c r="T94" s="345">
        <v>492</v>
      </c>
      <c r="U94" s="346">
        <v>600</v>
      </c>
      <c r="V94" s="345" t="s">
        <v>67</v>
      </c>
      <c r="W94" s="517">
        <v>519</v>
      </c>
      <c r="X94" s="589">
        <v>546</v>
      </c>
      <c r="Y94" s="517">
        <v>573</v>
      </c>
      <c r="Z94" s="590">
        <v>600</v>
      </c>
      <c r="AA94" s="305"/>
      <c r="AB94" s="306"/>
      <c r="AC94" s="306"/>
      <c r="AD94" s="306"/>
      <c r="AE94" s="306"/>
      <c r="AF94" s="306"/>
      <c r="AG94" s="306"/>
      <c r="AH94" s="306"/>
      <c r="AI94" s="306"/>
      <c r="AJ94" s="306"/>
      <c r="AK94" s="306"/>
      <c r="AL94" s="306"/>
      <c r="AM94" s="306"/>
      <c r="AN94" s="306"/>
      <c r="AO94" s="306"/>
      <c r="AP94" s="306"/>
      <c r="AQ94" s="306"/>
      <c r="AR94" s="306"/>
      <c r="AS94" s="306"/>
      <c r="AT94" s="306"/>
      <c r="AU94" s="306"/>
      <c r="AV94" s="306"/>
      <c r="AW94" s="306"/>
      <c r="AX94" s="306"/>
      <c r="AY94" s="306"/>
      <c r="AZ94" s="306"/>
      <c r="BA94" s="306"/>
      <c r="BB94" s="306"/>
      <c r="BC94" s="307"/>
      <c r="BD94" s="308" t="s">
        <v>699</v>
      </c>
      <c r="BS94" s="90" t="s">
        <v>204</v>
      </c>
      <c r="BT94" s="90" t="s">
        <v>205</v>
      </c>
      <c r="BU94" s="91" t="s">
        <v>747</v>
      </c>
      <c r="BV94" s="88" t="s">
        <v>745</v>
      </c>
      <c r="DH94" s="7" t="s">
        <v>751</v>
      </c>
      <c r="DI94" s="7" t="s">
        <v>84</v>
      </c>
      <c r="DJ94" s="7" t="s">
        <v>223</v>
      </c>
      <c r="DK94" s="7" t="s">
        <v>224</v>
      </c>
      <c r="DL94" s="7" t="s">
        <v>234</v>
      </c>
      <c r="DQ94" s="7" t="s">
        <v>747</v>
      </c>
      <c r="DR94" s="7" t="s">
        <v>745</v>
      </c>
      <c r="EL94" s="381" t="s">
        <v>750</v>
      </c>
      <c r="EM94" s="325" t="s">
        <v>749</v>
      </c>
      <c r="EN94" s="281" t="s">
        <v>532</v>
      </c>
      <c r="EO94" s="281">
        <v>492</v>
      </c>
      <c r="EP94" s="281">
        <v>600</v>
      </c>
      <c r="EQ94" s="282">
        <v>519</v>
      </c>
      <c r="ER94" s="282">
        <v>546</v>
      </c>
      <c r="ES94" s="282">
        <v>573</v>
      </c>
      <c r="ET94" s="282">
        <v>600</v>
      </c>
    </row>
    <row r="95" spans="1:150" ht="86.25" customHeight="1" x14ac:dyDescent="0.2">
      <c r="A95" s="284" t="s">
        <v>53</v>
      </c>
      <c r="B95" s="461" t="s">
        <v>54</v>
      </c>
      <c r="C95" s="462" t="s">
        <v>55</v>
      </c>
      <c r="D95" s="441" t="s">
        <v>694</v>
      </c>
      <c r="E95" s="3" t="s">
        <v>752</v>
      </c>
      <c r="F95" s="442" t="str">
        <f t="shared" si="26"/>
        <v>E1.P_G</v>
      </c>
      <c r="G95" s="443" t="s">
        <v>136</v>
      </c>
      <c r="H95" s="591" t="s">
        <v>245</v>
      </c>
      <c r="I95" s="413" t="s">
        <v>753</v>
      </c>
      <c r="J95" s="445" t="s">
        <v>61</v>
      </c>
      <c r="K95" s="407" t="str">
        <f t="shared" si="27"/>
        <v>E1.P_G.MR1</v>
      </c>
      <c r="L95" s="368" t="s">
        <v>220</v>
      </c>
      <c r="M95" s="369" t="s">
        <v>754</v>
      </c>
      <c r="N95" s="370">
        <v>1</v>
      </c>
      <c r="O95" s="252">
        <v>3</v>
      </c>
      <c r="P95" s="372" t="s">
        <v>64</v>
      </c>
      <c r="Q95" s="373" t="str">
        <f t="shared" si="28"/>
        <v>E1.P_G.MR1-MP01-1</v>
      </c>
      <c r="R95" s="427" t="s">
        <v>755</v>
      </c>
      <c r="S95" s="377" t="s">
        <v>756</v>
      </c>
      <c r="T95" s="376">
        <v>0</v>
      </c>
      <c r="U95" s="377">
        <v>1</v>
      </c>
      <c r="V95" s="376" t="s">
        <v>67</v>
      </c>
      <c r="W95" s="260">
        <v>0</v>
      </c>
      <c r="X95" s="261">
        <v>0.6</v>
      </c>
      <c r="Y95" s="262">
        <v>0.4</v>
      </c>
      <c r="Z95" s="379">
        <v>0</v>
      </c>
      <c r="AA95" s="447">
        <f>124327000-4327000</f>
        <v>120000000</v>
      </c>
      <c r="AB95" s="448"/>
      <c r="AC95" s="448">
        <v>0</v>
      </c>
      <c r="AD95" s="448"/>
      <c r="AE95" s="448"/>
      <c r="AF95" s="448"/>
      <c r="AG95" s="448">
        <f t="shared" ref="AG95" si="41">SUM(AA95:AF95)</f>
        <v>120000000</v>
      </c>
      <c r="AH95" s="448">
        <f t="shared" ref="AH95:AT95" si="42">+AA95</f>
        <v>120000000</v>
      </c>
      <c r="AI95" s="448">
        <f t="shared" si="42"/>
        <v>0</v>
      </c>
      <c r="AJ95" s="448">
        <f t="shared" si="42"/>
        <v>0</v>
      </c>
      <c r="AK95" s="448">
        <f t="shared" si="42"/>
        <v>0</v>
      </c>
      <c r="AL95" s="448">
        <f t="shared" si="42"/>
        <v>0</v>
      </c>
      <c r="AM95" s="448">
        <f t="shared" si="42"/>
        <v>0</v>
      </c>
      <c r="AN95" s="448">
        <f t="shared" si="42"/>
        <v>120000000</v>
      </c>
      <c r="AO95" s="448">
        <f t="shared" si="42"/>
        <v>120000000</v>
      </c>
      <c r="AP95" s="448">
        <f t="shared" si="42"/>
        <v>0</v>
      </c>
      <c r="AQ95" s="448">
        <f t="shared" si="42"/>
        <v>0</v>
      </c>
      <c r="AR95" s="448">
        <f t="shared" si="42"/>
        <v>0</v>
      </c>
      <c r="AS95" s="448">
        <f t="shared" si="42"/>
        <v>0</v>
      </c>
      <c r="AT95" s="448">
        <f t="shared" si="42"/>
        <v>0</v>
      </c>
      <c r="AU95" s="448">
        <f t="shared" ref="AU95" si="43">SUM(AO95:AT95)</f>
        <v>120000000</v>
      </c>
      <c r="AV95" s="448">
        <f t="shared" ref="AV95:BA95" si="44">+AO95</f>
        <v>120000000</v>
      </c>
      <c r="AW95" s="448">
        <f t="shared" si="44"/>
        <v>0</v>
      </c>
      <c r="AX95" s="448">
        <f t="shared" si="44"/>
        <v>0</v>
      </c>
      <c r="AY95" s="448">
        <f t="shared" si="44"/>
        <v>0</v>
      </c>
      <c r="AZ95" s="448">
        <f t="shared" si="44"/>
        <v>0</v>
      </c>
      <c r="BA95" s="448">
        <f t="shared" si="44"/>
        <v>0</v>
      </c>
      <c r="BB95" s="448">
        <f t="shared" ref="BB95" si="45">SUM(AV95:BA95)</f>
        <v>120000000</v>
      </c>
      <c r="BC95" s="449">
        <f t="shared" ref="BC95" si="46">+BB95+AU95+AN95+AG95</f>
        <v>480000000</v>
      </c>
      <c r="BD95" s="308" t="s">
        <v>699</v>
      </c>
      <c r="BS95" s="90" t="s">
        <v>204</v>
      </c>
      <c r="BT95" s="90" t="s">
        <v>205</v>
      </c>
      <c r="BU95" s="91" t="s">
        <v>750</v>
      </c>
      <c r="BV95" s="88" t="s">
        <v>749</v>
      </c>
      <c r="DH95" s="7" t="s">
        <v>758</v>
      </c>
      <c r="DI95" s="7" t="s">
        <v>84</v>
      </c>
      <c r="DJ95" s="7" t="s">
        <v>223</v>
      </c>
      <c r="DK95" s="7" t="s">
        <v>224</v>
      </c>
      <c r="DL95" s="7" t="s">
        <v>234</v>
      </c>
      <c r="DQ95" s="7" t="s">
        <v>750</v>
      </c>
      <c r="DR95" s="7" t="s">
        <v>749</v>
      </c>
      <c r="EL95" s="381" t="s">
        <v>757</v>
      </c>
      <c r="EM95" s="325" t="s">
        <v>755</v>
      </c>
      <c r="EN95" s="281" t="s">
        <v>756</v>
      </c>
      <c r="EO95" s="281">
        <v>0</v>
      </c>
      <c r="EP95" s="281">
        <v>1</v>
      </c>
      <c r="EQ95" s="282">
        <v>0</v>
      </c>
      <c r="ER95" s="283">
        <v>0.6</v>
      </c>
      <c r="ES95" s="283">
        <v>0.4</v>
      </c>
      <c r="ET95" s="282">
        <v>0</v>
      </c>
    </row>
    <row r="96" spans="1:150" ht="51" customHeight="1" x14ac:dyDescent="0.2">
      <c r="A96" s="284" t="s">
        <v>53</v>
      </c>
      <c r="B96" s="439" t="s">
        <v>54</v>
      </c>
      <c r="C96" s="440" t="s">
        <v>55</v>
      </c>
      <c r="D96" s="440"/>
      <c r="E96" s="8" t="s">
        <v>752</v>
      </c>
      <c r="F96" s="288" t="str">
        <f t="shared" si="26"/>
        <v>E1.P_G</v>
      </c>
      <c r="G96" s="592" t="s">
        <v>136</v>
      </c>
      <c r="H96" s="526" t="s">
        <v>245</v>
      </c>
      <c r="I96" s="453"/>
      <c r="J96" s="291" t="s">
        <v>61</v>
      </c>
      <c r="K96" s="292" t="str">
        <f t="shared" si="27"/>
        <v>E1.P_G.MR1</v>
      </c>
      <c r="L96" s="419" t="s">
        <v>220</v>
      </c>
      <c r="M96" s="420" t="s">
        <v>754</v>
      </c>
      <c r="N96" s="383">
        <v>1</v>
      </c>
      <c r="O96" s="295">
        <v>3</v>
      </c>
      <c r="P96" s="385" t="s">
        <v>87</v>
      </c>
      <c r="Q96" s="386" t="str">
        <f t="shared" si="28"/>
        <v>E1.P_G.MR1-MP02-1</v>
      </c>
      <c r="R96" s="431" t="s">
        <v>759</v>
      </c>
      <c r="S96" s="301" t="s">
        <v>760</v>
      </c>
      <c r="T96" s="300">
        <v>0</v>
      </c>
      <c r="U96" s="301">
        <v>1</v>
      </c>
      <c r="V96" s="300" t="s">
        <v>67</v>
      </c>
      <c r="W96" s="302">
        <v>0</v>
      </c>
      <c r="X96" s="329">
        <v>0.25</v>
      </c>
      <c r="Y96" s="322">
        <v>0.5</v>
      </c>
      <c r="Z96" s="330">
        <v>0.25</v>
      </c>
      <c r="AA96" s="305"/>
      <c r="AB96" s="306"/>
      <c r="AC96" s="306"/>
      <c r="AD96" s="306"/>
      <c r="AE96" s="306"/>
      <c r="AF96" s="306"/>
      <c r="AG96" s="306"/>
      <c r="AH96" s="306"/>
      <c r="AI96" s="306"/>
      <c r="AJ96" s="306"/>
      <c r="AK96" s="306"/>
      <c r="AL96" s="306"/>
      <c r="AM96" s="306"/>
      <c r="AN96" s="306"/>
      <c r="AO96" s="306"/>
      <c r="AP96" s="306"/>
      <c r="AQ96" s="306"/>
      <c r="AR96" s="306"/>
      <c r="AS96" s="306"/>
      <c r="AT96" s="306"/>
      <c r="AU96" s="306"/>
      <c r="AV96" s="306"/>
      <c r="AW96" s="306"/>
      <c r="AX96" s="306"/>
      <c r="AY96" s="306"/>
      <c r="AZ96" s="306"/>
      <c r="BA96" s="306"/>
      <c r="BB96" s="306"/>
      <c r="BC96" s="307"/>
      <c r="BD96" s="308" t="s">
        <v>699</v>
      </c>
      <c r="BS96" s="88" t="s">
        <v>219</v>
      </c>
      <c r="BT96" s="88" t="s">
        <v>220</v>
      </c>
      <c r="BU96" s="91" t="s">
        <v>757</v>
      </c>
      <c r="BV96" s="88" t="s">
        <v>755</v>
      </c>
      <c r="DH96" s="7" t="s">
        <v>762</v>
      </c>
      <c r="DI96" s="7" t="s">
        <v>84</v>
      </c>
      <c r="DJ96" s="7" t="s">
        <v>244</v>
      </c>
      <c r="DK96" s="7" t="s">
        <v>245</v>
      </c>
      <c r="DL96" s="7" t="s">
        <v>243</v>
      </c>
      <c r="DQ96" s="7" t="s">
        <v>757</v>
      </c>
      <c r="DR96" s="7" t="s">
        <v>755</v>
      </c>
      <c r="EL96" s="381" t="s">
        <v>761</v>
      </c>
      <c r="EM96" s="325" t="s">
        <v>759</v>
      </c>
      <c r="EN96" s="281" t="s">
        <v>760</v>
      </c>
      <c r="EO96" s="281">
        <v>0</v>
      </c>
      <c r="EP96" s="281">
        <v>1</v>
      </c>
      <c r="EQ96" s="282">
        <v>0</v>
      </c>
      <c r="ER96" s="336">
        <v>0.25</v>
      </c>
      <c r="ES96" s="283">
        <v>0.5</v>
      </c>
      <c r="ET96" s="336">
        <v>0.25</v>
      </c>
    </row>
    <row r="97" spans="1:150" ht="63" customHeight="1" thickBot="1" x14ac:dyDescent="0.25">
      <c r="A97" s="284" t="s">
        <v>53</v>
      </c>
      <c r="B97" s="439" t="s">
        <v>54</v>
      </c>
      <c r="C97" s="440" t="s">
        <v>55</v>
      </c>
      <c r="D97" s="440"/>
      <c r="E97" s="8" t="s">
        <v>752</v>
      </c>
      <c r="F97" s="288" t="str">
        <f t="shared" si="26"/>
        <v>E1.P_G</v>
      </c>
      <c r="G97" s="592" t="s">
        <v>136</v>
      </c>
      <c r="H97" s="526" t="s">
        <v>245</v>
      </c>
      <c r="I97" s="457"/>
      <c r="J97" s="348" t="s">
        <v>61</v>
      </c>
      <c r="K97" s="292" t="str">
        <f t="shared" si="27"/>
        <v>E1.P_G.MR1</v>
      </c>
      <c r="L97" s="419" t="s">
        <v>220</v>
      </c>
      <c r="M97" s="436" t="s">
        <v>754</v>
      </c>
      <c r="N97" s="397">
        <v>1</v>
      </c>
      <c r="O97" s="437">
        <v>3</v>
      </c>
      <c r="P97" s="399" t="s">
        <v>99</v>
      </c>
      <c r="Q97" s="400" t="str">
        <f t="shared" si="28"/>
        <v>E1.P_G.MR1-MP03-1</v>
      </c>
      <c r="R97" s="438" t="s">
        <v>763</v>
      </c>
      <c r="S97" s="357" t="s">
        <v>764</v>
      </c>
      <c r="T97" s="358">
        <v>8</v>
      </c>
      <c r="U97" s="359">
        <v>8</v>
      </c>
      <c r="V97" s="358" t="s">
        <v>102</v>
      </c>
      <c r="W97" s="360">
        <v>2</v>
      </c>
      <c r="X97" s="361">
        <v>2</v>
      </c>
      <c r="Y97" s="360">
        <v>2</v>
      </c>
      <c r="Z97" s="362">
        <v>2</v>
      </c>
      <c r="AA97" s="305"/>
      <c r="AB97" s="306"/>
      <c r="AC97" s="306"/>
      <c r="AD97" s="306"/>
      <c r="AE97" s="306"/>
      <c r="AF97" s="306"/>
      <c r="AG97" s="306"/>
      <c r="AH97" s="306"/>
      <c r="AI97" s="306"/>
      <c r="AJ97" s="306"/>
      <c r="AK97" s="306"/>
      <c r="AL97" s="306"/>
      <c r="AM97" s="306"/>
      <c r="AN97" s="306"/>
      <c r="AO97" s="306"/>
      <c r="AP97" s="306"/>
      <c r="AQ97" s="306"/>
      <c r="AR97" s="306"/>
      <c r="AS97" s="306"/>
      <c r="AT97" s="306"/>
      <c r="AU97" s="306"/>
      <c r="AV97" s="306"/>
      <c r="AW97" s="306"/>
      <c r="AX97" s="306"/>
      <c r="AY97" s="306"/>
      <c r="AZ97" s="306"/>
      <c r="BA97" s="306"/>
      <c r="BB97" s="306"/>
      <c r="BC97" s="307"/>
      <c r="BD97" s="308" t="s">
        <v>699</v>
      </c>
      <c r="BS97" s="90" t="s">
        <v>219</v>
      </c>
      <c r="BT97" s="90" t="s">
        <v>220</v>
      </c>
      <c r="BU97" s="91" t="s">
        <v>761</v>
      </c>
      <c r="BV97" s="88" t="s">
        <v>759</v>
      </c>
      <c r="DH97" s="7" t="s">
        <v>766</v>
      </c>
      <c r="DI97" s="7" t="s">
        <v>84</v>
      </c>
      <c r="DJ97" s="7" t="s">
        <v>244</v>
      </c>
      <c r="DK97" s="7" t="s">
        <v>245</v>
      </c>
      <c r="DL97" s="7" t="s">
        <v>243</v>
      </c>
      <c r="DQ97" s="7" t="s">
        <v>761</v>
      </c>
      <c r="DR97" s="7" t="s">
        <v>759</v>
      </c>
      <c r="EL97" s="381" t="s">
        <v>765</v>
      </c>
      <c r="EM97" s="325" t="s">
        <v>763</v>
      </c>
      <c r="EN97" s="281" t="s">
        <v>764</v>
      </c>
      <c r="EO97" s="281">
        <v>8</v>
      </c>
      <c r="EP97" s="281">
        <v>8</v>
      </c>
      <c r="EQ97" s="282">
        <v>2</v>
      </c>
      <c r="ER97" s="282">
        <v>2</v>
      </c>
      <c r="ES97" s="282">
        <v>2</v>
      </c>
      <c r="ET97" s="282">
        <v>2</v>
      </c>
    </row>
    <row r="98" spans="1:150" ht="113.25" customHeight="1" thickBot="1" x14ac:dyDescent="0.25">
      <c r="A98" s="284" t="s">
        <v>53</v>
      </c>
      <c r="B98" s="439" t="s">
        <v>54</v>
      </c>
      <c r="C98" s="440" t="s">
        <v>55</v>
      </c>
      <c r="D98" s="440"/>
      <c r="E98" s="8" t="s">
        <v>752</v>
      </c>
      <c r="F98" s="288" t="str">
        <f t="shared" si="26"/>
        <v>E1.P_G</v>
      </c>
      <c r="G98" s="593" t="s">
        <v>136</v>
      </c>
      <c r="H98" s="594" t="s">
        <v>245</v>
      </c>
      <c r="I98" s="595" t="s">
        <v>767</v>
      </c>
      <c r="J98" s="596" t="s">
        <v>167</v>
      </c>
      <c r="K98" s="597" t="str">
        <f t="shared" si="27"/>
        <v>E1.P_G.MR2</v>
      </c>
      <c r="L98" s="598" t="s">
        <v>232</v>
      </c>
      <c r="M98" s="599" t="s">
        <v>754</v>
      </c>
      <c r="N98" s="600">
        <v>1</v>
      </c>
      <c r="O98" s="601">
        <v>1</v>
      </c>
      <c r="P98" s="602" t="s">
        <v>64</v>
      </c>
      <c r="Q98" s="603" t="str">
        <f t="shared" si="28"/>
        <v>E1.P_G.MR2-MP01-1</v>
      </c>
      <c r="R98" s="604" t="s">
        <v>768</v>
      </c>
      <c r="S98" s="605" t="s">
        <v>769</v>
      </c>
      <c r="T98" s="606">
        <v>0</v>
      </c>
      <c r="U98" s="607">
        <v>1</v>
      </c>
      <c r="V98" s="606" t="s">
        <v>67</v>
      </c>
      <c r="W98" s="608">
        <v>0.25</v>
      </c>
      <c r="X98" s="609">
        <v>0.25</v>
      </c>
      <c r="Y98" s="608">
        <v>0.25</v>
      </c>
      <c r="Z98" s="610">
        <v>0.25</v>
      </c>
      <c r="AA98" s="305"/>
      <c r="AB98" s="306"/>
      <c r="AC98" s="306"/>
      <c r="AD98" s="306"/>
      <c r="AE98" s="306"/>
      <c r="AF98" s="306"/>
      <c r="AG98" s="306"/>
      <c r="AH98" s="306"/>
      <c r="AI98" s="306"/>
      <c r="AJ98" s="306"/>
      <c r="AK98" s="306"/>
      <c r="AL98" s="306"/>
      <c r="AM98" s="306"/>
      <c r="AN98" s="306"/>
      <c r="AO98" s="306"/>
      <c r="AP98" s="306"/>
      <c r="AQ98" s="306"/>
      <c r="AR98" s="306"/>
      <c r="AS98" s="306"/>
      <c r="AT98" s="306"/>
      <c r="AU98" s="306"/>
      <c r="AV98" s="306"/>
      <c r="AW98" s="306"/>
      <c r="AX98" s="306"/>
      <c r="AY98" s="306"/>
      <c r="AZ98" s="306"/>
      <c r="BA98" s="306"/>
      <c r="BB98" s="306"/>
      <c r="BC98" s="307"/>
      <c r="BD98" s="308" t="s">
        <v>699</v>
      </c>
      <c r="BS98" s="90" t="s">
        <v>219</v>
      </c>
      <c r="BT98" s="90" t="s">
        <v>220</v>
      </c>
      <c r="BU98" s="91" t="s">
        <v>765</v>
      </c>
      <c r="BV98" s="88" t="s">
        <v>763</v>
      </c>
      <c r="DH98" s="7" t="s">
        <v>771</v>
      </c>
      <c r="DI98" s="7" t="s">
        <v>84</v>
      </c>
      <c r="DJ98" s="7" t="s">
        <v>244</v>
      </c>
      <c r="DK98" s="7" t="s">
        <v>245</v>
      </c>
      <c r="DL98" s="7" t="s">
        <v>243</v>
      </c>
      <c r="DQ98" s="7" t="s">
        <v>765</v>
      </c>
      <c r="DR98" s="7" t="s">
        <v>763</v>
      </c>
      <c r="EL98" s="381" t="s">
        <v>770</v>
      </c>
      <c r="EM98" s="325" t="s">
        <v>768</v>
      </c>
      <c r="EN98" s="281" t="s">
        <v>769</v>
      </c>
      <c r="EO98" s="281">
        <v>0</v>
      </c>
      <c r="EP98" s="281">
        <v>1</v>
      </c>
      <c r="EQ98" s="336">
        <v>0.25</v>
      </c>
      <c r="ER98" s="336">
        <v>0.25</v>
      </c>
      <c r="ES98" s="336">
        <v>0.25</v>
      </c>
      <c r="ET98" s="336">
        <v>0.25</v>
      </c>
    </row>
    <row r="99" spans="1:150" ht="111.75" customHeight="1" x14ac:dyDescent="0.2">
      <c r="A99" s="284" t="s">
        <v>53</v>
      </c>
      <c r="B99" s="439" t="s">
        <v>54</v>
      </c>
      <c r="C99" s="440" t="s">
        <v>55</v>
      </c>
      <c r="D99" s="441" t="s">
        <v>694</v>
      </c>
      <c r="E99" s="3" t="s">
        <v>772</v>
      </c>
      <c r="F99" s="442" t="str">
        <f t="shared" si="26"/>
        <v>E1.P_H</v>
      </c>
      <c r="G99" s="443" t="s">
        <v>146</v>
      </c>
      <c r="H99" s="369" t="s">
        <v>265</v>
      </c>
      <c r="I99" s="611" t="s">
        <v>773</v>
      </c>
      <c r="J99" s="445" t="s">
        <v>61</v>
      </c>
      <c r="K99" s="249" t="str">
        <f t="shared" si="27"/>
        <v>E1.P_H.MR1</v>
      </c>
      <c r="L99" s="250" t="s">
        <v>241</v>
      </c>
      <c r="M99" s="251" t="s">
        <v>774</v>
      </c>
      <c r="N99" s="370">
        <v>952</v>
      </c>
      <c r="O99" s="252">
        <v>952</v>
      </c>
      <c r="P99" s="385" t="s">
        <v>64</v>
      </c>
      <c r="Q99" s="373" t="str">
        <f t="shared" si="28"/>
        <v>E1.P_H.MR1-MP01-1</v>
      </c>
      <c r="R99" s="427" t="s">
        <v>775</v>
      </c>
      <c r="S99" s="377" t="s">
        <v>776</v>
      </c>
      <c r="T99" s="376">
        <v>0</v>
      </c>
      <c r="U99" s="377">
        <v>1</v>
      </c>
      <c r="V99" s="376" t="s">
        <v>67</v>
      </c>
      <c r="W99" s="584">
        <v>0.25</v>
      </c>
      <c r="X99" s="585">
        <v>0.25</v>
      </c>
      <c r="Y99" s="584">
        <v>0.25</v>
      </c>
      <c r="Z99" s="586">
        <v>0.25</v>
      </c>
      <c r="AA99" s="612">
        <f>15000000+14957800+70042200</f>
        <v>100000000</v>
      </c>
      <c r="AB99" s="613"/>
      <c r="AC99" s="613">
        <v>0</v>
      </c>
      <c r="AD99" s="613"/>
      <c r="AE99" s="613"/>
      <c r="AF99" s="613"/>
      <c r="AG99" s="613">
        <f>SUM(AA99:AF99)</f>
        <v>100000000</v>
      </c>
      <c r="AH99" s="613">
        <f t="shared" ref="AH99:AT99" si="47">+AA99</f>
        <v>100000000</v>
      </c>
      <c r="AI99" s="613">
        <f t="shared" si="47"/>
        <v>0</v>
      </c>
      <c r="AJ99" s="613">
        <f t="shared" si="47"/>
        <v>0</v>
      </c>
      <c r="AK99" s="613">
        <f t="shared" si="47"/>
        <v>0</v>
      </c>
      <c r="AL99" s="613">
        <f t="shared" si="47"/>
        <v>0</v>
      </c>
      <c r="AM99" s="613">
        <f t="shared" si="47"/>
        <v>0</v>
      </c>
      <c r="AN99" s="613">
        <f t="shared" si="47"/>
        <v>100000000</v>
      </c>
      <c r="AO99" s="613">
        <f t="shared" si="47"/>
        <v>100000000</v>
      </c>
      <c r="AP99" s="613">
        <f t="shared" si="47"/>
        <v>0</v>
      </c>
      <c r="AQ99" s="613">
        <f t="shared" si="47"/>
        <v>0</v>
      </c>
      <c r="AR99" s="613">
        <f t="shared" si="47"/>
        <v>0</v>
      </c>
      <c r="AS99" s="613">
        <f t="shared" si="47"/>
        <v>0</v>
      </c>
      <c r="AT99" s="613">
        <f t="shared" si="47"/>
        <v>0</v>
      </c>
      <c r="AU99" s="613">
        <f t="shared" ref="AU99" si="48">SUM(AO99:AT99)</f>
        <v>100000000</v>
      </c>
      <c r="AV99" s="613">
        <f t="shared" ref="AV99:BA99" si="49">+AO99</f>
        <v>100000000</v>
      </c>
      <c r="AW99" s="613">
        <f t="shared" si="49"/>
        <v>0</v>
      </c>
      <c r="AX99" s="613">
        <f t="shared" si="49"/>
        <v>0</v>
      </c>
      <c r="AY99" s="613">
        <f t="shared" si="49"/>
        <v>0</v>
      </c>
      <c r="AZ99" s="613">
        <f t="shared" si="49"/>
        <v>0</v>
      </c>
      <c r="BA99" s="613">
        <f t="shared" si="49"/>
        <v>0</v>
      </c>
      <c r="BB99" s="613">
        <f t="shared" ref="BB99" si="50">SUM(AV99:BA99)</f>
        <v>100000000</v>
      </c>
      <c r="BC99" s="614">
        <f t="shared" ref="BC99" si="51">+BB99+AU99+AN99+AG99</f>
        <v>400000000</v>
      </c>
      <c r="BD99" s="308" t="s">
        <v>699</v>
      </c>
      <c r="BS99" s="88" t="s">
        <v>231</v>
      </c>
      <c r="BT99" s="88" t="s">
        <v>232</v>
      </c>
      <c r="BU99" s="91" t="s">
        <v>770</v>
      </c>
      <c r="BV99" s="88" t="s">
        <v>768</v>
      </c>
      <c r="DH99" s="7" t="s">
        <v>778</v>
      </c>
      <c r="DI99" s="7" t="s">
        <v>84</v>
      </c>
      <c r="DJ99" s="7" t="s">
        <v>244</v>
      </c>
      <c r="DK99" s="7" t="s">
        <v>245</v>
      </c>
      <c r="DL99" s="7" t="s">
        <v>254</v>
      </c>
      <c r="DQ99" s="7" t="s">
        <v>770</v>
      </c>
      <c r="DR99" s="7" t="s">
        <v>768</v>
      </c>
      <c r="EL99" s="381" t="s">
        <v>777</v>
      </c>
      <c r="EM99" s="325" t="s">
        <v>775</v>
      </c>
      <c r="EN99" s="281" t="s">
        <v>776</v>
      </c>
      <c r="EO99" s="281">
        <v>0</v>
      </c>
      <c r="EP99" s="281">
        <v>1</v>
      </c>
      <c r="EQ99" s="336">
        <v>0.25</v>
      </c>
      <c r="ER99" s="336">
        <v>0.25</v>
      </c>
      <c r="ES99" s="336">
        <v>0.25</v>
      </c>
      <c r="ET99" s="336">
        <v>0.25</v>
      </c>
    </row>
    <row r="100" spans="1:150" ht="70.5" customHeight="1" x14ac:dyDescent="0.2">
      <c r="A100" s="284" t="s">
        <v>53</v>
      </c>
      <c r="B100" s="439" t="s">
        <v>54</v>
      </c>
      <c r="C100" s="440" t="s">
        <v>55</v>
      </c>
      <c r="D100" s="440"/>
      <c r="E100" s="8" t="s">
        <v>772</v>
      </c>
      <c r="F100" s="288" t="str">
        <f t="shared" si="26"/>
        <v>E1.P_H</v>
      </c>
      <c r="G100" s="463" t="s">
        <v>146</v>
      </c>
      <c r="H100" s="420" t="s">
        <v>265</v>
      </c>
      <c r="I100" s="615"/>
      <c r="J100" s="291" t="s">
        <v>61</v>
      </c>
      <c r="K100" s="292" t="str">
        <f t="shared" si="27"/>
        <v>E1.P_H.MR1</v>
      </c>
      <c r="L100" s="527" t="s">
        <v>241</v>
      </c>
      <c r="M100" s="528" t="s">
        <v>774</v>
      </c>
      <c r="N100" s="383">
        <v>952</v>
      </c>
      <c r="O100" s="295">
        <v>952</v>
      </c>
      <c r="P100" s="385" t="s">
        <v>87</v>
      </c>
      <c r="Q100" s="386" t="str">
        <f t="shared" si="28"/>
        <v>E1.P_H.MR1-MP02-1</v>
      </c>
      <c r="R100" s="431" t="s">
        <v>779</v>
      </c>
      <c r="S100" s="301" t="s">
        <v>780</v>
      </c>
      <c r="T100" s="300">
        <v>0</v>
      </c>
      <c r="U100" s="301">
        <v>1</v>
      </c>
      <c r="V100" s="300" t="s">
        <v>67</v>
      </c>
      <c r="W100" s="328">
        <v>0.25</v>
      </c>
      <c r="X100" s="329">
        <v>0.25</v>
      </c>
      <c r="Y100" s="328">
        <v>0.25</v>
      </c>
      <c r="Z100" s="330">
        <v>0.25</v>
      </c>
      <c r="AA100" s="305"/>
      <c r="AB100" s="306"/>
      <c r="AC100" s="306"/>
      <c r="AD100" s="306"/>
      <c r="AE100" s="306"/>
      <c r="AF100" s="306"/>
      <c r="AG100" s="306"/>
      <c r="AH100" s="306"/>
      <c r="AI100" s="306"/>
      <c r="AJ100" s="306"/>
      <c r="AK100" s="306"/>
      <c r="AL100" s="306"/>
      <c r="AM100" s="306"/>
      <c r="AN100" s="306"/>
      <c r="AO100" s="306"/>
      <c r="AP100" s="306"/>
      <c r="AQ100" s="306"/>
      <c r="AR100" s="306"/>
      <c r="AS100" s="306"/>
      <c r="AT100" s="306"/>
      <c r="AU100" s="306"/>
      <c r="AV100" s="306"/>
      <c r="AW100" s="306"/>
      <c r="AX100" s="306"/>
      <c r="AY100" s="306"/>
      <c r="AZ100" s="306"/>
      <c r="BA100" s="306"/>
      <c r="BB100" s="306"/>
      <c r="BC100" s="307"/>
      <c r="BD100" s="308" t="s">
        <v>699</v>
      </c>
      <c r="BS100" s="88" t="s">
        <v>240</v>
      </c>
      <c r="BT100" s="88" t="s">
        <v>241</v>
      </c>
      <c r="BU100" s="91" t="s">
        <v>777</v>
      </c>
      <c r="BV100" s="88" t="s">
        <v>775</v>
      </c>
      <c r="DH100" s="7" t="s">
        <v>782</v>
      </c>
      <c r="DI100" s="7" t="s">
        <v>84</v>
      </c>
      <c r="DJ100" s="7" t="s">
        <v>264</v>
      </c>
      <c r="DK100" s="7" t="s">
        <v>265</v>
      </c>
      <c r="DL100" s="7" t="s">
        <v>263</v>
      </c>
      <c r="DQ100" s="7" t="s">
        <v>777</v>
      </c>
      <c r="DR100" s="7" t="s">
        <v>775</v>
      </c>
      <c r="EL100" s="381" t="s">
        <v>781</v>
      </c>
      <c r="EM100" s="325" t="s">
        <v>779</v>
      </c>
      <c r="EN100" s="281" t="s">
        <v>780</v>
      </c>
      <c r="EO100" s="281">
        <v>0</v>
      </c>
      <c r="EP100" s="281">
        <v>1</v>
      </c>
      <c r="EQ100" s="336">
        <v>0.25</v>
      </c>
      <c r="ER100" s="336">
        <v>0.25</v>
      </c>
      <c r="ES100" s="336">
        <v>0.25</v>
      </c>
      <c r="ET100" s="336">
        <v>0.25</v>
      </c>
    </row>
    <row r="101" spans="1:150" ht="84.75" customHeight="1" x14ac:dyDescent="0.2">
      <c r="A101" s="284" t="s">
        <v>53</v>
      </c>
      <c r="B101" s="439" t="s">
        <v>54</v>
      </c>
      <c r="C101" s="440" t="s">
        <v>55</v>
      </c>
      <c r="D101" s="440"/>
      <c r="E101" s="8" t="s">
        <v>772</v>
      </c>
      <c r="F101" s="288" t="str">
        <f t="shared" si="26"/>
        <v>E1.P_H</v>
      </c>
      <c r="G101" s="463" t="s">
        <v>146</v>
      </c>
      <c r="H101" s="420" t="s">
        <v>265</v>
      </c>
      <c r="I101" s="615"/>
      <c r="J101" s="291" t="s">
        <v>61</v>
      </c>
      <c r="K101" s="292" t="str">
        <f t="shared" si="27"/>
        <v>E1.P_H.MR1</v>
      </c>
      <c r="L101" s="527" t="s">
        <v>241</v>
      </c>
      <c r="M101" s="528" t="s">
        <v>774</v>
      </c>
      <c r="N101" s="383">
        <v>952</v>
      </c>
      <c r="O101" s="295">
        <v>952</v>
      </c>
      <c r="P101" s="385" t="s">
        <v>99</v>
      </c>
      <c r="Q101" s="386" t="str">
        <f t="shared" si="28"/>
        <v>E1.P_H.MR1-MP03-1</v>
      </c>
      <c r="R101" s="431" t="s">
        <v>783</v>
      </c>
      <c r="S101" s="301" t="s">
        <v>784</v>
      </c>
      <c r="T101" s="300">
        <v>0</v>
      </c>
      <c r="U101" s="327">
        <v>1</v>
      </c>
      <c r="V101" s="326" t="s">
        <v>67</v>
      </c>
      <c r="W101" s="328">
        <v>0.25</v>
      </c>
      <c r="X101" s="329">
        <v>0.25</v>
      </c>
      <c r="Y101" s="328">
        <v>0.25</v>
      </c>
      <c r="Z101" s="330">
        <v>0.25</v>
      </c>
      <c r="AA101" s="331"/>
      <c r="AB101" s="332"/>
      <c r="AC101" s="332"/>
      <c r="AD101" s="332"/>
      <c r="AE101" s="332"/>
      <c r="AF101" s="332"/>
      <c r="AG101" s="332"/>
      <c r="AH101" s="332"/>
      <c r="AI101" s="332"/>
      <c r="AJ101" s="332"/>
      <c r="AK101" s="332"/>
      <c r="AL101" s="332"/>
      <c r="AM101" s="332"/>
      <c r="AN101" s="332"/>
      <c r="AO101" s="332"/>
      <c r="AP101" s="332"/>
      <c r="AQ101" s="332"/>
      <c r="AR101" s="332"/>
      <c r="AS101" s="332"/>
      <c r="AT101" s="332"/>
      <c r="AU101" s="332"/>
      <c r="AV101" s="332"/>
      <c r="AW101" s="332"/>
      <c r="AX101" s="332"/>
      <c r="AY101" s="332"/>
      <c r="AZ101" s="332"/>
      <c r="BA101" s="332"/>
      <c r="BB101" s="332"/>
      <c r="BC101" s="333"/>
      <c r="BD101" s="308" t="s">
        <v>699</v>
      </c>
      <c r="BS101" s="90" t="s">
        <v>240</v>
      </c>
      <c r="BT101" s="90" t="s">
        <v>241</v>
      </c>
      <c r="BU101" s="91" t="s">
        <v>781</v>
      </c>
      <c r="BV101" s="88" t="s">
        <v>779</v>
      </c>
      <c r="DH101" s="7" t="s">
        <v>786</v>
      </c>
      <c r="DI101" s="7" t="s">
        <v>84</v>
      </c>
      <c r="DJ101" s="7" t="s">
        <v>264</v>
      </c>
      <c r="DK101" s="7" t="s">
        <v>265</v>
      </c>
      <c r="DL101" s="7" t="s">
        <v>263</v>
      </c>
      <c r="DQ101" s="7" t="s">
        <v>781</v>
      </c>
      <c r="DR101" s="7" t="s">
        <v>779</v>
      </c>
      <c r="EL101" s="381" t="s">
        <v>785</v>
      </c>
      <c r="EM101" s="325" t="s">
        <v>783</v>
      </c>
      <c r="EN101" s="281" t="s">
        <v>784</v>
      </c>
      <c r="EO101" s="281">
        <v>0</v>
      </c>
      <c r="EP101" s="336">
        <v>100</v>
      </c>
      <c r="EQ101" s="336">
        <v>25</v>
      </c>
      <c r="ER101" s="336">
        <v>25</v>
      </c>
      <c r="ES101" s="336">
        <v>25</v>
      </c>
      <c r="ET101" s="336">
        <v>25</v>
      </c>
    </row>
    <row r="102" spans="1:150" ht="61.5" customHeight="1" x14ac:dyDescent="0.2">
      <c r="A102" s="284" t="s">
        <v>53</v>
      </c>
      <c r="B102" s="439" t="s">
        <v>54</v>
      </c>
      <c r="C102" s="440" t="s">
        <v>55</v>
      </c>
      <c r="D102" s="440"/>
      <c r="E102" s="8" t="s">
        <v>772</v>
      </c>
      <c r="F102" s="288" t="str">
        <f t="shared" si="26"/>
        <v>E1.P_H</v>
      </c>
      <c r="G102" s="463" t="s">
        <v>146</v>
      </c>
      <c r="H102" s="420" t="s">
        <v>265</v>
      </c>
      <c r="I102" s="615"/>
      <c r="J102" s="291" t="s">
        <v>61</v>
      </c>
      <c r="K102" s="292" t="str">
        <f t="shared" si="27"/>
        <v>E1.P_H.MR1</v>
      </c>
      <c r="L102" s="527" t="s">
        <v>241</v>
      </c>
      <c r="M102" s="528" t="s">
        <v>774</v>
      </c>
      <c r="N102" s="383">
        <v>952</v>
      </c>
      <c r="O102" s="295">
        <v>952</v>
      </c>
      <c r="P102" s="385" t="s">
        <v>112</v>
      </c>
      <c r="Q102" s="386" t="str">
        <f t="shared" si="28"/>
        <v>E1.P_H.MR1-MP04-1</v>
      </c>
      <c r="R102" s="431" t="s">
        <v>787</v>
      </c>
      <c r="S102" s="301" t="s">
        <v>788</v>
      </c>
      <c r="T102" s="300">
        <v>1</v>
      </c>
      <c r="U102" s="301">
        <v>1</v>
      </c>
      <c r="V102" s="300" t="s">
        <v>102</v>
      </c>
      <c r="W102" s="328">
        <v>0.25</v>
      </c>
      <c r="X102" s="329">
        <v>0.25</v>
      </c>
      <c r="Y102" s="328">
        <v>0.25</v>
      </c>
      <c r="Z102" s="330">
        <v>0.25</v>
      </c>
      <c r="AA102" s="305"/>
      <c r="AB102" s="306"/>
      <c r="AC102" s="306"/>
      <c r="AD102" s="306"/>
      <c r="AE102" s="306"/>
      <c r="AF102" s="306"/>
      <c r="AG102" s="306"/>
      <c r="AH102" s="306"/>
      <c r="AI102" s="306"/>
      <c r="AJ102" s="306"/>
      <c r="AK102" s="306"/>
      <c r="AL102" s="306"/>
      <c r="AM102" s="306"/>
      <c r="AN102" s="306"/>
      <c r="AO102" s="306"/>
      <c r="AP102" s="306"/>
      <c r="AQ102" s="306"/>
      <c r="AR102" s="306"/>
      <c r="AS102" s="306"/>
      <c r="AT102" s="306"/>
      <c r="AU102" s="306"/>
      <c r="AV102" s="306"/>
      <c r="AW102" s="306"/>
      <c r="AX102" s="306"/>
      <c r="AY102" s="306"/>
      <c r="AZ102" s="306"/>
      <c r="BA102" s="306"/>
      <c r="BB102" s="306"/>
      <c r="BC102" s="307"/>
      <c r="BD102" s="308" t="s">
        <v>699</v>
      </c>
      <c r="BS102" s="90" t="s">
        <v>240</v>
      </c>
      <c r="BT102" s="90" t="s">
        <v>241</v>
      </c>
      <c r="BU102" s="91" t="s">
        <v>785</v>
      </c>
      <c r="BV102" s="88" t="s">
        <v>783</v>
      </c>
      <c r="DH102" s="7" t="s">
        <v>790</v>
      </c>
      <c r="DI102" s="7" t="s">
        <v>84</v>
      </c>
      <c r="DJ102" s="7" t="s">
        <v>264</v>
      </c>
      <c r="DK102" s="7" t="s">
        <v>265</v>
      </c>
      <c r="DL102" s="7" t="s">
        <v>263</v>
      </c>
      <c r="DQ102" s="7" t="s">
        <v>785</v>
      </c>
      <c r="DR102" s="7" t="s">
        <v>783</v>
      </c>
      <c r="EL102" s="381" t="s">
        <v>789</v>
      </c>
      <c r="EM102" s="325" t="s">
        <v>787</v>
      </c>
      <c r="EN102" s="281" t="s">
        <v>788</v>
      </c>
      <c r="EO102" s="281">
        <v>1</v>
      </c>
      <c r="EP102" s="281">
        <v>1</v>
      </c>
      <c r="EQ102" s="336">
        <v>0.25</v>
      </c>
      <c r="ER102" s="336">
        <v>0.25</v>
      </c>
      <c r="ES102" s="336">
        <v>0.25</v>
      </c>
      <c r="ET102" s="336">
        <v>0.25</v>
      </c>
    </row>
    <row r="103" spans="1:150" ht="45.75" customHeight="1" x14ac:dyDescent="0.2">
      <c r="A103" s="284" t="s">
        <v>53</v>
      </c>
      <c r="B103" s="439" t="s">
        <v>54</v>
      </c>
      <c r="C103" s="440" t="s">
        <v>55</v>
      </c>
      <c r="D103" s="440"/>
      <c r="E103" s="8" t="s">
        <v>772</v>
      </c>
      <c r="F103" s="288" t="str">
        <f t="shared" si="26"/>
        <v>E1.P_H</v>
      </c>
      <c r="G103" s="463" t="s">
        <v>146</v>
      </c>
      <c r="H103" s="420" t="s">
        <v>265</v>
      </c>
      <c r="I103" s="615"/>
      <c r="J103" s="291" t="s">
        <v>61</v>
      </c>
      <c r="K103" s="292" t="str">
        <f t="shared" si="27"/>
        <v>E1.P_H.MR1</v>
      </c>
      <c r="L103" s="527" t="s">
        <v>241</v>
      </c>
      <c r="M103" s="528" t="s">
        <v>774</v>
      </c>
      <c r="N103" s="383">
        <v>952</v>
      </c>
      <c r="O103" s="295">
        <v>952</v>
      </c>
      <c r="P103" s="385" t="s">
        <v>122</v>
      </c>
      <c r="Q103" s="386" t="str">
        <f t="shared" si="28"/>
        <v>E1.P_H.MR1-MP05-1</v>
      </c>
      <c r="R103" s="431" t="s">
        <v>791</v>
      </c>
      <c r="S103" s="321" t="s">
        <v>792</v>
      </c>
      <c r="T103" s="300">
        <v>3</v>
      </c>
      <c r="U103" s="301">
        <v>3</v>
      </c>
      <c r="V103" s="300" t="s">
        <v>102</v>
      </c>
      <c r="W103" s="322">
        <v>0.5</v>
      </c>
      <c r="X103" s="337">
        <v>0.5</v>
      </c>
      <c r="Y103" s="302">
        <v>1</v>
      </c>
      <c r="Z103" s="304">
        <v>1</v>
      </c>
      <c r="AA103" s="305"/>
      <c r="AB103" s="306"/>
      <c r="AC103" s="306"/>
      <c r="AD103" s="306"/>
      <c r="AE103" s="306"/>
      <c r="AF103" s="306"/>
      <c r="AG103" s="306"/>
      <c r="AH103" s="306"/>
      <c r="AI103" s="306"/>
      <c r="AJ103" s="306"/>
      <c r="AK103" s="306"/>
      <c r="AL103" s="306"/>
      <c r="AM103" s="306"/>
      <c r="AN103" s="306"/>
      <c r="AO103" s="306"/>
      <c r="AP103" s="306"/>
      <c r="AQ103" s="306"/>
      <c r="AR103" s="306"/>
      <c r="AS103" s="306"/>
      <c r="AT103" s="306"/>
      <c r="AU103" s="306"/>
      <c r="AV103" s="306"/>
      <c r="AW103" s="306"/>
      <c r="AX103" s="306"/>
      <c r="AY103" s="306"/>
      <c r="AZ103" s="306"/>
      <c r="BA103" s="306"/>
      <c r="BB103" s="306"/>
      <c r="BC103" s="307"/>
      <c r="BD103" s="308" t="s">
        <v>699</v>
      </c>
      <c r="BS103" s="90" t="s">
        <v>240</v>
      </c>
      <c r="BT103" s="90" t="s">
        <v>241</v>
      </c>
      <c r="BU103" s="91" t="s">
        <v>789</v>
      </c>
      <c r="BV103" s="88" t="s">
        <v>787</v>
      </c>
      <c r="DH103" s="7" t="s">
        <v>794</v>
      </c>
      <c r="DI103" s="7" t="s">
        <v>84</v>
      </c>
      <c r="DJ103" s="7" t="s">
        <v>264</v>
      </c>
      <c r="DK103" s="7" t="s">
        <v>265</v>
      </c>
      <c r="DL103" s="7" t="s">
        <v>263</v>
      </c>
      <c r="DQ103" s="7" t="s">
        <v>789</v>
      </c>
      <c r="DR103" s="7" t="s">
        <v>787</v>
      </c>
      <c r="EL103" s="381" t="s">
        <v>793</v>
      </c>
      <c r="EM103" s="325" t="s">
        <v>791</v>
      </c>
      <c r="EN103" s="281" t="s">
        <v>792</v>
      </c>
      <c r="EO103" s="281">
        <v>3</v>
      </c>
      <c r="EP103" s="281">
        <v>3</v>
      </c>
      <c r="EQ103" s="283">
        <v>0.5</v>
      </c>
      <c r="ER103" s="283">
        <v>0.5</v>
      </c>
      <c r="ES103" s="282">
        <v>1</v>
      </c>
      <c r="ET103" s="282">
        <v>1</v>
      </c>
    </row>
    <row r="104" spans="1:150" ht="63.75" customHeight="1" x14ac:dyDescent="0.2">
      <c r="A104" s="284" t="s">
        <v>53</v>
      </c>
      <c r="B104" s="439" t="s">
        <v>54</v>
      </c>
      <c r="C104" s="440" t="s">
        <v>55</v>
      </c>
      <c r="D104" s="440"/>
      <c r="E104" s="8" t="s">
        <v>772</v>
      </c>
      <c r="F104" s="288" t="str">
        <f t="shared" si="26"/>
        <v>E1.P_H</v>
      </c>
      <c r="G104" s="463" t="s">
        <v>146</v>
      </c>
      <c r="H104" s="420" t="s">
        <v>265</v>
      </c>
      <c r="I104" s="615"/>
      <c r="J104" s="291" t="s">
        <v>61</v>
      </c>
      <c r="K104" s="292" t="str">
        <f t="shared" si="27"/>
        <v>E1.P_H.MR1</v>
      </c>
      <c r="L104" s="527" t="s">
        <v>241</v>
      </c>
      <c r="M104" s="528" t="s">
        <v>774</v>
      </c>
      <c r="N104" s="383">
        <v>952</v>
      </c>
      <c r="O104" s="295">
        <v>952</v>
      </c>
      <c r="P104" s="385" t="s">
        <v>132</v>
      </c>
      <c r="Q104" s="386" t="str">
        <f t="shared" si="28"/>
        <v>E1.P_H.MR1-MP06-1</v>
      </c>
      <c r="R104" s="431" t="s">
        <v>795</v>
      </c>
      <c r="S104" s="301" t="s">
        <v>796</v>
      </c>
      <c r="T104" s="300">
        <v>0</v>
      </c>
      <c r="U104" s="327">
        <v>1</v>
      </c>
      <c r="V104" s="326" t="s">
        <v>67</v>
      </c>
      <c r="W104" s="328">
        <v>0.25</v>
      </c>
      <c r="X104" s="329">
        <v>0.25</v>
      </c>
      <c r="Y104" s="328">
        <v>0.25</v>
      </c>
      <c r="Z104" s="330">
        <v>0.25</v>
      </c>
      <c r="AA104" s="331"/>
      <c r="AB104" s="332"/>
      <c r="AC104" s="332"/>
      <c r="AD104" s="332"/>
      <c r="AE104" s="332"/>
      <c r="AF104" s="332"/>
      <c r="AG104" s="332"/>
      <c r="AH104" s="332"/>
      <c r="AI104" s="332"/>
      <c r="AJ104" s="332"/>
      <c r="AK104" s="332"/>
      <c r="AL104" s="332"/>
      <c r="AM104" s="332"/>
      <c r="AN104" s="332"/>
      <c r="AO104" s="332"/>
      <c r="AP104" s="332"/>
      <c r="AQ104" s="332"/>
      <c r="AR104" s="332"/>
      <c r="AS104" s="332"/>
      <c r="AT104" s="332"/>
      <c r="AU104" s="332"/>
      <c r="AV104" s="332"/>
      <c r="AW104" s="332"/>
      <c r="AX104" s="332"/>
      <c r="AY104" s="332"/>
      <c r="AZ104" s="332"/>
      <c r="BA104" s="332"/>
      <c r="BB104" s="332"/>
      <c r="BC104" s="333"/>
      <c r="BD104" s="308" t="s">
        <v>699</v>
      </c>
      <c r="BS104" s="90" t="s">
        <v>240</v>
      </c>
      <c r="BT104" s="90" t="s">
        <v>241</v>
      </c>
      <c r="BU104" s="91" t="s">
        <v>793</v>
      </c>
      <c r="BV104" s="88" t="s">
        <v>791</v>
      </c>
      <c r="DH104" s="7" t="s">
        <v>798</v>
      </c>
      <c r="DI104" s="7" t="s">
        <v>84</v>
      </c>
      <c r="DJ104" s="7" t="s">
        <v>264</v>
      </c>
      <c r="DK104" s="7" t="s">
        <v>265</v>
      </c>
      <c r="DL104" s="7" t="s">
        <v>263</v>
      </c>
      <c r="DQ104" s="7" t="s">
        <v>793</v>
      </c>
      <c r="DR104" s="7" t="s">
        <v>791</v>
      </c>
      <c r="EL104" s="381" t="s">
        <v>797</v>
      </c>
      <c r="EM104" s="325" t="s">
        <v>795</v>
      </c>
      <c r="EN104" s="281" t="s">
        <v>796</v>
      </c>
      <c r="EO104" s="281">
        <v>0</v>
      </c>
      <c r="EP104" s="336">
        <v>100</v>
      </c>
      <c r="EQ104" s="336">
        <v>25</v>
      </c>
      <c r="ER104" s="336">
        <v>25</v>
      </c>
      <c r="ES104" s="336">
        <v>25</v>
      </c>
      <c r="ET104" s="336">
        <v>25</v>
      </c>
    </row>
    <row r="105" spans="1:150" ht="64.5" customHeight="1" thickBot="1" x14ac:dyDescent="0.25">
      <c r="A105" s="284" t="s">
        <v>53</v>
      </c>
      <c r="B105" s="439" t="s">
        <v>54</v>
      </c>
      <c r="C105" s="440" t="s">
        <v>55</v>
      </c>
      <c r="D105" s="440"/>
      <c r="E105" s="8" t="s">
        <v>772</v>
      </c>
      <c r="F105" s="288" t="str">
        <f t="shared" si="26"/>
        <v>E1.P_H</v>
      </c>
      <c r="G105" s="587" t="s">
        <v>146</v>
      </c>
      <c r="H105" s="436" t="s">
        <v>265</v>
      </c>
      <c r="I105" s="615"/>
      <c r="J105" s="348" t="s">
        <v>61</v>
      </c>
      <c r="K105" s="409" t="str">
        <f t="shared" si="27"/>
        <v>E1.P_H.MR1</v>
      </c>
      <c r="L105" s="569" t="s">
        <v>241</v>
      </c>
      <c r="M105" s="570" t="s">
        <v>774</v>
      </c>
      <c r="N105" s="397">
        <v>952</v>
      </c>
      <c r="O105" s="437">
        <v>952</v>
      </c>
      <c r="P105" s="385" t="s">
        <v>142</v>
      </c>
      <c r="Q105" s="400" t="str">
        <f t="shared" si="28"/>
        <v>E1.P_H.MR1-MP07-1</v>
      </c>
      <c r="R105" s="486" t="s">
        <v>799</v>
      </c>
      <c r="S105" s="346" t="s">
        <v>653</v>
      </c>
      <c r="T105" s="358">
        <v>0</v>
      </c>
      <c r="U105" s="359">
        <v>1</v>
      </c>
      <c r="V105" s="358" t="s">
        <v>67</v>
      </c>
      <c r="W105" s="403">
        <v>0.25</v>
      </c>
      <c r="X105" s="404">
        <v>0.25</v>
      </c>
      <c r="Y105" s="403">
        <v>0.25</v>
      </c>
      <c r="Z105" s="405">
        <v>0.25</v>
      </c>
      <c r="AA105" s="305"/>
      <c r="AB105" s="306"/>
      <c r="AC105" s="306"/>
      <c r="AD105" s="306"/>
      <c r="AE105" s="306"/>
      <c r="AF105" s="306"/>
      <c r="AG105" s="306"/>
      <c r="AH105" s="306"/>
      <c r="AI105" s="306"/>
      <c r="AJ105" s="306"/>
      <c r="AK105" s="306"/>
      <c r="AL105" s="306"/>
      <c r="AM105" s="306"/>
      <c r="AN105" s="306"/>
      <c r="AO105" s="306"/>
      <c r="AP105" s="306"/>
      <c r="AQ105" s="306"/>
      <c r="AR105" s="306"/>
      <c r="AS105" s="306"/>
      <c r="AT105" s="306"/>
      <c r="AU105" s="306"/>
      <c r="AV105" s="306"/>
      <c r="AW105" s="306"/>
      <c r="AX105" s="306"/>
      <c r="AY105" s="306"/>
      <c r="AZ105" s="306"/>
      <c r="BA105" s="306"/>
      <c r="BB105" s="306"/>
      <c r="BC105" s="307"/>
      <c r="BD105" s="308" t="s">
        <v>699</v>
      </c>
      <c r="BS105" s="90" t="s">
        <v>240</v>
      </c>
      <c r="BT105" s="90" t="s">
        <v>241</v>
      </c>
      <c r="BU105" s="91" t="s">
        <v>797</v>
      </c>
      <c r="BV105" s="88" t="s">
        <v>795</v>
      </c>
      <c r="DH105" s="7" t="s">
        <v>801</v>
      </c>
      <c r="DI105" s="7" t="s">
        <v>84</v>
      </c>
      <c r="DJ105" s="7" t="s">
        <v>264</v>
      </c>
      <c r="DK105" s="7" t="s">
        <v>265</v>
      </c>
      <c r="DL105" s="7" t="s">
        <v>263</v>
      </c>
      <c r="DQ105" s="7" t="s">
        <v>797</v>
      </c>
      <c r="DR105" s="7" t="s">
        <v>795</v>
      </c>
      <c r="EL105" s="381" t="s">
        <v>800</v>
      </c>
      <c r="EM105" s="325" t="s">
        <v>799</v>
      </c>
      <c r="EN105" s="281" t="s">
        <v>653</v>
      </c>
      <c r="EO105" s="281">
        <v>0</v>
      </c>
      <c r="EP105" s="281">
        <v>1</v>
      </c>
      <c r="EQ105" s="336">
        <v>0.25</v>
      </c>
      <c r="ER105" s="336">
        <v>0.25</v>
      </c>
      <c r="ES105" s="336">
        <v>0.25</v>
      </c>
      <c r="ET105" s="336">
        <v>0.25</v>
      </c>
    </row>
    <row r="106" spans="1:150" ht="117" customHeight="1" x14ac:dyDescent="0.2">
      <c r="A106" s="284" t="s">
        <v>53</v>
      </c>
      <c r="B106" s="439" t="s">
        <v>54</v>
      </c>
      <c r="C106" s="440" t="s">
        <v>55</v>
      </c>
      <c r="D106" s="243" t="s">
        <v>694</v>
      </c>
      <c r="E106" s="3" t="s">
        <v>802</v>
      </c>
      <c r="F106" s="442" t="str">
        <f t="shared" si="26"/>
        <v>E1.P_I</v>
      </c>
      <c r="G106" s="443" t="s">
        <v>160</v>
      </c>
      <c r="H106" s="488" t="s">
        <v>279</v>
      </c>
      <c r="I106" s="413" t="s">
        <v>803</v>
      </c>
      <c r="J106" s="445" t="s">
        <v>61</v>
      </c>
      <c r="K106" s="407" t="str">
        <f t="shared" si="27"/>
        <v>E1.P_I.MR1</v>
      </c>
      <c r="L106" s="368" t="s">
        <v>252</v>
      </c>
      <c r="M106" s="251" t="s">
        <v>804</v>
      </c>
      <c r="N106" s="370">
        <v>164</v>
      </c>
      <c r="O106" s="252">
        <v>131</v>
      </c>
      <c r="P106" s="385" t="s">
        <v>64</v>
      </c>
      <c r="Q106" s="373" t="str">
        <f t="shared" si="28"/>
        <v>E1.P_I.MR1-MP01-1</v>
      </c>
      <c r="R106" s="427" t="s">
        <v>805</v>
      </c>
      <c r="S106" s="377" t="s">
        <v>806</v>
      </c>
      <c r="T106" s="376">
        <v>164</v>
      </c>
      <c r="U106" s="377">
        <v>131</v>
      </c>
      <c r="V106" s="376" t="s">
        <v>807</v>
      </c>
      <c r="W106" s="260">
        <v>164</v>
      </c>
      <c r="X106" s="378">
        <v>154</v>
      </c>
      <c r="Y106" s="260">
        <v>144</v>
      </c>
      <c r="Z106" s="379">
        <v>131</v>
      </c>
      <c r="AA106" s="612">
        <f>14957800+42200+264000000</f>
        <v>279000000</v>
      </c>
      <c r="AB106" s="613"/>
      <c r="AC106" s="613">
        <v>0</v>
      </c>
      <c r="AD106" s="613"/>
      <c r="AE106" s="613"/>
      <c r="AF106" s="613"/>
      <c r="AG106" s="613">
        <f t="shared" ref="AG106" si="52">SUM(AA106:AF106)</f>
        <v>279000000</v>
      </c>
      <c r="AH106" s="613">
        <f t="shared" ref="AH106:AT106" si="53">+AA106</f>
        <v>279000000</v>
      </c>
      <c r="AI106" s="613">
        <f t="shared" si="53"/>
        <v>0</v>
      </c>
      <c r="AJ106" s="613">
        <f t="shared" si="53"/>
        <v>0</v>
      </c>
      <c r="AK106" s="613">
        <f t="shared" si="53"/>
        <v>0</v>
      </c>
      <c r="AL106" s="613">
        <f t="shared" si="53"/>
        <v>0</v>
      </c>
      <c r="AM106" s="613">
        <f t="shared" si="53"/>
        <v>0</v>
      </c>
      <c r="AN106" s="613">
        <f t="shared" si="53"/>
        <v>279000000</v>
      </c>
      <c r="AO106" s="613">
        <f t="shared" si="53"/>
        <v>279000000</v>
      </c>
      <c r="AP106" s="613">
        <f t="shared" si="53"/>
        <v>0</v>
      </c>
      <c r="AQ106" s="613">
        <f t="shared" si="53"/>
        <v>0</v>
      </c>
      <c r="AR106" s="613">
        <f t="shared" si="53"/>
        <v>0</v>
      </c>
      <c r="AS106" s="613">
        <f t="shared" si="53"/>
        <v>0</v>
      </c>
      <c r="AT106" s="613">
        <f t="shared" si="53"/>
        <v>0</v>
      </c>
      <c r="AU106" s="613">
        <f t="shared" ref="AU106" si="54">SUM(AO106:AT106)</f>
        <v>279000000</v>
      </c>
      <c r="AV106" s="613">
        <f t="shared" ref="AV106:BA106" si="55">+AO106</f>
        <v>279000000</v>
      </c>
      <c r="AW106" s="613">
        <f t="shared" si="55"/>
        <v>0</v>
      </c>
      <c r="AX106" s="613">
        <f t="shared" si="55"/>
        <v>0</v>
      </c>
      <c r="AY106" s="613">
        <f t="shared" si="55"/>
        <v>0</v>
      </c>
      <c r="AZ106" s="613">
        <f t="shared" si="55"/>
        <v>0</v>
      </c>
      <c r="BA106" s="613">
        <f t="shared" si="55"/>
        <v>0</v>
      </c>
      <c r="BB106" s="613">
        <f t="shared" ref="BB106" si="56">SUM(AV106:BA106)</f>
        <v>279000000</v>
      </c>
      <c r="BC106" s="614">
        <f t="shared" ref="BC106" si="57">+BB106+AU106+AN106+AG106</f>
        <v>1116000000</v>
      </c>
      <c r="BD106" s="308" t="s">
        <v>699</v>
      </c>
      <c r="BS106" s="90" t="s">
        <v>240</v>
      </c>
      <c r="BT106" s="90" t="s">
        <v>241</v>
      </c>
      <c r="BU106" s="91" t="s">
        <v>800</v>
      </c>
      <c r="BV106" s="88" t="s">
        <v>799</v>
      </c>
      <c r="DH106" s="7" t="s">
        <v>809</v>
      </c>
      <c r="DI106" s="7" t="s">
        <v>84</v>
      </c>
      <c r="DJ106" s="7" t="s">
        <v>264</v>
      </c>
      <c r="DK106" s="7" t="s">
        <v>265</v>
      </c>
      <c r="DL106" s="7" t="s">
        <v>263</v>
      </c>
      <c r="DQ106" s="7" t="s">
        <v>800</v>
      </c>
      <c r="DR106" s="7" t="s">
        <v>799</v>
      </c>
      <c r="EL106" s="381" t="s">
        <v>808</v>
      </c>
      <c r="EM106" s="325" t="s">
        <v>805</v>
      </c>
      <c r="EN106" s="281" t="s">
        <v>806</v>
      </c>
      <c r="EO106" s="281">
        <v>164</v>
      </c>
      <c r="EP106" s="281">
        <v>131</v>
      </c>
      <c r="EQ106" s="282">
        <v>164</v>
      </c>
      <c r="ER106" s="282">
        <v>154</v>
      </c>
      <c r="ES106" s="282">
        <v>144</v>
      </c>
      <c r="ET106" s="282">
        <v>131</v>
      </c>
    </row>
    <row r="107" spans="1:150" ht="30" customHeight="1" x14ac:dyDescent="0.2">
      <c r="A107" s="284" t="s">
        <v>53</v>
      </c>
      <c r="B107" s="439" t="s">
        <v>54</v>
      </c>
      <c r="C107" s="440" t="s">
        <v>55</v>
      </c>
      <c r="D107" s="440"/>
      <c r="E107" s="8" t="s">
        <v>802</v>
      </c>
      <c r="F107" s="288" t="str">
        <f t="shared" si="26"/>
        <v>E1.P_I</v>
      </c>
      <c r="G107" s="463" t="s">
        <v>160</v>
      </c>
      <c r="H107" s="463" t="s">
        <v>279</v>
      </c>
      <c r="I107" s="453"/>
      <c r="J107" s="291" t="s">
        <v>61</v>
      </c>
      <c r="K107" s="292" t="str">
        <f t="shared" si="27"/>
        <v>E1.P_I.MR1</v>
      </c>
      <c r="L107" s="616" t="s">
        <v>252</v>
      </c>
      <c r="M107" s="617" t="s">
        <v>804</v>
      </c>
      <c r="N107" s="383">
        <v>164</v>
      </c>
      <c r="O107" s="295">
        <v>131</v>
      </c>
      <c r="P107" s="385" t="s">
        <v>87</v>
      </c>
      <c r="Q107" s="386" t="str">
        <f t="shared" si="28"/>
        <v>E1.P_I.MR1-MP02-1</v>
      </c>
      <c r="R107" s="431" t="s">
        <v>810</v>
      </c>
      <c r="S107" s="301" t="s">
        <v>811</v>
      </c>
      <c r="T107" s="300">
        <v>1</v>
      </c>
      <c r="U107" s="301">
        <v>1</v>
      </c>
      <c r="V107" s="300" t="s">
        <v>102</v>
      </c>
      <c r="W107" s="328">
        <v>0.25</v>
      </c>
      <c r="X107" s="329">
        <v>0.25</v>
      </c>
      <c r="Y107" s="328">
        <v>0.25</v>
      </c>
      <c r="Z107" s="330">
        <v>0.25</v>
      </c>
      <c r="AA107" s="305"/>
      <c r="AB107" s="306"/>
      <c r="AC107" s="306"/>
      <c r="AD107" s="306"/>
      <c r="AE107" s="306"/>
      <c r="AF107" s="306"/>
      <c r="AG107" s="306"/>
      <c r="AH107" s="306"/>
      <c r="AI107" s="306"/>
      <c r="AJ107" s="306"/>
      <c r="AK107" s="306"/>
      <c r="AL107" s="306"/>
      <c r="AM107" s="306"/>
      <c r="AN107" s="306"/>
      <c r="AO107" s="306"/>
      <c r="AP107" s="306"/>
      <c r="AQ107" s="306"/>
      <c r="AR107" s="306"/>
      <c r="AS107" s="306"/>
      <c r="AT107" s="306"/>
      <c r="AU107" s="306"/>
      <c r="AV107" s="306"/>
      <c r="AW107" s="306"/>
      <c r="AX107" s="306"/>
      <c r="AY107" s="306"/>
      <c r="AZ107" s="306"/>
      <c r="BA107" s="306"/>
      <c r="BB107" s="306"/>
      <c r="BC107" s="307"/>
      <c r="BD107" s="308" t="s">
        <v>699</v>
      </c>
      <c r="BS107" s="88" t="s">
        <v>251</v>
      </c>
      <c r="BT107" s="88" t="s">
        <v>252</v>
      </c>
      <c r="BU107" s="91" t="s">
        <v>808</v>
      </c>
      <c r="BV107" s="88" t="s">
        <v>805</v>
      </c>
      <c r="DH107" s="7" t="s">
        <v>813</v>
      </c>
      <c r="DI107" s="7" t="s">
        <v>84</v>
      </c>
      <c r="DJ107" s="7" t="s">
        <v>278</v>
      </c>
      <c r="DK107" s="7" t="s">
        <v>279</v>
      </c>
      <c r="DL107" s="7" t="s">
        <v>277</v>
      </c>
      <c r="DQ107" s="7" t="s">
        <v>808</v>
      </c>
      <c r="DR107" s="7" t="s">
        <v>805</v>
      </c>
      <c r="EL107" s="381" t="s">
        <v>812</v>
      </c>
      <c r="EM107" s="325" t="s">
        <v>810</v>
      </c>
      <c r="EN107" s="281" t="s">
        <v>811</v>
      </c>
      <c r="EO107" s="281">
        <v>1</v>
      </c>
      <c r="EP107" s="281">
        <v>1</v>
      </c>
      <c r="EQ107" s="336">
        <v>0.25</v>
      </c>
      <c r="ER107" s="336">
        <v>0.25</v>
      </c>
      <c r="ES107" s="336">
        <v>0.25</v>
      </c>
      <c r="ET107" s="336">
        <v>0.25</v>
      </c>
    </row>
    <row r="108" spans="1:150" ht="51" customHeight="1" thickBot="1" x14ac:dyDescent="0.25">
      <c r="A108" s="284" t="s">
        <v>53</v>
      </c>
      <c r="B108" s="439" t="s">
        <v>54</v>
      </c>
      <c r="C108" s="440" t="s">
        <v>55</v>
      </c>
      <c r="D108" s="440"/>
      <c r="E108" s="8" t="s">
        <v>802</v>
      </c>
      <c r="F108" s="288" t="str">
        <f t="shared" si="26"/>
        <v>E1.P_I</v>
      </c>
      <c r="G108" s="587" t="s">
        <v>160</v>
      </c>
      <c r="H108" s="587" t="s">
        <v>279</v>
      </c>
      <c r="I108" s="457"/>
      <c r="J108" s="348" t="s">
        <v>61</v>
      </c>
      <c r="K108" s="409" t="str">
        <f t="shared" si="27"/>
        <v>E1.P_I.MR1</v>
      </c>
      <c r="L108" s="618" t="s">
        <v>252</v>
      </c>
      <c r="M108" s="617" t="s">
        <v>804</v>
      </c>
      <c r="N108" s="397">
        <v>164</v>
      </c>
      <c r="O108" s="437">
        <v>131</v>
      </c>
      <c r="P108" s="385" t="s">
        <v>99</v>
      </c>
      <c r="Q108" s="400" t="str">
        <f t="shared" si="28"/>
        <v>E1.P_I.MR1-MP03-1</v>
      </c>
      <c r="R108" s="486" t="s">
        <v>814</v>
      </c>
      <c r="S108" s="346" t="s">
        <v>815</v>
      </c>
      <c r="T108" s="358">
        <v>1</v>
      </c>
      <c r="U108" s="359">
        <v>1</v>
      </c>
      <c r="V108" s="358" t="s">
        <v>102</v>
      </c>
      <c r="W108" s="403">
        <v>0.25</v>
      </c>
      <c r="X108" s="404">
        <v>0.25</v>
      </c>
      <c r="Y108" s="403">
        <v>0.25</v>
      </c>
      <c r="Z108" s="405">
        <v>0.25</v>
      </c>
      <c r="AA108" s="305"/>
      <c r="AB108" s="306"/>
      <c r="AC108" s="306"/>
      <c r="AD108" s="306"/>
      <c r="AE108" s="306"/>
      <c r="AF108" s="306"/>
      <c r="AG108" s="306"/>
      <c r="AH108" s="306"/>
      <c r="AI108" s="306"/>
      <c r="AJ108" s="306"/>
      <c r="AK108" s="306"/>
      <c r="AL108" s="306"/>
      <c r="AM108" s="306"/>
      <c r="AN108" s="306"/>
      <c r="AO108" s="306"/>
      <c r="AP108" s="306"/>
      <c r="AQ108" s="306"/>
      <c r="AR108" s="306"/>
      <c r="AS108" s="306"/>
      <c r="AT108" s="306"/>
      <c r="AU108" s="306"/>
      <c r="AV108" s="306"/>
      <c r="AW108" s="306"/>
      <c r="AX108" s="306"/>
      <c r="AY108" s="306"/>
      <c r="AZ108" s="306"/>
      <c r="BA108" s="306"/>
      <c r="BB108" s="306"/>
      <c r="BC108" s="307"/>
      <c r="BD108" s="308" t="s">
        <v>699</v>
      </c>
      <c r="BS108" s="90" t="s">
        <v>251</v>
      </c>
      <c r="BT108" s="90" t="s">
        <v>252</v>
      </c>
      <c r="BU108" s="91" t="s">
        <v>812</v>
      </c>
      <c r="BV108" s="88" t="s">
        <v>810</v>
      </c>
      <c r="DH108" s="7" t="s">
        <v>817</v>
      </c>
      <c r="DI108" s="7" t="s">
        <v>84</v>
      </c>
      <c r="DJ108" s="7" t="s">
        <v>278</v>
      </c>
      <c r="DK108" s="7" t="s">
        <v>279</v>
      </c>
      <c r="DL108" s="7" t="s">
        <v>277</v>
      </c>
      <c r="DQ108" s="7" t="s">
        <v>812</v>
      </c>
      <c r="DR108" s="7" t="s">
        <v>810</v>
      </c>
      <c r="EL108" s="381" t="s">
        <v>816</v>
      </c>
      <c r="EM108" s="325" t="s">
        <v>814</v>
      </c>
      <c r="EN108" s="281" t="s">
        <v>815</v>
      </c>
      <c r="EO108" s="281">
        <v>1</v>
      </c>
      <c r="EP108" s="281">
        <v>1</v>
      </c>
      <c r="EQ108" s="336">
        <v>0.25</v>
      </c>
      <c r="ER108" s="336">
        <v>0.25</v>
      </c>
      <c r="ES108" s="336">
        <v>0.25</v>
      </c>
      <c r="ET108" s="336">
        <v>0.25</v>
      </c>
    </row>
    <row r="109" spans="1:150" ht="145.5" customHeight="1" x14ac:dyDescent="0.2">
      <c r="A109" s="284" t="s">
        <v>53</v>
      </c>
      <c r="B109" s="439" t="s">
        <v>54</v>
      </c>
      <c r="C109" s="440" t="s">
        <v>55</v>
      </c>
      <c r="D109" s="441" t="s">
        <v>694</v>
      </c>
      <c r="E109" s="3" t="s">
        <v>818</v>
      </c>
      <c r="F109" s="442" t="str">
        <f t="shared" si="26"/>
        <v>E1.P_J</v>
      </c>
      <c r="G109" s="443" t="s">
        <v>172</v>
      </c>
      <c r="H109" s="488" t="s">
        <v>290</v>
      </c>
      <c r="I109" s="413" t="s">
        <v>819</v>
      </c>
      <c r="J109" s="445" t="s">
        <v>61</v>
      </c>
      <c r="K109" s="407" t="str">
        <f t="shared" si="27"/>
        <v>E1.P_J.MR1</v>
      </c>
      <c r="L109" s="368" t="s">
        <v>261</v>
      </c>
      <c r="M109" s="369" t="s">
        <v>532</v>
      </c>
      <c r="N109" s="370">
        <v>260</v>
      </c>
      <c r="O109" s="252">
        <v>318</v>
      </c>
      <c r="P109" s="385" t="s">
        <v>64</v>
      </c>
      <c r="Q109" s="373" t="str">
        <f t="shared" si="28"/>
        <v>E1.P_J.MR1-MP01-1</v>
      </c>
      <c r="R109" s="427" t="s">
        <v>820</v>
      </c>
      <c r="S109" s="377" t="s">
        <v>653</v>
      </c>
      <c r="T109" s="376">
        <v>0</v>
      </c>
      <c r="U109" s="377">
        <v>1</v>
      </c>
      <c r="V109" s="376" t="s">
        <v>67</v>
      </c>
      <c r="W109" s="262">
        <v>0.2</v>
      </c>
      <c r="X109" s="261">
        <v>0.3</v>
      </c>
      <c r="Y109" s="584">
        <v>0.25</v>
      </c>
      <c r="Z109" s="586">
        <v>0.25</v>
      </c>
      <c r="AA109" s="612">
        <f>78000000+22000000+78158650+61480775+360575</f>
        <v>240000000</v>
      </c>
      <c r="AB109" s="613"/>
      <c r="AC109" s="613">
        <v>0</v>
      </c>
      <c r="AD109" s="613"/>
      <c r="AE109" s="613"/>
      <c r="AF109" s="613"/>
      <c r="AG109" s="613">
        <f>SUM(AA109:AF109)</f>
        <v>240000000</v>
      </c>
      <c r="AH109" s="613">
        <f t="shared" ref="AH109:AT109" si="58">+AA109</f>
        <v>240000000</v>
      </c>
      <c r="AI109" s="613">
        <f t="shared" si="58"/>
        <v>0</v>
      </c>
      <c r="AJ109" s="613">
        <f t="shared" si="58"/>
        <v>0</v>
      </c>
      <c r="AK109" s="613">
        <f t="shared" si="58"/>
        <v>0</v>
      </c>
      <c r="AL109" s="613">
        <f t="shared" si="58"/>
        <v>0</v>
      </c>
      <c r="AM109" s="613">
        <f t="shared" si="58"/>
        <v>0</v>
      </c>
      <c r="AN109" s="613">
        <f t="shared" si="58"/>
        <v>240000000</v>
      </c>
      <c r="AO109" s="613">
        <f t="shared" si="58"/>
        <v>240000000</v>
      </c>
      <c r="AP109" s="613">
        <f t="shared" si="58"/>
        <v>0</v>
      </c>
      <c r="AQ109" s="613">
        <f t="shared" si="58"/>
        <v>0</v>
      </c>
      <c r="AR109" s="613">
        <f t="shared" si="58"/>
        <v>0</v>
      </c>
      <c r="AS109" s="613">
        <f t="shared" si="58"/>
        <v>0</v>
      </c>
      <c r="AT109" s="613">
        <f t="shared" si="58"/>
        <v>0</v>
      </c>
      <c r="AU109" s="613">
        <f t="shared" ref="AU109" si="59">SUM(AO109:AT109)</f>
        <v>240000000</v>
      </c>
      <c r="AV109" s="613">
        <f t="shared" ref="AV109:BA109" si="60">+AO109</f>
        <v>240000000</v>
      </c>
      <c r="AW109" s="613">
        <f t="shared" si="60"/>
        <v>0</v>
      </c>
      <c r="AX109" s="613">
        <f t="shared" si="60"/>
        <v>0</v>
      </c>
      <c r="AY109" s="613">
        <f t="shared" si="60"/>
        <v>0</v>
      </c>
      <c r="AZ109" s="613">
        <f t="shared" si="60"/>
        <v>0</v>
      </c>
      <c r="BA109" s="613">
        <f t="shared" si="60"/>
        <v>0</v>
      </c>
      <c r="BB109" s="613">
        <f t="shared" ref="BB109" si="61">SUM(AV109:BA109)</f>
        <v>240000000</v>
      </c>
      <c r="BC109" s="614">
        <f t="shared" ref="BC109" si="62">+BB109+AU109+AN109+AG109</f>
        <v>960000000</v>
      </c>
      <c r="BD109" s="308" t="s">
        <v>699</v>
      </c>
      <c r="BS109" s="90" t="s">
        <v>251</v>
      </c>
      <c r="BT109" s="90" t="s">
        <v>252</v>
      </c>
      <c r="BU109" s="91" t="s">
        <v>816</v>
      </c>
      <c r="BV109" s="88" t="s">
        <v>814</v>
      </c>
      <c r="DH109" s="7" t="s">
        <v>822</v>
      </c>
      <c r="DI109" s="7" t="s">
        <v>84</v>
      </c>
      <c r="DJ109" s="7" t="s">
        <v>278</v>
      </c>
      <c r="DK109" s="7" t="s">
        <v>279</v>
      </c>
      <c r="DL109" s="7" t="s">
        <v>277</v>
      </c>
      <c r="DQ109" s="7" t="s">
        <v>816</v>
      </c>
      <c r="DR109" s="7" t="s">
        <v>814</v>
      </c>
      <c r="EL109" s="381" t="s">
        <v>821</v>
      </c>
      <c r="EM109" s="325" t="s">
        <v>820</v>
      </c>
      <c r="EN109" s="281" t="s">
        <v>653</v>
      </c>
      <c r="EO109" s="281">
        <v>0</v>
      </c>
      <c r="EP109" s="281">
        <v>1</v>
      </c>
      <c r="EQ109" s="283">
        <v>0.2</v>
      </c>
      <c r="ER109" s="283">
        <v>0.3</v>
      </c>
      <c r="ES109" s="336">
        <v>0.25</v>
      </c>
      <c r="ET109" s="336">
        <v>0.25</v>
      </c>
    </row>
    <row r="110" spans="1:150" ht="66.75" customHeight="1" thickBot="1" x14ac:dyDescent="0.25">
      <c r="A110" s="284" t="s">
        <v>53</v>
      </c>
      <c r="B110" s="619" t="s">
        <v>54</v>
      </c>
      <c r="C110" s="620" t="s">
        <v>55</v>
      </c>
      <c r="D110" s="620"/>
      <c r="E110" s="21" t="s">
        <v>818</v>
      </c>
      <c r="F110" s="621" t="str">
        <f t="shared" si="26"/>
        <v>E1.P_J</v>
      </c>
      <c r="G110" s="587" t="s">
        <v>172</v>
      </c>
      <c r="H110" s="587" t="s">
        <v>290</v>
      </c>
      <c r="I110" s="511"/>
      <c r="J110" s="291" t="s">
        <v>61</v>
      </c>
      <c r="K110" s="292" t="str">
        <f t="shared" si="27"/>
        <v>E1.P_J.MR1</v>
      </c>
      <c r="L110" s="419" t="s">
        <v>261</v>
      </c>
      <c r="M110" s="420" t="s">
        <v>532</v>
      </c>
      <c r="N110" s="397">
        <v>260</v>
      </c>
      <c r="O110" s="437">
        <v>318</v>
      </c>
      <c r="P110" s="385" t="s">
        <v>87</v>
      </c>
      <c r="Q110" s="400" t="str">
        <f t="shared" si="28"/>
        <v>E1.P_J.MR1-MP02-1</v>
      </c>
      <c r="R110" s="486" t="s">
        <v>823</v>
      </c>
      <c r="S110" s="346" t="s">
        <v>653</v>
      </c>
      <c r="T110" s="358">
        <v>1</v>
      </c>
      <c r="U110" s="359">
        <v>1</v>
      </c>
      <c r="V110" s="358" t="s">
        <v>102</v>
      </c>
      <c r="W110" s="403">
        <v>0.25</v>
      </c>
      <c r="X110" s="404">
        <v>0.25</v>
      </c>
      <c r="Y110" s="403">
        <v>0.25</v>
      </c>
      <c r="Z110" s="405">
        <v>0.25</v>
      </c>
      <c r="AA110" s="622"/>
      <c r="AB110" s="623"/>
      <c r="AC110" s="623"/>
      <c r="AD110" s="623"/>
      <c r="AE110" s="623"/>
      <c r="AF110" s="623"/>
      <c r="AG110" s="623"/>
      <c r="AH110" s="623"/>
      <c r="AI110" s="623"/>
      <c r="AJ110" s="623"/>
      <c r="AK110" s="623"/>
      <c r="AL110" s="623"/>
      <c r="AM110" s="623"/>
      <c r="AN110" s="623"/>
      <c r="AO110" s="623"/>
      <c r="AP110" s="623"/>
      <c r="AQ110" s="623"/>
      <c r="AR110" s="623"/>
      <c r="AS110" s="623"/>
      <c r="AT110" s="623"/>
      <c r="AU110" s="623"/>
      <c r="AV110" s="623"/>
      <c r="AW110" s="623"/>
      <c r="AX110" s="623"/>
      <c r="AY110" s="623"/>
      <c r="AZ110" s="623"/>
      <c r="BA110" s="623"/>
      <c r="BB110" s="623"/>
      <c r="BC110" s="624"/>
      <c r="BD110" s="308" t="s">
        <v>699</v>
      </c>
      <c r="BS110" s="88" t="s">
        <v>260</v>
      </c>
      <c r="BT110" s="88" t="s">
        <v>261</v>
      </c>
      <c r="BU110" s="91" t="s">
        <v>821</v>
      </c>
      <c r="BV110" s="88" t="s">
        <v>820</v>
      </c>
      <c r="DH110" s="7" t="s">
        <v>825</v>
      </c>
      <c r="DI110" s="7" t="s">
        <v>84</v>
      </c>
      <c r="DJ110" s="7" t="s">
        <v>289</v>
      </c>
      <c r="DK110" s="7" t="s">
        <v>290</v>
      </c>
      <c r="DL110" s="7" t="s">
        <v>288</v>
      </c>
      <c r="DQ110" s="7" t="s">
        <v>821</v>
      </c>
      <c r="DR110" s="7" t="s">
        <v>820</v>
      </c>
      <c r="EL110" s="381" t="s">
        <v>824</v>
      </c>
      <c r="EM110" s="325" t="s">
        <v>823</v>
      </c>
      <c r="EN110" s="281" t="s">
        <v>653</v>
      </c>
      <c r="EO110" s="281">
        <v>1</v>
      </c>
      <c r="EP110" s="281">
        <v>1</v>
      </c>
      <c r="EQ110" s="336">
        <v>0.25</v>
      </c>
      <c r="ER110" s="336">
        <v>0.25</v>
      </c>
      <c r="ES110" s="336">
        <v>0.25</v>
      </c>
      <c r="ET110" s="336">
        <v>0.25</v>
      </c>
    </row>
    <row r="111" spans="1:150" ht="144.75" customHeight="1" x14ac:dyDescent="0.2">
      <c r="A111" s="240" t="s">
        <v>76</v>
      </c>
      <c r="B111" s="625" t="s">
        <v>77</v>
      </c>
      <c r="C111" s="626" t="s">
        <v>826</v>
      </c>
      <c r="D111" s="441" t="s">
        <v>827</v>
      </c>
      <c r="E111" s="3" t="s">
        <v>57</v>
      </c>
      <c r="F111" s="442" t="str">
        <f t="shared" si="26"/>
        <v>E2.P_A</v>
      </c>
      <c r="G111" s="627" t="s">
        <v>181</v>
      </c>
      <c r="H111" s="369" t="s">
        <v>302</v>
      </c>
      <c r="I111" s="628" t="s">
        <v>828</v>
      </c>
      <c r="J111" s="445" t="s">
        <v>61</v>
      </c>
      <c r="K111" s="407" t="str">
        <f t="shared" si="27"/>
        <v>E2.P_A.MR1</v>
      </c>
      <c r="L111" s="368" t="s">
        <v>275</v>
      </c>
      <c r="M111" s="369" t="s">
        <v>829</v>
      </c>
      <c r="N111" s="629">
        <v>4.7500000000000001E-2</v>
      </c>
      <c r="O111" s="629">
        <v>4.4999999999999998E-2</v>
      </c>
      <c r="P111" s="630" t="s">
        <v>64</v>
      </c>
      <c r="Q111" s="631" t="str">
        <f t="shared" si="28"/>
        <v>E2.P_A.MR1-MP01-1</v>
      </c>
      <c r="R111" s="427" t="s">
        <v>830</v>
      </c>
      <c r="S111" s="375" t="s">
        <v>831</v>
      </c>
      <c r="T111" s="376">
        <v>0</v>
      </c>
      <c r="U111" s="377">
        <v>1</v>
      </c>
      <c r="V111" s="376" t="s">
        <v>102</v>
      </c>
      <c r="W111" s="260">
        <v>1</v>
      </c>
      <c r="X111" s="378">
        <v>1</v>
      </c>
      <c r="Y111" s="260">
        <v>1</v>
      </c>
      <c r="Z111" s="379">
        <v>1</v>
      </c>
      <c r="AA111" s="264">
        <v>30000000</v>
      </c>
      <c r="AB111" s="265">
        <v>0</v>
      </c>
      <c r="AC111" s="265">
        <v>0</v>
      </c>
      <c r="AD111" s="265">
        <v>0</v>
      </c>
      <c r="AE111" s="265">
        <v>0</v>
      </c>
      <c r="AF111" s="265">
        <v>0</v>
      </c>
      <c r="AG111" s="265">
        <f>SUM(AA111:AF111)</f>
        <v>30000000</v>
      </c>
      <c r="AH111" s="265">
        <f t="shared" ref="AH111:AM111" si="63">AA111*1.035</f>
        <v>31049999.999999996</v>
      </c>
      <c r="AI111" s="265">
        <f t="shared" si="63"/>
        <v>0</v>
      </c>
      <c r="AJ111" s="265">
        <f t="shared" si="63"/>
        <v>0</v>
      </c>
      <c r="AK111" s="265">
        <f t="shared" si="63"/>
        <v>0</v>
      </c>
      <c r="AL111" s="265">
        <f t="shared" si="63"/>
        <v>0</v>
      </c>
      <c r="AM111" s="265">
        <f t="shared" si="63"/>
        <v>0</v>
      </c>
      <c r="AN111" s="265">
        <f t="shared" ref="AN111" si="64">SUM(AH111:AM111)</f>
        <v>31049999.999999996</v>
      </c>
      <c r="AO111" s="265">
        <f>AH111*1.035</f>
        <v>32136749.999999993</v>
      </c>
      <c r="AP111" s="265">
        <f t="shared" ref="AP111:AT111" si="65">AI111*1.035</f>
        <v>0</v>
      </c>
      <c r="AQ111" s="265">
        <f t="shared" si="65"/>
        <v>0</v>
      </c>
      <c r="AR111" s="265">
        <f t="shared" si="65"/>
        <v>0</v>
      </c>
      <c r="AS111" s="265">
        <f t="shared" si="65"/>
        <v>0</v>
      </c>
      <c r="AT111" s="265">
        <f t="shared" si="65"/>
        <v>0</v>
      </c>
      <c r="AU111" s="265">
        <f>SUM(AO111:AT111)</f>
        <v>32136749.999999993</v>
      </c>
      <c r="AV111" s="265">
        <f>AO111*1.035</f>
        <v>33261536.249999989</v>
      </c>
      <c r="AW111" s="265">
        <f t="shared" ref="AW111:BA111" si="66">AP111*1.035</f>
        <v>0</v>
      </c>
      <c r="AX111" s="265">
        <f t="shared" si="66"/>
        <v>0</v>
      </c>
      <c r="AY111" s="265">
        <f t="shared" si="66"/>
        <v>0</v>
      </c>
      <c r="AZ111" s="265">
        <f t="shared" si="66"/>
        <v>0</v>
      </c>
      <c r="BA111" s="265">
        <f t="shared" si="66"/>
        <v>0</v>
      </c>
      <c r="BB111" s="265">
        <f>SUM(AV111:BA111)</f>
        <v>33261536.249999989</v>
      </c>
      <c r="BC111" s="266">
        <f t="shared" ref="BC111" si="67">+AG111+AN111+AU111+BB111</f>
        <v>126448286.24999999</v>
      </c>
      <c r="BD111" s="308" t="s">
        <v>832</v>
      </c>
      <c r="BS111" s="90" t="s">
        <v>260</v>
      </c>
      <c r="BT111" s="90" t="s">
        <v>261</v>
      </c>
      <c r="BU111" s="91" t="s">
        <v>824</v>
      </c>
      <c r="BV111" s="88" t="s">
        <v>823</v>
      </c>
      <c r="DH111" s="7" t="s">
        <v>834</v>
      </c>
      <c r="DI111" s="7" t="s">
        <v>84</v>
      </c>
      <c r="DJ111" s="7" t="s">
        <v>289</v>
      </c>
      <c r="DK111" s="7" t="s">
        <v>290</v>
      </c>
      <c r="DL111" s="7" t="s">
        <v>288</v>
      </c>
      <c r="DQ111" s="7" t="s">
        <v>824</v>
      </c>
      <c r="DR111" s="7" t="s">
        <v>823</v>
      </c>
      <c r="EL111" s="632" t="s">
        <v>833</v>
      </c>
      <c r="EM111" s="325" t="s">
        <v>830</v>
      </c>
      <c r="EN111" s="281" t="s">
        <v>831</v>
      </c>
      <c r="EO111" s="281">
        <v>0</v>
      </c>
      <c r="EP111" s="281">
        <v>1</v>
      </c>
      <c r="EQ111" s="282">
        <v>1</v>
      </c>
      <c r="ER111" s="282">
        <v>1</v>
      </c>
      <c r="ES111" s="282">
        <v>1</v>
      </c>
      <c r="ET111" s="282">
        <v>1</v>
      </c>
    </row>
    <row r="112" spans="1:150" ht="36.75" customHeight="1" x14ac:dyDescent="0.2">
      <c r="A112" s="284" t="s">
        <v>76</v>
      </c>
      <c r="B112" s="439" t="s">
        <v>77</v>
      </c>
      <c r="C112" s="440" t="s">
        <v>826</v>
      </c>
      <c r="D112" s="440"/>
      <c r="E112" s="8" t="s">
        <v>57</v>
      </c>
      <c r="F112" s="288" t="str">
        <f t="shared" si="26"/>
        <v>E2.P_A</v>
      </c>
      <c r="G112" s="501" t="s">
        <v>181</v>
      </c>
      <c r="H112" s="633" t="s">
        <v>302</v>
      </c>
      <c r="I112" s="615"/>
      <c r="J112" s="291" t="s">
        <v>61</v>
      </c>
      <c r="K112" s="292" t="str">
        <f t="shared" si="27"/>
        <v>E2.P_A.MR1</v>
      </c>
      <c r="L112" s="419" t="s">
        <v>275</v>
      </c>
      <c r="M112" s="420" t="s">
        <v>829</v>
      </c>
      <c r="N112" s="634">
        <v>4.7500000000000001E-2</v>
      </c>
      <c r="O112" s="634">
        <v>4.4999999999999998E-2</v>
      </c>
      <c r="P112" s="385" t="s">
        <v>87</v>
      </c>
      <c r="Q112" s="386" t="str">
        <f t="shared" si="28"/>
        <v>E2.P_A.MR1-MP02-1</v>
      </c>
      <c r="R112" s="431" t="s">
        <v>835</v>
      </c>
      <c r="S112" s="321" t="s">
        <v>836</v>
      </c>
      <c r="T112" s="300">
        <v>0</v>
      </c>
      <c r="U112" s="301">
        <v>1</v>
      </c>
      <c r="V112" s="300" t="s">
        <v>102</v>
      </c>
      <c r="W112" s="302">
        <v>0</v>
      </c>
      <c r="X112" s="303">
        <v>1</v>
      </c>
      <c r="Y112" s="302">
        <v>1</v>
      </c>
      <c r="Z112" s="304">
        <v>1</v>
      </c>
      <c r="AA112" s="305"/>
      <c r="AB112" s="306"/>
      <c r="AC112" s="306"/>
      <c r="AD112" s="306"/>
      <c r="AE112" s="306"/>
      <c r="AF112" s="306"/>
      <c r="AG112" s="306"/>
      <c r="AH112" s="306"/>
      <c r="AI112" s="306"/>
      <c r="AJ112" s="306"/>
      <c r="AK112" s="306"/>
      <c r="AL112" s="306"/>
      <c r="AM112" s="306"/>
      <c r="AN112" s="306"/>
      <c r="AO112" s="306"/>
      <c r="AP112" s="306"/>
      <c r="AQ112" s="306"/>
      <c r="AR112" s="306"/>
      <c r="AS112" s="306"/>
      <c r="AT112" s="306"/>
      <c r="AU112" s="306"/>
      <c r="AV112" s="306"/>
      <c r="AW112" s="306"/>
      <c r="AX112" s="306"/>
      <c r="AY112" s="306"/>
      <c r="AZ112" s="306"/>
      <c r="BA112" s="306"/>
      <c r="BB112" s="306"/>
      <c r="BC112" s="307"/>
      <c r="BD112" s="308" t="s">
        <v>832</v>
      </c>
      <c r="BS112" s="88" t="s">
        <v>274</v>
      </c>
      <c r="BT112" s="88" t="s">
        <v>275</v>
      </c>
      <c r="BU112" s="89" t="s">
        <v>833</v>
      </c>
      <c r="BV112" s="88" t="s">
        <v>830</v>
      </c>
      <c r="DH112" s="7" t="s">
        <v>838</v>
      </c>
      <c r="DI112" s="7" t="s">
        <v>300</v>
      </c>
      <c r="DJ112" s="7" t="s">
        <v>301</v>
      </c>
      <c r="DK112" s="7" t="s">
        <v>302</v>
      </c>
      <c r="DL112" s="7" t="s">
        <v>299</v>
      </c>
      <c r="DQ112" s="7" t="s">
        <v>833</v>
      </c>
      <c r="DR112" s="7" t="s">
        <v>830</v>
      </c>
      <c r="EL112" s="381" t="s">
        <v>837</v>
      </c>
      <c r="EM112" s="325" t="s">
        <v>835</v>
      </c>
      <c r="EN112" s="281" t="s">
        <v>836</v>
      </c>
      <c r="EO112" s="281">
        <v>0</v>
      </c>
      <c r="EP112" s="281">
        <v>1</v>
      </c>
      <c r="EQ112" s="282">
        <v>0</v>
      </c>
      <c r="ER112" s="282">
        <v>1</v>
      </c>
      <c r="ES112" s="282">
        <v>1</v>
      </c>
      <c r="ET112" s="282">
        <v>1</v>
      </c>
    </row>
    <row r="113" spans="1:150" ht="95.25" customHeight="1" x14ac:dyDescent="0.2">
      <c r="A113" s="284" t="s">
        <v>76</v>
      </c>
      <c r="B113" s="439" t="s">
        <v>77</v>
      </c>
      <c r="C113" s="440" t="s">
        <v>826</v>
      </c>
      <c r="D113" s="440"/>
      <c r="E113" s="8" t="s">
        <v>57</v>
      </c>
      <c r="F113" s="288" t="str">
        <f t="shared" si="26"/>
        <v>E2.P_A</v>
      </c>
      <c r="G113" s="501" t="s">
        <v>181</v>
      </c>
      <c r="H113" s="633" t="s">
        <v>302</v>
      </c>
      <c r="I113" s="615"/>
      <c r="J113" s="291" t="s">
        <v>61</v>
      </c>
      <c r="K113" s="292" t="str">
        <f t="shared" si="27"/>
        <v>E2.P_A.MR1</v>
      </c>
      <c r="L113" s="419" t="s">
        <v>275</v>
      </c>
      <c r="M113" s="420" t="s">
        <v>829</v>
      </c>
      <c r="N113" s="634">
        <v>4.7500000000000001E-2</v>
      </c>
      <c r="O113" s="634">
        <v>4.4999999999999998E-2</v>
      </c>
      <c r="P113" s="385" t="s">
        <v>99</v>
      </c>
      <c r="Q113" s="386" t="str">
        <f t="shared" si="28"/>
        <v>E2.P_A.MR1-MP03-1</v>
      </c>
      <c r="R113" s="431" t="s">
        <v>839</v>
      </c>
      <c r="S113" s="321" t="s">
        <v>840</v>
      </c>
      <c r="T113" s="326">
        <v>0.25</v>
      </c>
      <c r="U113" s="327">
        <v>0.3</v>
      </c>
      <c r="V113" s="326" t="s">
        <v>67</v>
      </c>
      <c r="W113" s="328">
        <v>0.25</v>
      </c>
      <c r="X113" s="329">
        <v>0.26</v>
      </c>
      <c r="Y113" s="328">
        <v>0.28999999999999998</v>
      </c>
      <c r="Z113" s="323">
        <v>0.3</v>
      </c>
      <c r="AA113" s="331"/>
      <c r="AB113" s="332"/>
      <c r="AC113" s="332"/>
      <c r="AD113" s="332"/>
      <c r="AE113" s="332"/>
      <c r="AF113" s="332"/>
      <c r="AG113" s="332"/>
      <c r="AH113" s="332"/>
      <c r="AI113" s="332"/>
      <c r="AJ113" s="332"/>
      <c r="AK113" s="332"/>
      <c r="AL113" s="332"/>
      <c r="AM113" s="332"/>
      <c r="AN113" s="332"/>
      <c r="AO113" s="332"/>
      <c r="AP113" s="332"/>
      <c r="AQ113" s="332"/>
      <c r="AR113" s="332"/>
      <c r="AS113" s="332"/>
      <c r="AT113" s="332"/>
      <c r="AU113" s="332"/>
      <c r="AV113" s="332"/>
      <c r="AW113" s="332"/>
      <c r="AX113" s="332"/>
      <c r="AY113" s="332"/>
      <c r="AZ113" s="332"/>
      <c r="BA113" s="332"/>
      <c r="BB113" s="332"/>
      <c r="BC113" s="333"/>
      <c r="BD113" s="308" t="s">
        <v>832</v>
      </c>
      <c r="BS113" s="90" t="s">
        <v>274</v>
      </c>
      <c r="BT113" s="90" t="s">
        <v>275</v>
      </c>
      <c r="BU113" s="89" t="s">
        <v>837</v>
      </c>
      <c r="BV113" s="88" t="s">
        <v>835</v>
      </c>
      <c r="DH113" s="7" t="s">
        <v>842</v>
      </c>
      <c r="DI113" s="7" t="s">
        <v>300</v>
      </c>
      <c r="DJ113" s="7" t="s">
        <v>301</v>
      </c>
      <c r="DK113" s="7" t="s">
        <v>302</v>
      </c>
      <c r="DL113" s="7" t="s">
        <v>299</v>
      </c>
      <c r="DQ113" s="7" t="s">
        <v>837</v>
      </c>
      <c r="DR113" s="7" t="s">
        <v>835</v>
      </c>
      <c r="EL113" s="381" t="s">
        <v>841</v>
      </c>
      <c r="EM113" s="325" t="s">
        <v>839</v>
      </c>
      <c r="EN113" s="281" t="s">
        <v>1908</v>
      </c>
      <c r="EO113" s="336">
        <v>25</v>
      </c>
      <c r="EP113" s="336">
        <v>30</v>
      </c>
      <c r="EQ113" s="336">
        <v>25</v>
      </c>
      <c r="ER113" s="336">
        <v>26</v>
      </c>
      <c r="ES113" s="336">
        <v>29</v>
      </c>
      <c r="ET113" s="283">
        <v>30</v>
      </c>
    </row>
    <row r="114" spans="1:150" ht="48" customHeight="1" x14ac:dyDescent="0.2">
      <c r="A114" s="284" t="s">
        <v>76</v>
      </c>
      <c r="B114" s="439" t="s">
        <v>77</v>
      </c>
      <c r="C114" s="440" t="s">
        <v>826</v>
      </c>
      <c r="D114" s="440"/>
      <c r="E114" s="8" t="s">
        <v>57</v>
      </c>
      <c r="F114" s="288" t="str">
        <f t="shared" si="26"/>
        <v>E2.P_A</v>
      </c>
      <c r="G114" s="501" t="s">
        <v>181</v>
      </c>
      <c r="H114" s="633" t="s">
        <v>302</v>
      </c>
      <c r="I114" s="615"/>
      <c r="J114" s="291" t="s">
        <v>61</v>
      </c>
      <c r="K114" s="292" t="str">
        <f t="shared" si="27"/>
        <v>E2.P_A.MR1</v>
      </c>
      <c r="L114" s="419" t="s">
        <v>275</v>
      </c>
      <c r="M114" s="420" t="s">
        <v>829</v>
      </c>
      <c r="N114" s="634">
        <v>4.7500000000000001E-2</v>
      </c>
      <c r="O114" s="634">
        <v>4.4999999999999998E-2</v>
      </c>
      <c r="P114" s="385" t="s">
        <v>112</v>
      </c>
      <c r="Q114" s="386" t="str">
        <f t="shared" si="28"/>
        <v>E2.P_A.MR1-MP04-1</v>
      </c>
      <c r="R114" s="431" t="s">
        <v>843</v>
      </c>
      <c r="S114" s="321" t="s">
        <v>844</v>
      </c>
      <c r="T114" s="326">
        <v>0.38</v>
      </c>
      <c r="U114" s="327">
        <v>0.57999999999999996</v>
      </c>
      <c r="V114" s="326" t="s">
        <v>67</v>
      </c>
      <c r="W114" s="322">
        <v>0.4</v>
      </c>
      <c r="X114" s="329">
        <v>0.45</v>
      </c>
      <c r="Y114" s="322">
        <v>0.5</v>
      </c>
      <c r="Z114" s="330">
        <v>0.57999999999999996</v>
      </c>
      <c r="AA114" s="331"/>
      <c r="AB114" s="332"/>
      <c r="AC114" s="332"/>
      <c r="AD114" s="332"/>
      <c r="AE114" s="332"/>
      <c r="AF114" s="332"/>
      <c r="AG114" s="332"/>
      <c r="AH114" s="332"/>
      <c r="AI114" s="332"/>
      <c r="AJ114" s="332"/>
      <c r="AK114" s="332"/>
      <c r="AL114" s="332"/>
      <c r="AM114" s="332"/>
      <c r="AN114" s="332"/>
      <c r="AO114" s="332"/>
      <c r="AP114" s="332"/>
      <c r="AQ114" s="332"/>
      <c r="AR114" s="332"/>
      <c r="AS114" s="332"/>
      <c r="AT114" s="332"/>
      <c r="AU114" s="332"/>
      <c r="AV114" s="332"/>
      <c r="AW114" s="332"/>
      <c r="AX114" s="332"/>
      <c r="AY114" s="332"/>
      <c r="AZ114" s="332"/>
      <c r="BA114" s="332"/>
      <c r="BB114" s="332"/>
      <c r="BC114" s="333"/>
      <c r="BD114" s="308" t="s">
        <v>832</v>
      </c>
      <c r="BS114" s="90" t="s">
        <v>274</v>
      </c>
      <c r="BT114" s="90" t="s">
        <v>275</v>
      </c>
      <c r="BU114" s="89" t="s">
        <v>841</v>
      </c>
      <c r="BV114" s="88" t="s">
        <v>839</v>
      </c>
      <c r="DH114" s="7" t="s">
        <v>846</v>
      </c>
      <c r="DI114" s="7" t="s">
        <v>300</v>
      </c>
      <c r="DJ114" s="7" t="s">
        <v>301</v>
      </c>
      <c r="DK114" s="7" t="s">
        <v>302</v>
      </c>
      <c r="DL114" s="7" t="s">
        <v>299</v>
      </c>
      <c r="DQ114" s="7" t="s">
        <v>841</v>
      </c>
      <c r="DR114" s="7" t="s">
        <v>839</v>
      </c>
      <c r="EL114" s="381" t="s">
        <v>845</v>
      </c>
      <c r="EM114" s="325" t="s">
        <v>843</v>
      </c>
      <c r="EN114" s="281" t="s">
        <v>1909</v>
      </c>
      <c r="EO114" s="283">
        <v>38</v>
      </c>
      <c r="EP114" s="283">
        <v>58</v>
      </c>
      <c r="EQ114" s="283">
        <v>40</v>
      </c>
      <c r="ER114" s="336">
        <v>45</v>
      </c>
      <c r="ES114" s="283">
        <v>50</v>
      </c>
      <c r="ET114" s="336">
        <v>58</v>
      </c>
    </row>
    <row r="115" spans="1:150" ht="64.5" customHeight="1" x14ac:dyDescent="0.2">
      <c r="A115" s="284" t="s">
        <v>76</v>
      </c>
      <c r="B115" s="439" t="s">
        <v>77</v>
      </c>
      <c r="C115" s="440" t="s">
        <v>826</v>
      </c>
      <c r="D115" s="440"/>
      <c r="E115" s="8" t="s">
        <v>57</v>
      </c>
      <c r="F115" s="288" t="str">
        <f t="shared" si="26"/>
        <v>E2.P_A</v>
      </c>
      <c r="G115" s="501" t="s">
        <v>181</v>
      </c>
      <c r="H115" s="633" t="s">
        <v>302</v>
      </c>
      <c r="I115" s="615"/>
      <c r="J115" s="291" t="s">
        <v>61</v>
      </c>
      <c r="K115" s="292" t="str">
        <f t="shared" si="27"/>
        <v>E2.P_A.MR1</v>
      </c>
      <c r="L115" s="419" t="s">
        <v>275</v>
      </c>
      <c r="M115" s="420" t="s">
        <v>829</v>
      </c>
      <c r="N115" s="634">
        <v>4.7500000000000001E-2</v>
      </c>
      <c r="O115" s="634">
        <v>4.4999999999999998E-2</v>
      </c>
      <c r="P115" s="385" t="s">
        <v>122</v>
      </c>
      <c r="Q115" s="386" t="str">
        <f t="shared" si="28"/>
        <v>E2.P_A.MR1-MP05-1</v>
      </c>
      <c r="R115" s="431" t="s">
        <v>847</v>
      </c>
      <c r="S115" s="321" t="s">
        <v>848</v>
      </c>
      <c r="T115" s="326">
        <v>0.02</v>
      </c>
      <c r="U115" s="327">
        <v>0.1</v>
      </c>
      <c r="V115" s="326" t="s">
        <v>67</v>
      </c>
      <c r="W115" s="302">
        <v>2</v>
      </c>
      <c r="X115" s="303">
        <v>4</v>
      </c>
      <c r="Y115" s="302">
        <v>6</v>
      </c>
      <c r="Z115" s="304">
        <v>10</v>
      </c>
      <c r="AA115" s="331"/>
      <c r="AB115" s="332"/>
      <c r="AC115" s="332"/>
      <c r="AD115" s="332"/>
      <c r="AE115" s="332"/>
      <c r="AF115" s="332"/>
      <c r="AG115" s="332"/>
      <c r="AH115" s="332"/>
      <c r="AI115" s="332"/>
      <c r="AJ115" s="332"/>
      <c r="AK115" s="332"/>
      <c r="AL115" s="332"/>
      <c r="AM115" s="332"/>
      <c r="AN115" s="332"/>
      <c r="AO115" s="332"/>
      <c r="AP115" s="332"/>
      <c r="AQ115" s="332"/>
      <c r="AR115" s="332"/>
      <c r="AS115" s="332"/>
      <c r="AT115" s="332"/>
      <c r="AU115" s="332"/>
      <c r="AV115" s="332"/>
      <c r="AW115" s="332"/>
      <c r="AX115" s="332"/>
      <c r="AY115" s="332"/>
      <c r="AZ115" s="332"/>
      <c r="BA115" s="332"/>
      <c r="BB115" s="332"/>
      <c r="BC115" s="333"/>
      <c r="BD115" s="308" t="s">
        <v>832</v>
      </c>
      <c r="BS115" s="90" t="s">
        <v>274</v>
      </c>
      <c r="BT115" s="90" t="s">
        <v>275</v>
      </c>
      <c r="BU115" s="89" t="s">
        <v>845</v>
      </c>
      <c r="BV115" s="88" t="s">
        <v>843</v>
      </c>
      <c r="DH115" s="7" t="s">
        <v>850</v>
      </c>
      <c r="DI115" s="7" t="s">
        <v>300</v>
      </c>
      <c r="DJ115" s="7" t="s">
        <v>301</v>
      </c>
      <c r="DK115" s="7" t="s">
        <v>302</v>
      </c>
      <c r="DL115" s="7" t="s">
        <v>299</v>
      </c>
      <c r="DQ115" s="7" t="s">
        <v>845</v>
      </c>
      <c r="DR115" s="7" t="s">
        <v>843</v>
      </c>
      <c r="EL115" s="381" t="s">
        <v>849</v>
      </c>
      <c r="EM115" s="325" t="s">
        <v>847</v>
      </c>
      <c r="EN115" s="281" t="s">
        <v>1910</v>
      </c>
      <c r="EO115" s="282">
        <v>2</v>
      </c>
      <c r="EP115" s="282">
        <v>10</v>
      </c>
      <c r="EQ115" s="282">
        <v>2</v>
      </c>
      <c r="ER115" s="282">
        <v>4</v>
      </c>
      <c r="ES115" s="282">
        <v>6</v>
      </c>
      <c r="ET115" s="282">
        <v>10</v>
      </c>
    </row>
    <row r="116" spans="1:150" ht="63" customHeight="1" x14ac:dyDescent="0.2">
      <c r="A116" s="284" t="s">
        <v>76</v>
      </c>
      <c r="B116" s="439" t="s">
        <v>77</v>
      </c>
      <c r="C116" s="440" t="s">
        <v>826</v>
      </c>
      <c r="D116" s="440"/>
      <c r="E116" s="8" t="s">
        <v>57</v>
      </c>
      <c r="F116" s="288" t="str">
        <f t="shared" si="26"/>
        <v>E2.P_A</v>
      </c>
      <c r="G116" s="501" t="s">
        <v>181</v>
      </c>
      <c r="H116" s="633" t="s">
        <v>302</v>
      </c>
      <c r="I116" s="615"/>
      <c r="J116" s="291" t="s">
        <v>61</v>
      </c>
      <c r="K116" s="292" t="str">
        <f t="shared" si="27"/>
        <v>E2.P_A.MR1</v>
      </c>
      <c r="L116" s="419" t="s">
        <v>275</v>
      </c>
      <c r="M116" s="420" t="s">
        <v>829</v>
      </c>
      <c r="N116" s="634">
        <v>4.7500000000000001E-2</v>
      </c>
      <c r="O116" s="634">
        <v>4.4999999999999998E-2</v>
      </c>
      <c r="P116" s="385" t="s">
        <v>132</v>
      </c>
      <c r="Q116" s="386" t="str">
        <f t="shared" si="28"/>
        <v>E2.P_A.MR1-MP06-1</v>
      </c>
      <c r="R116" s="431" t="s">
        <v>851</v>
      </c>
      <c r="S116" s="321" t="s">
        <v>852</v>
      </c>
      <c r="T116" s="300">
        <v>2</v>
      </c>
      <c r="U116" s="301">
        <v>3</v>
      </c>
      <c r="V116" s="300" t="s">
        <v>67</v>
      </c>
      <c r="W116" s="302">
        <v>1</v>
      </c>
      <c r="X116" s="303">
        <v>2</v>
      </c>
      <c r="Y116" s="302">
        <v>3</v>
      </c>
      <c r="Z116" s="304">
        <v>3</v>
      </c>
      <c r="AA116" s="305"/>
      <c r="AB116" s="306"/>
      <c r="AC116" s="306"/>
      <c r="AD116" s="306"/>
      <c r="AE116" s="306"/>
      <c r="AF116" s="306"/>
      <c r="AG116" s="306"/>
      <c r="AH116" s="306"/>
      <c r="AI116" s="306"/>
      <c r="AJ116" s="306"/>
      <c r="AK116" s="306"/>
      <c r="AL116" s="306"/>
      <c r="AM116" s="306"/>
      <c r="AN116" s="306"/>
      <c r="AO116" s="306"/>
      <c r="AP116" s="306"/>
      <c r="AQ116" s="306"/>
      <c r="AR116" s="306"/>
      <c r="AS116" s="306"/>
      <c r="AT116" s="306"/>
      <c r="AU116" s="306"/>
      <c r="AV116" s="306"/>
      <c r="AW116" s="306"/>
      <c r="AX116" s="306"/>
      <c r="AY116" s="306"/>
      <c r="AZ116" s="306"/>
      <c r="BA116" s="306"/>
      <c r="BB116" s="306"/>
      <c r="BC116" s="307"/>
      <c r="BD116" s="308" t="s">
        <v>832</v>
      </c>
      <c r="BS116" s="90" t="s">
        <v>274</v>
      </c>
      <c r="BT116" s="90" t="s">
        <v>275</v>
      </c>
      <c r="BU116" s="89" t="s">
        <v>849</v>
      </c>
      <c r="BV116" s="88" t="s">
        <v>847</v>
      </c>
      <c r="DH116" s="7" t="s">
        <v>854</v>
      </c>
      <c r="DI116" s="7" t="s">
        <v>300</v>
      </c>
      <c r="DJ116" s="7" t="s">
        <v>301</v>
      </c>
      <c r="DK116" s="7" t="s">
        <v>302</v>
      </c>
      <c r="DL116" s="7" t="s">
        <v>299</v>
      </c>
      <c r="DQ116" s="7" t="s">
        <v>849</v>
      </c>
      <c r="DR116" s="7" t="s">
        <v>847</v>
      </c>
      <c r="EL116" s="381" t="s">
        <v>853</v>
      </c>
      <c r="EM116" s="325" t="s">
        <v>851</v>
      </c>
      <c r="EN116" s="281" t="s">
        <v>852</v>
      </c>
      <c r="EO116" s="281">
        <v>2</v>
      </c>
      <c r="EP116" s="281">
        <v>3</v>
      </c>
      <c r="EQ116" s="282">
        <v>1</v>
      </c>
      <c r="ER116" s="282">
        <v>2</v>
      </c>
      <c r="ES116" s="282">
        <v>3</v>
      </c>
      <c r="ET116" s="282">
        <v>3</v>
      </c>
    </row>
    <row r="117" spans="1:150" ht="93" customHeight="1" x14ac:dyDescent="0.2">
      <c r="A117" s="284" t="s">
        <v>76</v>
      </c>
      <c r="B117" s="439" t="s">
        <v>77</v>
      </c>
      <c r="C117" s="440" t="s">
        <v>826</v>
      </c>
      <c r="D117" s="440"/>
      <c r="E117" s="8" t="s">
        <v>57</v>
      </c>
      <c r="F117" s="288" t="str">
        <f t="shared" si="26"/>
        <v>E2.P_A</v>
      </c>
      <c r="G117" s="501" t="s">
        <v>181</v>
      </c>
      <c r="H117" s="633" t="s">
        <v>302</v>
      </c>
      <c r="I117" s="615"/>
      <c r="J117" s="291" t="s">
        <v>61</v>
      </c>
      <c r="K117" s="292" t="str">
        <f t="shared" si="27"/>
        <v>E2.P_A.MR1</v>
      </c>
      <c r="L117" s="419" t="s">
        <v>275</v>
      </c>
      <c r="M117" s="420" t="s">
        <v>829</v>
      </c>
      <c r="N117" s="634">
        <v>4.7500000000000001E-2</v>
      </c>
      <c r="O117" s="634">
        <v>4.4999999999999998E-2</v>
      </c>
      <c r="P117" s="385" t="s">
        <v>142</v>
      </c>
      <c r="Q117" s="386" t="str">
        <f t="shared" si="28"/>
        <v>E2.P_A.MR1-MP07-1</v>
      </c>
      <c r="R117" s="431" t="s">
        <v>855</v>
      </c>
      <c r="S117" s="321" t="s">
        <v>856</v>
      </c>
      <c r="T117" s="326">
        <v>0.05</v>
      </c>
      <c r="U117" s="327">
        <v>0.3</v>
      </c>
      <c r="V117" s="326" t="s">
        <v>67</v>
      </c>
      <c r="W117" s="302">
        <v>5</v>
      </c>
      <c r="X117" s="303">
        <v>15</v>
      </c>
      <c r="Y117" s="302">
        <v>25</v>
      </c>
      <c r="Z117" s="304">
        <v>30</v>
      </c>
      <c r="AA117" s="331"/>
      <c r="AB117" s="332"/>
      <c r="AC117" s="332"/>
      <c r="AD117" s="332"/>
      <c r="AE117" s="332"/>
      <c r="AF117" s="332"/>
      <c r="AG117" s="332"/>
      <c r="AH117" s="332"/>
      <c r="AI117" s="332"/>
      <c r="AJ117" s="332"/>
      <c r="AK117" s="332"/>
      <c r="AL117" s="332"/>
      <c r="AM117" s="332"/>
      <c r="AN117" s="332"/>
      <c r="AO117" s="332"/>
      <c r="AP117" s="332"/>
      <c r="AQ117" s="332"/>
      <c r="AR117" s="332"/>
      <c r="AS117" s="332"/>
      <c r="AT117" s="332"/>
      <c r="AU117" s="332"/>
      <c r="AV117" s="332"/>
      <c r="AW117" s="332"/>
      <c r="AX117" s="332"/>
      <c r="AY117" s="332"/>
      <c r="AZ117" s="332"/>
      <c r="BA117" s="332"/>
      <c r="BB117" s="332"/>
      <c r="BC117" s="333"/>
      <c r="BD117" s="308" t="s">
        <v>832</v>
      </c>
      <c r="BS117" s="90" t="s">
        <v>274</v>
      </c>
      <c r="BT117" s="90" t="s">
        <v>275</v>
      </c>
      <c r="BU117" s="89" t="s">
        <v>853</v>
      </c>
      <c r="BV117" s="88" t="s">
        <v>851</v>
      </c>
      <c r="DH117" s="7" t="s">
        <v>858</v>
      </c>
      <c r="DI117" s="7" t="s">
        <v>300</v>
      </c>
      <c r="DJ117" s="7" t="s">
        <v>301</v>
      </c>
      <c r="DK117" s="7" t="s">
        <v>302</v>
      </c>
      <c r="DL117" s="7" t="s">
        <v>299</v>
      </c>
      <c r="DQ117" s="7" t="s">
        <v>853</v>
      </c>
      <c r="DR117" s="7" t="s">
        <v>851</v>
      </c>
      <c r="EL117" s="381" t="s">
        <v>857</v>
      </c>
      <c r="EM117" s="325" t="s">
        <v>855</v>
      </c>
      <c r="EN117" s="281" t="s">
        <v>1911</v>
      </c>
      <c r="EO117" s="282">
        <v>5</v>
      </c>
      <c r="EP117" s="282">
        <v>30</v>
      </c>
      <c r="EQ117" s="282">
        <v>5</v>
      </c>
      <c r="ER117" s="282">
        <v>15</v>
      </c>
      <c r="ES117" s="282">
        <v>25</v>
      </c>
      <c r="ET117" s="282">
        <v>30</v>
      </c>
    </row>
    <row r="118" spans="1:150" ht="34.5" customHeight="1" x14ac:dyDescent="0.2">
      <c r="A118" s="284" t="s">
        <v>76</v>
      </c>
      <c r="B118" s="439" t="s">
        <v>77</v>
      </c>
      <c r="C118" s="440" t="s">
        <v>826</v>
      </c>
      <c r="D118" s="440"/>
      <c r="E118" s="8" t="s">
        <v>57</v>
      </c>
      <c r="F118" s="288" t="str">
        <f t="shared" si="26"/>
        <v>E2.P_A</v>
      </c>
      <c r="G118" s="501" t="s">
        <v>181</v>
      </c>
      <c r="H118" s="633" t="s">
        <v>302</v>
      </c>
      <c r="I118" s="615"/>
      <c r="J118" s="291" t="s">
        <v>61</v>
      </c>
      <c r="K118" s="292" t="str">
        <f t="shared" si="27"/>
        <v>E2.P_A.MR1</v>
      </c>
      <c r="L118" s="419" t="s">
        <v>275</v>
      </c>
      <c r="M118" s="420" t="s">
        <v>829</v>
      </c>
      <c r="N118" s="634">
        <v>4.7500000000000001E-2</v>
      </c>
      <c r="O118" s="634">
        <v>4.4999999999999998E-2</v>
      </c>
      <c r="P118" s="385" t="s">
        <v>156</v>
      </c>
      <c r="Q118" s="386" t="str">
        <f t="shared" si="28"/>
        <v>E2.P_A.MR1-MP08-1</v>
      </c>
      <c r="R118" s="431" t="s">
        <v>859</v>
      </c>
      <c r="S118" s="321" t="s">
        <v>860</v>
      </c>
      <c r="T118" s="300">
        <v>1</v>
      </c>
      <c r="U118" s="301">
        <v>2</v>
      </c>
      <c r="V118" s="300" t="s">
        <v>67</v>
      </c>
      <c r="W118" s="302">
        <v>0</v>
      </c>
      <c r="X118" s="303">
        <v>1</v>
      </c>
      <c r="Y118" s="302">
        <v>2</v>
      </c>
      <c r="Z118" s="304">
        <v>2</v>
      </c>
      <c r="AA118" s="305"/>
      <c r="AB118" s="306"/>
      <c r="AC118" s="306"/>
      <c r="AD118" s="306"/>
      <c r="AE118" s="306"/>
      <c r="AF118" s="306"/>
      <c r="AG118" s="306"/>
      <c r="AH118" s="306"/>
      <c r="AI118" s="306"/>
      <c r="AJ118" s="306"/>
      <c r="AK118" s="306"/>
      <c r="AL118" s="306"/>
      <c r="AM118" s="306"/>
      <c r="AN118" s="306"/>
      <c r="AO118" s="306"/>
      <c r="AP118" s="306"/>
      <c r="AQ118" s="306"/>
      <c r="AR118" s="306"/>
      <c r="AS118" s="306"/>
      <c r="AT118" s="306"/>
      <c r="AU118" s="306"/>
      <c r="AV118" s="306"/>
      <c r="AW118" s="306"/>
      <c r="AX118" s="306"/>
      <c r="AY118" s="306"/>
      <c r="AZ118" s="306"/>
      <c r="BA118" s="306"/>
      <c r="BB118" s="306"/>
      <c r="BC118" s="307"/>
      <c r="BD118" s="308" t="s">
        <v>832</v>
      </c>
      <c r="BS118" s="90" t="s">
        <v>274</v>
      </c>
      <c r="BT118" s="90" t="s">
        <v>275</v>
      </c>
      <c r="BU118" s="89" t="s">
        <v>857</v>
      </c>
      <c r="BV118" s="88" t="s">
        <v>855</v>
      </c>
      <c r="DH118" s="7" t="s">
        <v>862</v>
      </c>
      <c r="DI118" s="7" t="s">
        <v>300</v>
      </c>
      <c r="DJ118" s="7" t="s">
        <v>301</v>
      </c>
      <c r="DK118" s="7" t="s">
        <v>302</v>
      </c>
      <c r="DL118" s="7" t="s">
        <v>299</v>
      </c>
      <c r="DQ118" s="7" t="s">
        <v>857</v>
      </c>
      <c r="DR118" s="7" t="s">
        <v>855</v>
      </c>
      <c r="EL118" s="381" t="s">
        <v>861</v>
      </c>
      <c r="EM118" s="325" t="s">
        <v>859</v>
      </c>
      <c r="EN118" s="281" t="s">
        <v>860</v>
      </c>
      <c r="EO118" s="281">
        <v>1</v>
      </c>
      <c r="EP118" s="281">
        <v>2</v>
      </c>
      <c r="EQ118" s="282">
        <v>0</v>
      </c>
      <c r="ER118" s="282">
        <v>1</v>
      </c>
      <c r="ES118" s="282">
        <v>2</v>
      </c>
      <c r="ET118" s="282">
        <v>2</v>
      </c>
    </row>
    <row r="119" spans="1:150" ht="48" customHeight="1" x14ac:dyDescent="0.2">
      <c r="A119" s="284" t="s">
        <v>76</v>
      </c>
      <c r="B119" s="439" t="s">
        <v>77</v>
      </c>
      <c r="C119" s="440" t="s">
        <v>826</v>
      </c>
      <c r="D119" s="440"/>
      <c r="E119" s="8" t="s">
        <v>57</v>
      </c>
      <c r="F119" s="288" t="str">
        <f t="shared" si="26"/>
        <v>E2.P_A</v>
      </c>
      <c r="G119" s="501" t="s">
        <v>181</v>
      </c>
      <c r="H119" s="633" t="s">
        <v>302</v>
      </c>
      <c r="I119" s="615"/>
      <c r="J119" s="291" t="s">
        <v>61</v>
      </c>
      <c r="K119" s="292" t="str">
        <f t="shared" si="27"/>
        <v>E2.P_A.MR1</v>
      </c>
      <c r="L119" s="419" t="s">
        <v>275</v>
      </c>
      <c r="M119" s="420" t="s">
        <v>829</v>
      </c>
      <c r="N119" s="634">
        <v>4.7500000000000001E-2</v>
      </c>
      <c r="O119" s="634">
        <v>4.4999999999999998E-2</v>
      </c>
      <c r="P119" s="385" t="s">
        <v>515</v>
      </c>
      <c r="Q119" s="386" t="str">
        <f t="shared" si="28"/>
        <v>E2.P_A.MR1-MP09-1</v>
      </c>
      <c r="R119" s="431" t="s">
        <v>863</v>
      </c>
      <c r="S119" s="321" t="s">
        <v>864</v>
      </c>
      <c r="T119" s="326">
        <v>0</v>
      </c>
      <c r="U119" s="327">
        <v>0.4</v>
      </c>
      <c r="V119" s="326" t="s">
        <v>67</v>
      </c>
      <c r="W119" s="302">
        <v>5</v>
      </c>
      <c r="X119" s="303">
        <v>15</v>
      </c>
      <c r="Y119" s="302">
        <v>30</v>
      </c>
      <c r="Z119" s="304">
        <v>40</v>
      </c>
      <c r="AA119" s="331"/>
      <c r="AB119" s="332"/>
      <c r="AC119" s="332"/>
      <c r="AD119" s="332"/>
      <c r="AE119" s="332"/>
      <c r="AF119" s="332"/>
      <c r="AG119" s="332"/>
      <c r="AH119" s="332"/>
      <c r="AI119" s="332"/>
      <c r="AJ119" s="332"/>
      <c r="AK119" s="332"/>
      <c r="AL119" s="332"/>
      <c r="AM119" s="332"/>
      <c r="AN119" s="332"/>
      <c r="AO119" s="332"/>
      <c r="AP119" s="332"/>
      <c r="AQ119" s="332"/>
      <c r="AR119" s="332"/>
      <c r="AS119" s="332"/>
      <c r="AT119" s="332"/>
      <c r="AU119" s="332"/>
      <c r="AV119" s="332"/>
      <c r="AW119" s="332"/>
      <c r="AX119" s="332"/>
      <c r="AY119" s="332"/>
      <c r="AZ119" s="332"/>
      <c r="BA119" s="332"/>
      <c r="BB119" s="332"/>
      <c r="BC119" s="333"/>
      <c r="BD119" s="308" t="s">
        <v>832</v>
      </c>
      <c r="BS119" s="90" t="s">
        <v>274</v>
      </c>
      <c r="BT119" s="90" t="s">
        <v>275</v>
      </c>
      <c r="BU119" s="89" t="s">
        <v>861</v>
      </c>
      <c r="BV119" s="88" t="s">
        <v>859</v>
      </c>
      <c r="DH119" s="7" t="s">
        <v>866</v>
      </c>
      <c r="DI119" s="7" t="s">
        <v>300</v>
      </c>
      <c r="DJ119" s="7" t="s">
        <v>301</v>
      </c>
      <c r="DK119" s="7" t="s">
        <v>302</v>
      </c>
      <c r="DL119" s="7" t="s">
        <v>299</v>
      </c>
      <c r="DQ119" s="7" t="s">
        <v>861</v>
      </c>
      <c r="DR119" s="7" t="s">
        <v>859</v>
      </c>
      <c r="EL119" s="381" t="s">
        <v>865</v>
      </c>
      <c r="EM119" s="325" t="s">
        <v>863</v>
      </c>
      <c r="EN119" s="281" t="s">
        <v>864</v>
      </c>
      <c r="EO119" s="282">
        <v>0</v>
      </c>
      <c r="EP119" s="282">
        <v>40</v>
      </c>
      <c r="EQ119" s="282">
        <v>5</v>
      </c>
      <c r="ER119" s="282">
        <v>15</v>
      </c>
      <c r="ES119" s="282">
        <v>30</v>
      </c>
      <c r="ET119" s="282">
        <v>40</v>
      </c>
    </row>
    <row r="120" spans="1:150" ht="49.5" customHeight="1" thickBot="1" x14ac:dyDescent="0.25">
      <c r="A120" s="284" t="s">
        <v>76</v>
      </c>
      <c r="B120" s="439" t="s">
        <v>77</v>
      </c>
      <c r="C120" s="440" t="s">
        <v>826</v>
      </c>
      <c r="D120" s="440"/>
      <c r="E120" s="8" t="s">
        <v>57</v>
      </c>
      <c r="F120" s="288" t="str">
        <f t="shared" si="26"/>
        <v>E2.P_A</v>
      </c>
      <c r="G120" s="510" t="s">
        <v>181</v>
      </c>
      <c r="H120" s="635" t="s">
        <v>302</v>
      </c>
      <c r="I120" s="615"/>
      <c r="J120" s="348" t="s">
        <v>61</v>
      </c>
      <c r="K120" s="409" t="str">
        <f t="shared" si="27"/>
        <v>E2.P_A.MR1</v>
      </c>
      <c r="L120" s="435" t="s">
        <v>275</v>
      </c>
      <c r="M120" s="420" t="s">
        <v>829</v>
      </c>
      <c r="N120" s="636">
        <v>4.7500000000000001E-2</v>
      </c>
      <c r="O120" s="636">
        <v>4.4999999999999998E-2</v>
      </c>
      <c r="P120" s="385" t="s">
        <v>522</v>
      </c>
      <c r="Q120" s="400" t="str">
        <f t="shared" si="28"/>
        <v>E2.P_A.MR1-MP10-1</v>
      </c>
      <c r="R120" s="438" t="s">
        <v>867</v>
      </c>
      <c r="S120" s="357" t="s">
        <v>868</v>
      </c>
      <c r="T120" s="582">
        <v>0</v>
      </c>
      <c r="U120" s="583">
        <v>0.9</v>
      </c>
      <c r="V120" s="582" t="s">
        <v>67</v>
      </c>
      <c r="W120" s="360">
        <v>0</v>
      </c>
      <c r="X120" s="361">
        <v>5</v>
      </c>
      <c r="Y120" s="360">
        <v>40</v>
      </c>
      <c r="Z120" s="362">
        <v>45</v>
      </c>
      <c r="AA120" s="331"/>
      <c r="AB120" s="332"/>
      <c r="AC120" s="332"/>
      <c r="AD120" s="332"/>
      <c r="AE120" s="332"/>
      <c r="AF120" s="332"/>
      <c r="AG120" s="332"/>
      <c r="AH120" s="332"/>
      <c r="AI120" s="332"/>
      <c r="AJ120" s="332"/>
      <c r="AK120" s="332"/>
      <c r="AL120" s="332"/>
      <c r="AM120" s="332"/>
      <c r="AN120" s="332"/>
      <c r="AO120" s="332"/>
      <c r="AP120" s="332"/>
      <c r="AQ120" s="332"/>
      <c r="AR120" s="332"/>
      <c r="AS120" s="332"/>
      <c r="AT120" s="332"/>
      <c r="AU120" s="332"/>
      <c r="AV120" s="332"/>
      <c r="AW120" s="332"/>
      <c r="AX120" s="332"/>
      <c r="AY120" s="332"/>
      <c r="AZ120" s="332"/>
      <c r="BA120" s="332"/>
      <c r="BB120" s="332"/>
      <c r="BC120" s="333"/>
      <c r="BD120" s="308" t="s">
        <v>832</v>
      </c>
      <c r="BS120" s="90" t="s">
        <v>274</v>
      </c>
      <c r="BT120" s="90" t="s">
        <v>275</v>
      </c>
      <c r="BU120" s="89" t="s">
        <v>865</v>
      </c>
      <c r="BV120" s="88" t="s">
        <v>863</v>
      </c>
      <c r="DH120" s="7" t="s">
        <v>870</v>
      </c>
      <c r="DI120" s="7" t="s">
        <v>300</v>
      </c>
      <c r="DJ120" s="7" t="s">
        <v>301</v>
      </c>
      <c r="DK120" s="7" t="s">
        <v>302</v>
      </c>
      <c r="DL120" s="7" t="s">
        <v>299</v>
      </c>
      <c r="DQ120" s="7" t="s">
        <v>865</v>
      </c>
      <c r="DR120" s="7" t="s">
        <v>863</v>
      </c>
      <c r="EL120" s="381" t="s">
        <v>869</v>
      </c>
      <c r="EM120" s="325" t="s">
        <v>867</v>
      </c>
      <c r="EN120" s="281" t="s">
        <v>868</v>
      </c>
      <c r="EO120" s="282">
        <v>0</v>
      </c>
      <c r="EP120" s="282">
        <v>90</v>
      </c>
      <c r="EQ120" s="282">
        <v>0</v>
      </c>
      <c r="ER120" s="282">
        <v>5</v>
      </c>
      <c r="ES120" s="282">
        <v>40</v>
      </c>
      <c r="ET120" s="282">
        <v>45</v>
      </c>
    </row>
    <row r="121" spans="1:150" ht="122.25" customHeight="1" x14ac:dyDescent="0.2">
      <c r="A121" s="284" t="s">
        <v>76</v>
      </c>
      <c r="B121" s="439" t="s">
        <v>77</v>
      </c>
      <c r="C121" s="440" t="s">
        <v>826</v>
      </c>
      <c r="D121" s="441" t="s">
        <v>827</v>
      </c>
      <c r="E121" s="3" t="s">
        <v>372</v>
      </c>
      <c r="F121" s="442" t="str">
        <f t="shared" si="26"/>
        <v>E2.P_B</v>
      </c>
      <c r="G121" s="637" t="s">
        <v>192</v>
      </c>
      <c r="H121" s="638" t="s">
        <v>313</v>
      </c>
      <c r="I121" s="639" t="s">
        <v>871</v>
      </c>
      <c r="J121" s="465" t="s">
        <v>61</v>
      </c>
      <c r="K121" s="466" t="str">
        <f t="shared" si="27"/>
        <v>E2.P_B.MR1</v>
      </c>
      <c r="L121" s="368" t="s">
        <v>286</v>
      </c>
      <c r="M121" s="369" t="s">
        <v>872</v>
      </c>
      <c r="N121" s="370">
        <v>184</v>
      </c>
      <c r="O121" s="252">
        <v>230</v>
      </c>
      <c r="P121" s="385" t="s">
        <v>64</v>
      </c>
      <c r="Q121" s="373" t="str">
        <f t="shared" si="28"/>
        <v>E2.P_B.MR1-MP01-1</v>
      </c>
      <c r="R121" s="521" t="s">
        <v>873</v>
      </c>
      <c r="S121" s="522" t="s">
        <v>874</v>
      </c>
      <c r="T121" s="640">
        <v>1</v>
      </c>
      <c r="U121" s="641">
        <v>2</v>
      </c>
      <c r="V121" s="376" t="s">
        <v>67</v>
      </c>
      <c r="W121" s="262">
        <v>0.5</v>
      </c>
      <c r="X121" s="261">
        <v>0.5</v>
      </c>
      <c r="Y121" s="262">
        <v>0.5</v>
      </c>
      <c r="Z121" s="263">
        <v>0.5</v>
      </c>
      <c r="AA121" s="612">
        <f>30000000+30000000+56000000+100000000+15000000</f>
        <v>231000000</v>
      </c>
      <c r="AB121" s="613">
        <v>0</v>
      </c>
      <c r="AC121" s="613">
        <v>100000000</v>
      </c>
      <c r="AD121" s="613">
        <v>0</v>
      </c>
      <c r="AE121" s="613">
        <v>0</v>
      </c>
      <c r="AF121" s="613">
        <v>0</v>
      </c>
      <c r="AG121" s="613">
        <f t="shared" ref="AG121" si="68">SUM(AA121:AF121)</f>
        <v>331000000</v>
      </c>
      <c r="AH121" s="613">
        <f t="shared" ref="AH121:AM121" si="69">AA121*1.035</f>
        <v>239084999.99999997</v>
      </c>
      <c r="AI121" s="613">
        <f t="shared" si="69"/>
        <v>0</v>
      </c>
      <c r="AJ121" s="613">
        <f t="shared" si="69"/>
        <v>103499999.99999999</v>
      </c>
      <c r="AK121" s="613">
        <f t="shared" si="69"/>
        <v>0</v>
      </c>
      <c r="AL121" s="613">
        <f t="shared" si="69"/>
        <v>0</v>
      </c>
      <c r="AM121" s="613">
        <f t="shared" si="69"/>
        <v>0</v>
      </c>
      <c r="AN121" s="613">
        <f t="shared" ref="AN121" si="70">SUM(AH121:AM121)</f>
        <v>342584999.99999994</v>
      </c>
      <c r="AO121" s="613">
        <f t="shared" ref="AO121:AT121" si="71">AH121*1.035</f>
        <v>247452974.99999994</v>
      </c>
      <c r="AP121" s="613">
        <f t="shared" si="71"/>
        <v>0</v>
      </c>
      <c r="AQ121" s="613">
        <f t="shared" si="71"/>
        <v>107122499.99999997</v>
      </c>
      <c r="AR121" s="613">
        <f t="shared" si="71"/>
        <v>0</v>
      </c>
      <c r="AS121" s="613">
        <f t="shared" si="71"/>
        <v>0</v>
      </c>
      <c r="AT121" s="613">
        <f t="shared" si="71"/>
        <v>0</v>
      </c>
      <c r="AU121" s="613">
        <f t="shared" ref="AU121" si="72">SUM(AO121:AT121)</f>
        <v>354575474.99999988</v>
      </c>
      <c r="AV121" s="613">
        <f t="shared" ref="AV121:BA121" si="73">AO121*1.035</f>
        <v>256113829.12499991</v>
      </c>
      <c r="AW121" s="613">
        <f t="shared" si="73"/>
        <v>0</v>
      </c>
      <c r="AX121" s="613">
        <f t="shared" si="73"/>
        <v>110871787.49999996</v>
      </c>
      <c r="AY121" s="613">
        <f t="shared" si="73"/>
        <v>0</v>
      </c>
      <c r="AZ121" s="613">
        <f t="shared" si="73"/>
        <v>0</v>
      </c>
      <c r="BA121" s="613">
        <f t="shared" si="73"/>
        <v>0</v>
      </c>
      <c r="BB121" s="613">
        <f t="shared" ref="BB121" si="74">SUM(AV121:BA121)</f>
        <v>366985616.62499988</v>
      </c>
      <c r="BC121" s="614">
        <f t="shared" ref="BC121" si="75">+AG121+AN121+AU121+BB121</f>
        <v>1395146091.6249998</v>
      </c>
      <c r="BD121" s="308" t="s">
        <v>832</v>
      </c>
      <c r="BS121" s="90" t="s">
        <v>274</v>
      </c>
      <c r="BT121" s="90" t="s">
        <v>275</v>
      </c>
      <c r="BU121" s="89" t="s">
        <v>869</v>
      </c>
      <c r="BV121" s="88" t="s">
        <v>867</v>
      </c>
      <c r="DH121" s="7" t="s">
        <v>876</v>
      </c>
      <c r="DI121" s="7" t="s">
        <v>300</v>
      </c>
      <c r="DJ121" s="7" t="s">
        <v>301</v>
      </c>
      <c r="DK121" s="7" t="s">
        <v>302</v>
      </c>
      <c r="DL121" s="7" t="s">
        <v>299</v>
      </c>
      <c r="DQ121" s="7" t="s">
        <v>869</v>
      </c>
      <c r="DR121" s="7" t="s">
        <v>867</v>
      </c>
      <c r="EL121" s="381" t="s">
        <v>875</v>
      </c>
      <c r="EM121" s="325" t="s">
        <v>873</v>
      </c>
      <c r="EN121" s="281" t="s">
        <v>874</v>
      </c>
      <c r="EO121" s="281">
        <v>1</v>
      </c>
      <c r="EP121" s="283">
        <v>2</v>
      </c>
      <c r="EQ121" s="283">
        <v>0.5</v>
      </c>
      <c r="ER121" s="283">
        <v>0.5</v>
      </c>
      <c r="ES121" s="283">
        <v>0.5</v>
      </c>
      <c r="ET121" s="283">
        <v>0.5</v>
      </c>
    </row>
    <row r="122" spans="1:150" ht="53.25" customHeight="1" x14ac:dyDescent="0.2">
      <c r="A122" s="284" t="s">
        <v>76</v>
      </c>
      <c r="B122" s="439" t="s">
        <v>77</v>
      </c>
      <c r="C122" s="440" t="s">
        <v>826</v>
      </c>
      <c r="D122" s="440"/>
      <c r="E122" s="8" t="s">
        <v>372</v>
      </c>
      <c r="F122" s="288" t="str">
        <f t="shared" si="26"/>
        <v>E2.P_B</v>
      </c>
      <c r="G122" s="463" t="s">
        <v>192</v>
      </c>
      <c r="H122" s="463" t="s">
        <v>313</v>
      </c>
      <c r="I122" s="467"/>
      <c r="J122" s="468" t="s">
        <v>61</v>
      </c>
      <c r="K122" s="382" t="str">
        <f t="shared" si="27"/>
        <v>E2.P_B.MR1</v>
      </c>
      <c r="L122" s="527" t="s">
        <v>286</v>
      </c>
      <c r="M122" s="528" t="s">
        <v>872</v>
      </c>
      <c r="N122" s="383">
        <v>184</v>
      </c>
      <c r="O122" s="295">
        <v>230</v>
      </c>
      <c r="P122" s="385" t="s">
        <v>87</v>
      </c>
      <c r="Q122" s="386" t="str">
        <f t="shared" si="28"/>
        <v>E2.P_B.MR1-MP02-1</v>
      </c>
      <c r="R122" s="431" t="s">
        <v>877</v>
      </c>
      <c r="S122" s="321" t="s">
        <v>878</v>
      </c>
      <c r="T122" s="300">
        <v>281</v>
      </c>
      <c r="U122" s="301">
        <v>600</v>
      </c>
      <c r="V122" s="300" t="s">
        <v>67</v>
      </c>
      <c r="W122" s="302">
        <v>150</v>
      </c>
      <c r="X122" s="303">
        <v>150</v>
      </c>
      <c r="Y122" s="302">
        <v>150</v>
      </c>
      <c r="Z122" s="304">
        <v>150</v>
      </c>
      <c r="AA122" s="305"/>
      <c r="AB122" s="306"/>
      <c r="AC122" s="306"/>
      <c r="AD122" s="306"/>
      <c r="AE122" s="306"/>
      <c r="AF122" s="306"/>
      <c r="AG122" s="306"/>
      <c r="AH122" s="306"/>
      <c r="AI122" s="306"/>
      <c r="AJ122" s="306"/>
      <c r="AK122" s="306"/>
      <c r="AL122" s="306"/>
      <c r="AM122" s="306"/>
      <c r="AN122" s="306"/>
      <c r="AO122" s="306"/>
      <c r="AP122" s="306"/>
      <c r="AQ122" s="306"/>
      <c r="AR122" s="306"/>
      <c r="AS122" s="306"/>
      <c r="AT122" s="306"/>
      <c r="AU122" s="306"/>
      <c r="AV122" s="306"/>
      <c r="AW122" s="306"/>
      <c r="AX122" s="306"/>
      <c r="AY122" s="306"/>
      <c r="AZ122" s="306"/>
      <c r="BA122" s="306"/>
      <c r="BB122" s="306"/>
      <c r="BC122" s="307"/>
      <c r="BD122" s="308" t="s">
        <v>832</v>
      </c>
      <c r="BS122" s="88" t="s">
        <v>285</v>
      </c>
      <c r="BT122" s="88" t="s">
        <v>286</v>
      </c>
      <c r="BU122" s="91" t="s">
        <v>875</v>
      </c>
      <c r="BV122" s="88" t="s">
        <v>873</v>
      </c>
      <c r="DH122" s="7" t="s">
        <v>880</v>
      </c>
      <c r="DI122" s="7" t="s">
        <v>300</v>
      </c>
      <c r="DJ122" s="7" t="s">
        <v>312</v>
      </c>
      <c r="DK122" s="7" t="s">
        <v>313</v>
      </c>
      <c r="DL122" s="7" t="s">
        <v>311</v>
      </c>
      <c r="DQ122" s="7" t="s">
        <v>875</v>
      </c>
      <c r="DR122" s="7" t="s">
        <v>873</v>
      </c>
      <c r="EL122" s="381" t="s">
        <v>879</v>
      </c>
      <c r="EM122" s="325" t="s">
        <v>877</v>
      </c>
      <c r="EN122" s="281" t="s">
        <v>878</v>
      </c>
      <c r="EO122" s="281">
        <v>281</v>
      </c>
      <c r="EP122" s="281">
        <v>600</v>
      </c>
      <c r="EQ122" s="282">
        <v>150</v>
      </c>
      <c r="ER122" s="282">
        <v>150</v>
      </c>
      <c r="ES122" s="282">
        <v>150</v>
      </c>
      <c r="ET122" s="282">
        <v>150</v>
      </c>
    </row>
    <row r="123" spans="1:150" ht="30" customHeight="1" x14ac:dyDescent="0.2">
      <c r="A123" s="284" t="s">
        <v>76</v>
      </c>
      <c r="B123" s="439" t="s">
        <v>77</v>
      </c>
      <c r="C123" s="440" t="s">
        <v>826</v>
      </c>
      <c r="D123" s="440"/>
      <c r="E123" s="8" t="s">
        <v>372</v>
      </c>
      <c r="F123" s="288" t="str">
        <f t="shared" si="26"/>
        <v>E2.P_B</v>
      </c>
      <c r="G123" s="463" t="s">
        <v>192</v>
      </c>
      <c r="H123" s="463" t="s">
        <v>313</v>
      </c>
      <c r="I123" s="467"/>
      <c r="J123" s="468" t="s">
        <v>61</v>
      </c>
      <c r="K123" s="382" t="str">
        <f t="shared" si="27"/>
        <v>E2.P_B.MR1</v>
      </c>
      <c r="L123" s="527" t="s">
        <v>286</v>
      </c>
      <c r="M123" s="528" t="s">
        <v>872</v>
      </c>
      <c r="N123" s="383">
        <v>184</v>
      </c>
      <c r="O123" s="295">
        <v>230</v>
      </c>
      <c r="P123" s="385" t="s">
        <v>99</v>
      </c>
      <c r="Q123" s="386" t="str">
        <f t="shared" si="28"/>
        <v>E2.P_B.MR1-MP03-1</v>
      </c>
      <c r="R123" s="431" t="s">
        <v>881</v>
      </c>
      <c r="S123" s="321" t="s">
        <v>882</v>
      </c>
      <c r="T123" s="389">
        <v>0</v>
      </c>
      <c r="U123" s="390">
        <v>1</v>
      </c>
      <c r="V123" s="389" t="s">
        <v>67</v>
      </c>
      <c r="W123" s="322">
        <v>0.2</v>
      </c>
      <c r="X123" s="337">
        <v>0.3</v>
      </c>
      <c r="Y123" s="322">
        <v>0.3</v>
      </c>
      <c r="Z123" s="323">
        <v>0.2</v>
      </c>
      <c r="AA123" s="391"/>
      <c r="AB123" s="392"/>
      <c r="AC123" s="392"/>
      <c r="AD123" s="392"/>
      <c r="AE123" s="392"/>
      <c r="AF123" s="392"/>
      <c r="AG123" s="392"/>
      <c r="AH123" s="392"/>
      <c r="AI123" s="392"/>
      <c r="AJ123" s="392"/>
      <c r="AK123" s="392"/>
      <c r="AL123" s="392"/>
      <c r="AM123" s="392"/>
      <c r="AN123" s="392"/>
      <c r="AO123" s="392"/>
      <c r="AP123" s="392"/>
      <c r="AQ123" s="392"/>
      <c r="AR123" s="392"/>
      <c r="AS123" s="392"/>
      <c r="AT123" s="392"/>
      <c r="AU123" s="392"/>
      <c r="AV123" s="392"/>
      <c r="AW123" s="392"/>
      <c r="AX123" s="392"/>
      <c r="AY123" s="392"/>
      <c r="AZ123" s="392"/>
      <c r="BA123" s="392"/>
      <c r="BB123" s="392"/>
      <c r="BC123" s="393"/>
      <c r="BD123" s="308" t="s">
        <v>832</v>
      </c>
      <c r="BS123" s="90" t="s">
        <v>285</v>
      </c>
      <c r="BT123" s="90" t="s">
        <v>286</v>
      </c>
      <c r="BU123" s="91" t="s">
        <v>879</v>
      </c>
      <c r="BV123" s="88" t="s">
        <v>877</v>
      </c>
      <c r="DH123" s="7" t="s">
        <v>884</v>
      </c>
      <c r="DI123" s="7" t="s">
        <v>300</v>
      </c>
      <c r="DJ123" s="7" t="s">
        <v>312</v>
      </c>
      <c r="DK123" s="7" t="s">
        <v>313</v>
      </c>
      <c r="DL123" s="7" t="s">
        <v>311</v>
      </c>
      <c r="DQ123" s="7" t="s">
        <v>879</v>
      </c>
      <c r="DR123" s="7" t="s">
        <v>877</v>
      </c>
      <c r="EL123" s="381" t="s">
        <v>883</v>
      </c>
      <c r="EM123" s="325" t="s">
        <v>881</v>
      </c>
      <c r="EN123" s="281" t="s">
        <v>882</v>
      </c>
      <c r="EO123" s="394">
        <v>0</v>
      </c>
      <c r="EP123" s="394">
        <v>1</v>
      </c>
      <c r="EQ123" s="283">
        <v>0.2</v>
      </c>
      <c r="ER123" s="283">
        <v>0.3</v>
      </c>
      <c r="ES123" s="283">
        <v>0.3</v>
      </c>
      <c r="ET123" s="283">
        <v>0.2</v>
      </c>
    </row>
    <row r="124" spans="1:150" ht="49.5" customHeight="1" thickBot="1" x14ac:dyDescent="0.25">
      <c r="A124" s="284" t="s">
        <v>76</v>
      </c>
      <c r="B124" s="439" t="s">
        <v>77</v>
      </c>
      <c r="C124" s="440" t="s">
        <v>826</v>
      </c>
      <c r="D124" s="440"/>
      <c r="E124" s="8" t="s">
        <v>372</v>
      </c>
      <c r="F124" s="288" t="str">
        <f t="shared" si="26"/>
        <v>E2.P_B</v>
      </c>
      <c r="G124" s="463" t="s">
        <v>192</v>
      </c>
      <c r="H124" s="463" t="s">
        <v>313</v>
      </c>
      <c r="I124" s="473"/>
      <c r="J124" s="474" t="s">
        <v>61</v>
      </c>
      <c r="K124" s="475" t="str">
        <f t="shared" si="27"/>
        <v>E2.P_B.MR1</v>
      </c>
      <c r="L124" s="569" t="s">
        <v>286</v>
      </c>
      <c r="M124" s="570" t="s">
        <v>872</v>
      </c>
      <c r="N124" s="397">
        <v>184</v>
      </c>
      <c r="O124" s="437">
        <v>230</v>
      </c>
      <c r="P124" s="385" t="s">
        <v>112</v>
      </c>
      <c r="Q124" s="400" t="str">
        <f t="shared" si="28"/>
        <v>E2.P_B.MR1-MP04-1</v>
      </c>
      <c r="R124" s="486" t="s">
        <v>885</v>
      </c>
      <c r="S124" s="344" t="s">
        <v>886</v>
      </c>
      <c r="T124" s="642">
        <v>1</v>
      </c>
      <c r="U124" s="643">
        <v>3</v>
      </c>
      <c r="V124" s="401" t="s">
        <v>67</v>
      </c>
      <c r="W124" s="411">
        <v>0.5</v>
      </c>
      <c r="X124" s="644">
        <v>0.5</v>
      </c>
      <c r="Y124" s="360">
        <v>1</v>
      </c>
      <c r="Z124" s="362">
        <v>1</v>
      </c>
      <c r="AA124" s="391"/>
      <c r="AB124" s="392"/>
      <c r="AC124" s="392"/>
      <c r="AD124" s="392"/>
      <c r="AE124" s="392"/>
      <c r="AF124" s="392"/>
      <c r="AG124" s="392"/>
      <c r="AH124" s="392"/>
      <c r="AI124" s="392"/>
      <c r="AJ124" s="392"/>
      <c r="AK124" s="392"/>
      <c r="AL124" s="392"/>
      <c r="AM124" s="392"/>
      <c r="AN124" s="392"/>
      <c r="AO124" s="392"/>
      <c r="AP124" s="392"/>
      <c r="AQ124" s="392"/>
      <c r="AR124" s="392"/>
      <c r="AS124" s="392"/>
      <c r="AT124" s="392"/>
      <c r="AU124" s="392"/>
      <c r="AV124" s="392"/>
      <c r="AW124" s="392"/>
      <c r="AX124" s="392"/>
      <c r="AY124" s="392"/>
      <c r="AZ124" s="392"/>
      <c r="BA124" s="392"/>
      <c r="BB124" s="392"/>
      <c r="BC124" s="393"/>
      <c r="BD124" s="308" t="s">
        <v>832</v>
      </c>
      <c r="BS124" s="90" t="s">
        <v>285</v>
      </c>
      <c r="BT124" s="90" t="s">
        <v>286</v>
      </c>
      <c r="BU124" s="91" t="s">
        <v>883</v>
      </c>
      <c r="BV124" s="88" t="s">
        <v>881</v>
      </c>
      <c r="DH124" s="7" t="s">
        <v>888</v>
      </c>
      <c r="DI124" s="7" t="s">
        <v>300</v>
      </c>
      <c r="DJ124" s="7" t="s">
        <v>312</v>
      </c>
      <c r="DK124" s="7" t="s">
        <v>313</v>
      </c>
      <c r="DL124" s="7" t="s">
        <v>311</v>
      </c>
      <c r="DQ124" s="7" t="s">
        <v>883</v>
      </c>
      <c r="DR124" s="7" t="s">
        <v>881</v>
      </c>
      <c r="EL124" s="381" t="s">
        <v>887</v>
      </c>
      <c r="EM124" s="325" t="s">
        <v>885</v>
      </c>
      <c r="EN124" s="281" t="s">
        <v>886</v>
      </c>
      <c r="EO124" s="394">
        <v>1</v>
      </c>
      <c r="EP124" s="394">
        <v>3</v>
      </c>
      <c r="EQ124" s="283">
        <v>0.5</v>
      </c>
      <c r="ER124" s="283">
        <v>0.5</v>
      </c>
      <c r="ES124" s="282">
        <v>1</v>
      </c>
      <c r="ET124" s="282">
        <v>1</v>
      </c>
    </row>
    <row r="125" spans="1:150" ht="132.75" customHeight="1" x14ac:dyDescent="0.2">
      <c r="A125" s="284" t="s">
        <v>76</v>
      </c>
      <c r="B125" s="439" t="s">
        <v>77</v>
      </c>
      <c r="C125" s="440" t="s">
        <v>826</v>
      </c>
      <c r="D125" s="441" t="s">
        <v>827</v>
      </c>
      <c r="E125" s="3" t="s">
        <v>530</v>
      </c>
      <c r="F125" s="442" t="str">
        <f t="shared" si="26"/>
        <v>E2.P_C</v>
      </c>
      <c r="G125" s="443" t="s">
        <v>203</v>
      </c>
      <c r="H125" s="488" t="s">
        <v>324</v>
      </c>
      <c r="I125" s="464" t="s">
        <v>889</v>
      </c>
      <c r="J125" s="465" t="s">
        <v>61</v>
      </c>
      <c r="K125" s="426" t="str">
        <f t="shared" si="27"/>
        <v>E2.P_C.MR1</v>
      </c>
      <c r="L125" s="530" t="s">
        <v>297</v>
      </c>
      <c r="M125" s="531" t="s">
        <v>890</v>
      </c>
      <c r="N125" s="370">
        <v>0</v>
      </c>
      <c r="O125" s="252">
        <v>80</v>
      </c>
      <c r="P125" s="385" t="s">
        <v>64</v>
      </c>
      <c r="Q125" s="373" t="str">
        <f t="shared" si="28"/>
        <v>E2.P_C.MR1-MP01-1</v>
      </c>
      <c r="R125" s="645" t="s">
        <v>891</v>
      </c>
      <c r="S125" s="535" t="s">
        <v>892</v>
      </c>
      <c r="T125" s="646">
        <v>0</v>
      </c>
      <c r="U125" s="647">
        <v>0.7</v>
      </c>
      <c r="V125" s="646" t="s">
        <v>67</v>
      </c>
      <c r="W125" s="648">
        <v>0.1</v>
      </c>
      <c r="X125" s="649">
        <v>0.2</v>
      </c>
      <c r="Y125" s="648">
        <v>0.2</v>
      </c>
      <c r="Z125" s="650">
        <v>0.2</v>
      </c>
      <c r="AA125" s="612">
        <f>20000000-60000000+100000000</f>
        <v>60000000</v>
      </c>
      <c r="AB125" s="613">
        <v>0</v>
      </c>
      <c r="AC125" s="613">
        <f>100000000-100000000</f>
        <v>0</v>
      </c>
      <c r="AD125" s="613">
        <v>0</v>
      </c>
      <c r="AE125" s="613">
        <v>0</v>
      </c>
      <c r="AF125" s="613">
        <v>0</v>
      </c>
      <c r="AG125" s="613">
        <f t="shared" ref="AG125" si="76">SUM(AA125:AF125)</f>
        <v>60000000</v>
      </c>
      <c r="AH125" s="613">
        <f t="shared" ref="AH125:AM125" si="77">AA125*1.035</f>
        <v>62099999.999999993</v>
      </c>
      <c r="AI125" s="613">
        <f t="shared" si="77"/>
        <v>0</v>
      </c>
      <c r="AJ125" s="613">
        <f t="shared" si="77"/>
        <v>0</v>
      </c>
      <c r="AK125" s="613">
        <f t="shared" si="77"/>
        <v>0</v>
      </c>
      <c r="AL125" s="613">
        <f t="shared" si="77"/>
        <v>0</v>
      </c>
      <c r="AM125" s="613">
        <f t="shared" si="77"/>
        <v>0</v>
      </c>
      <c r="AN125" s="613">
        <f t="shared" ref="AN125" si="78">SUM(AH125:AM125)</f>
        <v>62099999.999999993</v>
      </c>
      <c r="AO125" s="613">
        <f t="shared" ref="AO125:AT125" si="79">AH125*1.035</f>
        <v>64273499.999999985</v>
      </c>
      <c r="AP125" s="613">
        <f t="shared" si="79"/>
        <v>0</v>
      </c>
      <c r="AQ125" s="613">
        <f t="shared" si="79"/>
        <v>0</v>
      </c>
      <c r="AR125" s="613">
        <f t="shared" si="79"/>
        <v>0</v>
      </c>
      <c r="AS125" s="613">
        <f t="shared" si="79"/>
        <v>0</v>
      </c>
      <c r="AT125" s="613">
        <f t="shared" si="79"/>
        <v>0</v>
      </c>
      <c r="AU125" s="613">
        <f t="shared" ref="AU125" si="80">SUM(AO125:AT125)</f>
        <v>64273499.999999985</v>
      </c>
      <c r="AV125" s="613">
        <f t="shared" ref="AV125:BA125" si="81">AO125*1.035</f>
        <v>66523072.499999978</v>
      </c>
      <c r="AW125" s="613">
        <f t="shared" si="81"/>
        <v>0</v>
      </c>
      <c r="AX125" s="613">
        <f t="shared" si="81"/>
        <v>0</v>
      </c>
      <c r="AY125" s="613">
        <f t="shared" si="81"/>
        <v>0</v>
      </c>
      <c r="AZ125" s="613">
        <f t="shared" si="81"/>
        <v>0</v>
      </c>
      <c r="BA125" s="613">
        <f t="shared" si="81"/>
        <v>0</v>
      </c>
      <c r="BB125" s="613">
        <f t="shared" ref="BB125" si="82">SUM(AV125:BA125)</f>
        <v>66523072.499999978</v>
      </c>
      <c r="BC125" s="614">
        <f t="shared" ref="BC125" si="83">+AG125+AN125+AU125+BB125</f>
        <v>252896572.49999997</v>
      </c>
      <c r="BD125" s="308" t="s">
        <v>832</v>
      </c>
      <c r="BS125" s="90" t="s">
        <v>285</v>
      </c>
      <c r="BT125" s="90" t="s">
        <v>286</v>
      </c>
      <c r="BU125" s="91" t="s">
        <v>887</v>
      </c>
      <c r="BV125" s="88" t="s">
        <v>885</v>
      </c>
      <c r="DH125" s="7" t="s">
        <v>894</v>
      </c>
      <c r="DI125" s="7" t="s">
        <v>300</v>
      </c>
      <c r="DJ125" s="7" t="s">
        <v>312</v>
      </c>
      <c r="DK125" s="7" t="s">
        <v>313</v>
      </c>
      <c r="DL125" s="7" t="s">
        <v>311</v>
      </c>
      <c r="DQ125" s="7" t="s">
        <v>887</v>
      </c>
      <c r="DR125" s="7" t="s">
        <v>885</v>
      </c>
      <c r="EL125" s="381" t="s">
        <v>893</v>
      </c>
      <c r="EM125" s="651" t="s">
        <v>891</v>
      </c>
      <c r="EN125" s="544" t="s">
        <v>892</v>
      </c>
      <c r="EO125" s="559">
        <v>0</v>
      </c>
      <c r="EP125" s="559">
        <v>70</v>
      </c>
      <c r="EQ125" s="559">
        <v>10</v>
      </c>
      <c r="ER125" s="559">
        <v>20</v>
      </c>
      <c r="ES125" s="559">
        <v>20</v>
      </c>
      <c r="ET125" s="559">
        <v>20</v>
      </c>
    </row>
    <row r="126" spans="1:150" ht="84" customHeight="1" x14ac:dyDescent="0.2">
      <c r="A126" s="284" t="s">
        <v>76</v>
      </c>
      <c r="B126" s="439" t="s">
        <v>77</v>
      </c>
      <c r="C126" s="440" t="s">
        <v>826</v>
      </c>
      <c r="D126" s="440"/>
      <c r="E126" s="8" t="s">
        <v>530</v>
      </c>
      <c r="F126" s="288" t="str">
        <f t="shared" si="26"/>
        <v>E2.P_C</v>
      </c>
      <c r="G126" s="463" t="s">
        <v>203</v>
      </c>
      <c r="H126" s="463" t="s">
        <v>324</v>
      </c>
      <c r="I126" s="467"/>
      <c r="J126" s="468" t="s">
        <v>61</v>
      </c>
      <c r="K126" s="382" t="str">
        <f t="shared" si="27"/>
        <v>E2.P_C.MR1</v>
      </c>
      <c r="L126" s="419" t="s">
        <v>297</v>
      </c>
      <c r="M126" s="420" t="s">
        <v>890</v>
      </c>
      <c r="N126" s="383">
        <v>0</v>
      </c>
      <c r="O126" s="295">
        <v>80</v>
      </c>
      <c r="P126" s="385" t="s">
        <v>87</v>
      </c>
      <c r="Q126" s="386" t="str">
        <f t="shared" si="28"/>
        <v>E2.P_C.MR1-MP02-1</v>
      </c>
      <c r="R126" s="652" t="s">
        <v>895</v>
      </c>
      <c r="S126" s="549" t="s">
        <v>896</v>
      </c>
      <c r="T126" s="550">
        <v>0</v>
      </c>
      <c r="U126" s="551">
        <v>1</v>
      </c>
      <c r="V126" s="550" t="s">
        <v>67</v>
      </c>
      <c r="W126" s="552">
        <v>0.2</v>
      </c>
      <c r="X126" s="553">
        <v>0.3</v>
      </c>
      <c r="Y126" s="552">
        <v>0.3</v>
      </c>
      <c r="Z126" s="562">
        <v>0.2</v>
      </c>
      <c r="AA126" s="556"/>
      <c r="AB126" s="557"/>
      <c r="AC126" s="557"/>
      <c r="AD126" s="557"/>
      <c r="AE126" s="557"/>
      <c r="AF126" s="557"/>
      <c r="AG126" s="557"/>
      <c r="AH126" s="557"/>
      <c r="AI126" s="557"/>
      <c r="AJ126" s="557"/>
      <c r="AK126" s="557"/>
      <c r="AL126" s="557"/>
      <c r="AM126" s="557"/>
      <c r="AN126" s="557"/>
      <c r="AO126" s="557"/>
      <c r="AP126" s="557"/>
      <c r="AQ126" s="557"/>
      <c r="AR126" s="557"/>
      <c r="AS126" s="557"/>
      <c r="AT126" s="557"/>
      <c r="AU126" s="557"/>
      <c r="AV126" s="557"/>
      <c r="AW126" s="557"/>
      <c r="AX126" s="557"/>
      <c r="AY126" s="557"/>
      <c r="AZ126" s="557"/>
      <c r="BA126" s="557"/>
      <c r="BB126" s="557"/>
      <c r="BC126" s="558"/>
      <c r="BD126" s="308" t="s">
        <v>832</v>
      </c>
      <c r="BS126" s="88" t="s">
        <v>296</v>
      </c>
      <c r="BT126" s="88" t="s">
        <v>297</v>
      </c>
      <c r="BU126" s="91" t="s">
        <v>893</v>
      </c>
      <c r="BV126" s="88" t="s">
        <v>891</v>
      </c>
      <c r="DH126" s="7" t="s">
        <v>898</v>
      </c>
      <c r="DI126" s="7" t="s">
        <v>300</v>
      </c>
      <c r="DJ126" s="7" t="s">
        <v>323</v>
      </c>
      <c r="DK126" s="7" t="s">
        <v>324</v>
      </c>
      <c r="DL126" s="7" t="s">
        <v>322</v>
      </c>
      <c r="DQ126" s="7" t="s">
        <v>893</v>
      </c>
      <c r="DR126" s="7" t="s">
        <v>891</v>
      </c>
      <c r="EL126" s="381" t="s">
        <v>897</v>
      </c>
      <c r="EM126" s="651" t="s">
        <v>895</v>
      </c>
      <c r="EN126" s="544" t="s">
        <v>896</v>
      </c>
      <c r="EO126" s="544">
        <v>0</v>
      </c>
      <c r="EP126" s="544">
        <v>1</v>
      </c>
      <c r="EQ126" s="559">
        <v>0.2</v>
      </c>
      <c r="ER126" s="559">
        <v>0.3</v>
      </c>
      <c r="ES126" s="559">
        <v>0.3</v>
      </c>
      <c r="ET126" s="559">
        <v>0.2</v>
      </c>
    </row>
    <row r="127" spans="1:150" ht="56.25" customHeight="1" thickBot="1" x14ac:dyDescent="0.25">
      <c r="A127" s="284" t="s">
        <v>76</v>
      </c>
      <c r="B127" s="439" t="s">
        <v>77</v>
      </c>
      <c r="C127" s="440" t="s">
        <v>826</v>
      </c>
      <c r="D127" s="440"/>
      <c r="E127" s="8" t="s">
        <v>530</v>
      </c>
      <c r="F127" s="288" t="str">
        <f t="shared" si="26"/>
        <v>E2.P_C</v>
      </c>
      <c r="G127" s="587" t="s">
        <v>203</v>
      </c>
      <c r="H127" s="587" t="s">
        <v>324</v>
      </c>
      <c r="I127" s="473"/>
      <c r="J127" s="474" t="s">
        <v>61</v>
      </c>
      <c r="K127" s="475" t="str">
        <f t="shared" si="27"/>
        <v>E2.P_C.MR1</v>
      </c>
      <c r="L127" s="435" t="s">
        <v>297</v>
      </c>
      <c r="M127" s="436" t="s">
        <v>890</v>
      </c>
      <c r="N127" s="397">
        <v>0</v>
      </c>
      <c r="O127" s="437">
        <v>80</v>
      </c>
      <c r="P127" s="385" t="s">
        <v>99</v>
      </c>
      <c r="Q127" s="400" t="str">
        <f t="shared" si="28"/>
        <v>E2.P_C.MR1-MP03-1</v>
      </c>
      <c r="R127" s="653" t="s">
        <v>899</v>
      </c>
      <c r="S127" s="573" t="s">
        <v>900</v>
      </c>
      <c r="T127" s="654">
        <v>0</v>
      </c>
      <c r="U127" s="655">
        <v>4</v>
      </c>
      <c r="V127" s="574" t="s">
        <v>67</v>
      </c>
      <c r="W127" s="576">
        <v>1</v>
      </c>
      <c r="X127" s="577">
        <v>1</v>
      </c>
      <c r="Y127" s="576">
        <v>1</v>
      </c>
      <c r="Z127" s="578">
        <v>1</v>
      </c>
      <c r="AA127" s="556"/>
      <c r="AB127" s="557"/>
      <c r="AC127" s="557"/>
      <c r="AD127" s="557"/>
      <c r="AE127" s="557"/>
      <c r="AF127" s="557"/>
      <c r="AG127" s="557"/>
      <c r="AH127" s="557"/>
      <c r="AI127" s="557"/>
      <c r="AJ127" s="557"/>
      <c r="AK127" s="557"/>
      <c r="AL127" s="557"/>
      <c r="AM127" s="557"/>
      <c r="AN127" s="557"/>
      <c r="AO127" s="557"/>
      <c r="AP127" s="557"/>
      <c r="AQ127" s="557"/>
      <c r="AR127" s="557"/>
      <c r="AS127" s="557"/>
      <c r="AT127" s="557"/>
      <c r="AU127" s="557"/>
      <c r="AV127" s="557"/>
      <c r="AW127" s="557"/>
      <c r="AX127" s="557"/>
      <c r="AY127" s="557"/>
      <c r="AZ127" s="557"/>
      <c r="BA127" s="557"/>
      <c r="BB127" s="557"/>
      <c r="BC127" s="558"/>
      <c r="BD127" s="308" t="s">
        <v>832</v>
      </c>
      <c r="BS127" s="90" t="s">
        <v>296</v>
      </c>
      <c r="BT127" s="90" t="s">
        <v>297</v>
      </c>
      <c r="BU127" s="91" t="s">
        <v>897</v>
      </c>
      <c r="BV127" s="88" t="s">
        <v>895</v>
      </c>
      <c r="DH127" s="7" t="s">
        <v>902</v>
      </c>
      <c r="DI127" s="7" t="s">
        <v>300</v>
      </c>
      <c r="DJ127" s="7" t="s">
        <v>323</v>
      </c>
      <c r="DK127" s="7" t="s">
        <v>324</v>
      </c>
      <c r="DL127" s="7" t="s">
        <v>322</v>
      </c>
      <c r="DQ127" s="7" t="s">
        <v>897</v>
      </c>
      <c r="DR127" s="7" t="s">
        <v>895</v>
      </c>
      <c r="EL127" s="381" t="s">
        <v>901</v>
      </c>
      <c r="EM127" s="651" t="s">
        <v>899</v>
      </c>
      <c r="EN127" s="544" t="s">
        <v>900</v>
      </c>
      <c r="EO127" s="544">
        <v>0</v>
      </c>
      <c r="EP127" s="544">
        <v>4</v>
      </c>
      <c r="EQ127" s="545">
        <v>1</v>
      </c>
      <c r="ER127" s="545">
        <v>1</v>
      </c>
      <c r="ES127" s="545">
        <v>1</v>
      </c>
      <c r="ET127" s="545">
        <v>1</v>
      </c>
    </row>
    <row r="128" spans="1:150" ht="107.25" customHeight="1" x14ac:dyDescent="0.2">
      <c r="A128" s="284" t="s">
        <v>76</v>
      </c>
      <c r="B128" s="439" t="s">
        <v>77</v>
      </c>
      <c r="C128" s="440" t="s">
        <v>826</v>
      </c>
      <c r="D128" s="441" t="s">
        <v>827</v>
      </c>
      <c r="E128" s="3" t="s">
        <v>641</v>
      </c>
      <c r="F128" s="442" t="str">
        <f t="shared" si="26"/>
        <v>E2.P_D</v>
      </c>
      <c r="G128" s="443" t="s">
        <v>218</v>
      </c>
      <c r="H128" s="488" t="s">
        <v>338</v>
      </c>
      <c r="I128" s="464" t="s">
        <v>903</v>
      </c>
      <c r="J128" s="465" t="s">
        <v>61</v>
      </c>
      <c r="K128" s="466" t="str">
        <f t="shared" si="27"/>
        <v>E2.P_D.MR1</v>
      </c>
      <c r="L128" s="656" t="s">
        <v>309</v>
      </c>
      <c r="M128" s="369" t="s">
        <v>904</v>
      </c>
      <c r="N128" s="370">
        <v>0</v>
      </c>
      <c r="O128" s="252">
        <v>2</v>
      </c>
      <c r="P128" s="385" t="s">
        <v>64</v>
      </c>
      <c r="Q128" s="373" t="str">
        <f t="shared" si="28"/>
        <v>E2.P_D.MR1-MP01-1</v>
      </c>
      <c r="R128" s="427" t="s">
        <v>905</v>
      </c>
      <c r="S128" s="375" t="s">
        <v>906</v>
      </c>
      <c r="T128" s="376">
        <v>0</v>
      </c>
      <c r="U128" s="377">
        <v>2</v>
      </c>
      <c r="V128" s="376" t="s">
        <v>67</v>
      </c>
      <c r="W128" s="262">
        <v>0.5</v>
      </c>
      <c r="X128" s="261">
        <v>0.5</v>
      </c>
      <c r="Y128" s="262">
        <v>0.5</v>
      </c>
      <c r="Z128" s="263">
        <v>0.5</v>
      </c>
      <c r="AA128" s="612">
        <f>300000000+153200000+6800000-360000000</f>
        <v>100000000</v>
      </c>
      <c r="AB128" s="613">
        <v>0</v>
      </c>
      <c r="AC128" s="613">
        <v>200000000</v>
      </c>
      <c r="AD128" s="613">
        <v>0</v>
      </c>
      <c r="AE128" s="613">
        <v>0</v>
      </c>
      <c r="AF128" s="613">
        <v>0</v>
      </c>
      <c r="AG128" s="613">
        <f t="shared" ref="AG128" si="84">SUM(AA128:AF128)</f>
        <v>300000000</v>
      </c>
      <c r="AH128" s="613">
        <f t="shared" ref="AH128:AM128" si="85">AA128*1.035</f>
        <v>103499999.99999999</v>
      </c>
      <c r="AI128" s="613">
        <f t="shared" si="85"/>
        <v>0</v>
      </c>
      <c r="AJ128" s="613">
        <f t="shared" si="85"/>
        <v>206999999.99999997</v>
      </c>
      <c r="AK128" s="613">
        <f t="shared" si="85"/>
        <v>0</v>
      </c>
      <c r="AL128" s="613">
        <f t="shared" si="85"/>
        <v>0</v>
      </c>
      <c r="AM128" s="613">
        <f t="shared" si="85"/>
        <v>0</v>
      </c>
      <c r="AN128" s="613">
        <f t="shared" ref="AN128" si="86">SUM(AH128:AM128)</f>
        <v>310499999.99999994</v>
      </c>
      <c r="AO128" s="613">
        <f t="shared" ref="AO128:AT128" si="87">AH128*1.035</f>
        <v>107122499.99999997</v>
      </c>
      <c r="AP128" s="613">
        <f t="shared" si="87"/>
        <v>0</v>
      </c>
      <c r="AQ128" s="613">
        <f t="shared" si="87"/>
        <v>214244999.99999994</v>
      </c>
      <c r="AR128" s="613">
        <f t="shared" si="87"/>
        <v>0</v>
      </c>
      <c r="AS128" s="613">
        <f t="shared" si="87"/>
        <v>0</v>
      </c>
      <c r="AT128" s="613">
        <f t="shared" si="87"/>
        <v>0</v>
      </c>
      <c r="AU128" s="613">
        <f t="shared" ref="AU128" si="88">SUM(AO128:AT128)</f>
        <v>321367499.99999988</v>
      </c>
      <c r="AV128" s="613">
        <f t="shared" ref="AV128:BA128" si="89">AO128*1.035</f>
        <v>110871787.49999996</v>
      </c>
      <c r="AW128" s="613">
        <f t="shared" si="89"/>
        <v>0</v>
      </c>
      <c r="AX128" s="613">
        <f t="shared" si="89"/>
        <v>221743574.99999991</v>
      </c>
      <c r="AY128" s="613">
        <f t="shared" si="89"/>
        <v>0</v>
      </c>
      <c r="AZ128" s="613">
        <f t="shared" si="89"/>
        <v>0</v>
      </c>
      <c r="BA128" s="613">
        <f t="shared" si="89"/>
        <v>0</v>
      </c>
      <c r="BB128" s="613">
        <f t="shared" ref="BB128" si="90">SUM(AV128:BA128)</f>
        <v>332615362.49999988</v>
      </c>
      <c r="BC128" s="614">
        <f t="shared" ref="BC128" si="91">+AG128+AN128+AU128+BB128</f>
        <v>1264482862.4999998</v>
      </c>
      <c r="BD128" s="308" t="s">
        <v>832</v>
      </c>
      <c r="BS128" s="90" t="s">
        <v>296</v>
      </c>
      <c r="BT128" s="90" t="s">
        <v>297</v>
      </c>
      <c r="BU128" s="91" t="s">
        <v>901</v>
      </c>
      <c r="BV128" s="88" t="s">
        <v>899</v>
      </c>
      <c r="DH128" s="7" t="s">
        <v>908</v>
      </c>
      <c r="DI128" s="7" t="s">
        <v>300</v>
      </c>
      <c r="DJ128" s="7" t="s">
        <v>323</v>
      </c>
      <c r="DK128" s="7" t="s">
        <v>324</v>
      </c>
      <c r="DL128" s="7" t="s">
        <v>322</v>
      </c>
      <c r="DQ128" s="7" t="s">
        <v>901</v>
      </c>
      <c r="DR128" s="7" t="s">
        <v>899</v>
      </c>
      <c r="EL128" s="381" t="s">
        <v>907</v>
      </c>
      <c r="EM128" s="325" t="s">
        <v>905</v>
      </c>
      <c r="EN128" s="281" t="s">
        <v>906</v>
      </c>
      <c r="EO128" s="281">
        <v>0</v>
      </c>
      <c r="EP128" s="281">
        <v>2</v>
      </c>
      <c r="EQ128" s="283">
        <v>0.5</v>
      </c>
      <c r="ER128" s="283">
        <v>0.5</v>
      </c>
      <c r="ES128" s="283">
        <v>0.5</v>
      </c>
      <c r="ET128" s="283">
        <v>0.5</v>
      </c>
    </row>
    <row r="129" spans="1:150" ht="62.25" customHeight="1" x14ac:dyDescent="0.2">
      <c r="A129" s="284" t="s">
        <v>76</v>
      </c>
      <c r="B129" s="439" t="s">
        <v>77</v>
      </c>
      <c r="C129" s="440" t="s">
        <v>826</v>
      </c>
      <c r="D129" s="440"/>
      <c r="E129" s="8" t="s">
        <v>641</v>
      </c>
      <c r="F129" s="288" t="str">
        <f t="shared" si="26"/>
        <v>E2.P_D</v>
      </c>
      <c r="G129" s="463" t="s">
        <v>218</v>
      </c>
      <c r="H129" s="463" t="s">
        <v>338</v>
      </c>
      <c r="I129" s="467"/>
      <c r="J129" s="468" t="s">
        <v>61</v>
      </c>
      <c r="K129" s="382" t="str">
        <f t="shared" si="27"/>
        <v>E2.P_D.MR1</v>
      </c>
      <c r="L129" s="419" t="s">
        <v>309</v>
      </c>
      <c r="M129" s="420" t="s">
        <v>904</v>
      </c>
      <c r="N129" s="383">
        <v>0</v>
      </c>
      <c r="O129" s="295">
        <v>2</v>
      </c>
      <c r="P129" s="385" t="s">
        <v>87</v>
      </c>
      <c r="Q129" s="386" t="str">
        <f t="shared" si="28"/>
        <v>E2.P_D.MR1-MP02-1</v>
      </c>
      <c r="R129" s="431" t="s">
        <v>909</v>
      </c>
      <c r="S129" s="321" t="s">
        <v>910</v>
      </c>
      <c r="T129" s="300">
        <v>0</v>
      </c>
      <c r="U129" s="301">
        <v>200</v>
      </c>
      <c r="V129" s="300" t="s">
        <v>67</v>
      </c>
      <c r="W129" s="302">
        <v>50</v>
      </c>
      <c r="X129" s="303">
        <v>50</v>
      </c>
      <c r="Y129" s="302">
        <v>50</v>
      </c>
      <c r="Z129" s="304">
        <v>50</v>
      </c>
      <c r="AA129" s="305"/>
      <c r="AB129" s="306"/>
      <c r="AC129" s="306"/>
      <c r="AD129" s="306"/>
      <c r="AE129" s="306"/>
      <c r="AF129" s="306"/>
      <c r="AG129" s="306"/>
      <c r="AH129" s="306"/>
      <c r="AI129" s="306"/>
      <c r="AJ129" s="306"/>
      <c r="AK129" s="306"/>
      <c r="AL129" s="306"/>
      <c r="AM129" s="306"/>
      <c r="AN129" s="306"/>
      <c r="AO129" s="306"/>
      <c r="AP129" s="306"/>
      <c r="AQ129" s="306"/>
      <c r="AR129" s="306"/>
      <c r="AS129" s="306"/>
      <c r="AT129" s="306"/>
      <c r="AU129" s="306"/>
      <c r="AV129" s="306"/>
      <c r="AW129" s="306"/>
      <c r="AX129" s="306"/>
      <c r="AY129" s="306"/>
      <c r="AZ129" s="306"/>
      <c r="BA129" s="306"/>
      <c r="BB129" s="306"/>
      <c r="BC129" s="307"/>
      <c r="BD129" s="308" t="s">
        <v>832</v>
      </c>
      <c r="BS129" s="88" t="s">
        <v>308</v>
      </c>
      <c r="BT129" s="88" t="s">
        <v>309</v>
      </c>
      <c r="BU129" s="89" t="s">
        <v>907</v>
      </c>
      <c r="BV129" s="88" t="s">
        <v>905</v>
      </c>
      <c r="DH129" s="7" t="s">
        <v>912</v>
      </c>
      <c r="DI129" s="7" t="s">
        <v>300</v>
      </c>
      <c r="DJ129" s="7" t="s">
        <v>337</v>
      </c>
      <c r="DK129" s="7" t="s">
        <v>338</v>
      </c>
      <c r="DL129" s="7" t="s">
        <v>336</v>
      </c>
      <c r="DQ129" s="7" t="s">
        <v>907</v>
      </c>
      <c r="DR129" s="7" t="s">
        <v>905</v>
      </c>
      <c r="EL129" s="381" t="s">
        <v>911</v>
      </c>
      <c r="EM129" s="325" t="s">
        <v>909</v>
      </c>
      <c r="EN129" s="281" t="s">
        <v>910</v>
      </c>
      <c r="EO129" s="281">
        <v>0</v>
      </c>
      <c r="EP129" s="281">
        <v>200</v>
      </c>
      <c r="EQ129" s="282">
        <v>50</v>
      </c>
      <c r="ER129" s="282">
        <v>50</v>
      </c>
      <c r="ES129" s="282">
        <v>50</v>
      </c>
      <c r="ET129" s="282">
        <v>50</v>
      </c>
    </row>
    <row r="130" spans="1:150" ht="39" customHeight="1" x14ac:dyDescent="0.2">
      <c r="A130" s="284" t="s">
        <v>76</v>
      </c>
      <c r="B130" s="439" t="s">
        <v>77</v>
      </c>
      <c r="C130" s="440" t="s">
        <v>826</v>
      </c>
      <c r="D130" s="440"/>
      <c r="E130" s="8" t="s">
        <v>641</v>
      </c>
      <c r="F130" s="288" t="str">
        <f t="shared" si="26"/>
        <v>E2.P_D</v>
      </c>
      <c r="G130" s="463" t="s">
        <v>218</v>
      </c>
      <c r="H130" s="463" t="s">
        <v>338</v>
      </c>
      <c r="I130" s="467"/>
      <c r="J130" s="468" t="s">
        <v>61</v>
      </c>
      <c r="K130" s="382" t="str">
        <f t="shared" si="27"/>
        <v>E2.P_D.MR1</v>
      </c>
      <c r="L130" s="419" t="s">
        <v>309</v>
      </c>
      <c r="M130" s="420" t="s">
        <v>904</v>
      </c>
      <c r="N130" s="383">
        <v>0</v>
      </c>
      <c r="O130" s="295">
        <v>2</v>
      </c>
      <c r="P130" s="385" t="s">
        <v>99</v>
      </c>
      <c r="Q130" s="386" t="str">
        <f t="shared" si="28"/>
        <v>E2.P_D.MR1-MP03-1</v>
      </c>
      <c r="R130" s="431" t="s">
        <v>913</v>
      </c>
      <c r="S130" s="321" t="s">
        <v>914</v>
      </c>
      <c r="T130" s="300">
        <v>0</v>
      </c>
      <c r="U130" s="301">
        <v>1</v>
      </c>
      <c r="V130" s="300" t="s">
        <v>67</v>
      </c>
      <c r="W130" s="322">
        <v>0.2</v>
      </c>
      <c r="X130" s="337">
        <v>0.3</v>
      </c>
      <c r="Y130" s="322">
        <v>0.3</v>
      </c>
      <c r="Z130" s="323">
        <v>0.2</v>
      </c>
      <c r="AA130" s="305"/>
      <c r="AB130" s="306"/>
      <c r="AC130" s="306"/>
      <c r="AD130" s="306"/>
      <c r="AE130" s="306"/>
      <c r="AF130" s="306"/>
      <c r="AG130" s="306"/>
      <c r="AH130" s="306"/>
      <c r="AI130" s="306"/>
      <c r="AJ130" s="306"/>
      <c r="AK130" s="306"/>
      <c r="AL130" s="306"/>
      <c r="AM130" s="306"/>
      <c r="AN130" s="306"/>
      <c r="AO130" s="306"/>
      <c r="AP130" s="306"/>
      <c r="AQ130" s="306"/>
      <c r="AR130" s="306"/>
      <c r="AS130" s="306"/>
      <c r="AT130" s="306"/>
      <c r="AU130" s="306"/>
      <c r="AV130" s="306"/>
      <c r="AW130" s="306"/>
      <c r="AX130" s="306"/>
      <c r="AY130" s="306"/>
      <c r="AZ130" s="306"/>
      <c r="BA130" s="306"/>
      <c r="BB130" s="306"/>
      <c r="BC130" s="307"/>
      <c r="BD130" s="308" t="s">
        <v>832</v>
      </c>
      <c r="BS130" s="90" t="s">
        <v>308</v>
      </c>
      <c r="BT130" s="90" t="s">
        <v>309</v>
      </c>
      <c r="BU130" s="89" t="s">
        <v>911</v>
      </c>
      <c r="BV130" s="88" t="s">
        <v>909</v>
      </c>
      <c r="DH130" s="7" t="s">
        <v>916</v>
      </c>
      <c r="DI130" s="7" t="s">
        <v>300</v>
      </c>
      <c r="DJ130" s="7" t="s">
        <v>337</v>
      </c>
      <c r="DK130" s="7" t="s">
        <v>338</v>
      </c>
      <c r="DL130" s="7" t="s">
        <v>336</v>
      </c>
      <c r="DQ130" s="7" t="s">
        <v>911</v>
      </c>
      <c r="DR130" s="7" t="s">
        <v>909</v>
      </c>
      <c r="EL130" s="381" t="s">
        <v>915</v>
      </c>
      <c r="EM130" s="325" t="s">
        <v>913</v>
      </c>
      <c r="EN130" s="281" t="s">
        <v>914</v>
      </c>
      <c r="EO130" s="281">
        <v>0</v>
      </c>
      <c r="EP130" s="281">
        <v>1</v>
      </c>
      <c r="EQ130" s="283">
        <v>0.2</v>
      </c>
      <c r="ER130" s="283">
        <v>0.3</v>
      </c>
      <c r="ES130" s="283">
        <v>0.3</v>
      </c>
      <c r="ET130" s="283">
        <v>0.2</v>
      </c>
    </row>
    <row r="131" spans="1:150" ht="33" customHeight="1" x14ac:dyDescent="0.2">
      <c r="A131" s="284" t="s">
        <v>76</v>
      </c>
      <c r="B131" s="439" t="s">
        <v>77</v>
      </c>
      <c r="C131" s="440" t="s">
        <v>826</v>
      </c>
      <c r="D131" s="440"/>
      <c r="E131" s="8" t="s">
        <v>641</v>
      </c>
      <c r="F131" s="288" t="str">
        <f t="shared" si="26"/>
        <v>E2.P_D</v>
      </c>
      <c r="G131" s="463" t="s">
        <v>218</v>
      </c>
      <c r="H131" s="463" t="s">
        <v>338</v>
      </c>
      <c r="I131" s="467"/>
      <c r="J131" s="468" t="s">
        <v>61</v>
      </c>
      <c r="K131" s="382" t="str">
        <f t="shared" si="27"/>
        <v>E2.P_D.MR1</v>
      </c>
      <c r="L131" s="419" t="s">
        <v>309</v>
      </c>
      <c r="M131" s="420" t="s">
        <v>904</v>
      </c>
      <c r="N131" s="383">
        <v>0</v>
      </c>
      <c r="O131" s="295">
        <v>2</v>
      </c>
      <c r="P131" s="385" t="s">
        <v>112</v>
      </c>
      <c r="Q131" s="386" t="str">
        <f t="shared" si="28"/>
        <v>E2.P_D.MR1-MP04-1</v>
      </c>
      <c r="R131" s="431" t="s">
        <v>917</v>
      </c>
      <c r="S131" s="321" t="s">
        <v>918</v>
      </c>
      <c r="T131" s="300">
        <v>0</v>
      </c>
      <c r="U131" s="301">
        <v>1</v>
      </c>
      <c r="V131" s="300" t="s">
        <v>67</v>
      </c>
      <c r="W131" s="322">
        <v>0.2</v>
      </c>
      <c r="X131" s="337">
        <v>0.3</v>
      </c>
      <c r="Y131" s="322">
        <v>0.3</v>
      </c>
      <c r="Z131" s="323">
        <v>0.2</v>
      </c>
      <c r="AA131" s="305"/>
      <c r="AB131" s="306"/>
      <c r="AC131" s="306"/>
      <c r="AD131" s="306"/>
      <c r="AE131" s="306"/>
      <c r="AF131" s="306"/>
      <c r="AG131" s="306"/>
      <c r="AH131" s="306"/>
      <c r="AI131" s="306"/>
      <c r="AJ131" s="306"/>
      <c r="AK131" s="306"/>
      <c r="AL131" s="306"/>
      <c r="AM131" s="306"/>
      <c r="AN131" s="306"/>
      <c r="AO131" s="306"/>
      <c r="AP131" s="306"/>
      <c r="AQ131" s="306"/>
      <c r="AR131" s="306"/>
      <c r="AS131" s="306"/>
      <c r="AT131" s="306"/>
      <c r="AU131" s="306"/>
      <c r="AV131" s="306"/>
      <c r="AW131" s="306"/>
      <c r="AX131" s="306"/>
      <c r="AY131" s="306"/>
      <c r="AZ131" s="306"/>
      <c r="BA131" s="306"/>
      <c r="BB131" s="306"/>
      <c r="BC131" s="307"/>
      <c r="BD131" s="308" t="s">
        <v>832</v>
      </c>
      <c r="BS131" s="90" t="s">
        <v>308</v>
      </c>
      <c r="BT131" s="90" t="s">
        <v>309</v>
      </c>
      <c r="BU131" s="89" t="s">
        <v>915</v>
      </c>
      <c r="BV131" s="88" t="s">
        <v>913</v>
      </c>
      <c r="DH131" s="7" t="s">
        <v>920</v>
      </c>
      <c r="DI131" s="7" t="s">
        <v>300</v>
      </c>
      <c r="DJ131" s="7" t="s">
        <v>337</v>
      </c>
      <c r="DK131" s="7" t="s">
        <v>338</v>
      </c>
      <c r="DL131" s="7" t="s">
        <v>336</v>
      </c>
      <c r="DQ131" s="7" t="s">
        <v>915</v>
      </c>
      <c r="DR131" s="7" t="s">
        <v>913</v>
      </c>
      <c r="EL131" s="381" t="s">
        <v>919</v>
      </c>
      <c r="EM131" s="325" t="s">
        <v>917</v>
      </c>
      <c r="EN131" s="281" t="s">
        <v>918</v>
      </c>
      <c r="EO131" s="281">
        <v>0</v>
      </c>
      <c r="EP131" s="281">
        <v>1</v>
      </c>
      <c r="EQ131" s="283">
        <v>0.2</v>
      </c>
      <c r="ER131" s="283">
        <v>0.3</v>
      </c>
      <c r="ES131" s="283">
        <v>0.3</v>
      </c>
      <c r="ET131" s="283">
        <v>0.2</v>
      </c>
    </row>
    <row r="132" spans="1:150" ht="54" customHeight="1" thickBot="1" x14ac:dyDescent="0.25">
      <c r="A132" s="284" t="s">
        <v>76</v>
      </c>
      <c r="B132" s="439" t="s">
        <v>77</v>
      </c>
      <c r="C132" s="440" t="s">
        <v>826</v>
      </c>
      <c r="D132" s="440"/>
      <c r="E132" s="8" t="s">
        <v>641</v>
      </c>
      <c r="F132" s="288" t="str">
        <f t="shared" si="26"/>
        <v>E2.P_D</v>
      </c>
      <c r="G132" s="587" t="s">
        <v>218</v>
      </c>
      <c r="H132" s="587" t="s">
        <v>338</v>
      </c>
      <c r="I132" s="473"/>
      <c r="J132" s="474" t="s">
        <v>61</v>
      </c>
      <c r="K132" s="475" t="str">
        <f t="shared" si="27"/>
        <v>E2.P_D.MR1</v>
      </c>
      <c r="L132" s="435" t="s">
        <v>309</v>
      </c>
      <c r="M132" s="436" t="s">
        <v>904</v>
      </c>
      <c r="N132" s="397">
        <v>0</v>
      </c>
      <c r="O132" s="437">
        <v>2</v>
      </c>
      <c r="P132" s="588" t="s">
        <v>122</v>
      </c>
      <c r="Q132" s="400" t="str">
        <f t="shared" si="28"/>
        <v>E2.P_D.MR1-MP05-1</v>
      </c>
      <c r="R132" s="486" t="s">
        <v>921</v>
      </c>
      <c r="S132" s="344" t="s">
        <v>922</v>
      </c>
      <c r="T132" s="358">
        <v>0</v>
      </c>
      <c r="U132" s="359">
        <v>1</v>
      </c>
      <c r="V132" s="358" t="s">
        <v>67</v>
      </c>
      <c r="W132" s="411">
        <v>0.2</v>
      </c>
      <c r="X132" s="644">
        <v>0.3</v>
      </c>
      <c r="Y132" s="411">
        <v>0.3</v>
      </c>
      <c r="Z132" s="412">
        <v>0.2</v>
      </c>
      <c r="AA132" s="305"/>
      <c r="AB132" s="306"/>
      <c r="AC132" s="306"/>
      <c r="AD132" s="306"/>
      <c r="AE132" s="306"/>
      <c r="AF132" s="306"/>
      <c r="AG132" s="306"/>
      <c r="AH132" s="306"/>
      <c r="AI132" s="306"/>
      <c r="AJ132" s="306"/>
      <c r="AK132" s="306"/>
      <c r="AL132" s="306"/>
      <c r="AM132" s="306"/>
      <c r="AN132" s="306"/>
      <c r="AO132" s="306"/>
      <c r="AP132" s="306"/>
      <c r="AQ132" s="306"/>
      <c r="AR132" s="306"/>
      <c r="AS132" s="306"/>
      <c r="AT132" s="306"/>
      <c r="AU132" s="306"/>
      <c r="AV132" s="306"/>
      <c r="AW132" s="306"/>
      <c r="AX132" s="306"/>
      <c r="AY132" s="306"/>
      <c r="AZ132" s="306"/>
      <c r="BA132" s="306"/>
      <c r="BB132" s="306"/>
      <c r="BC132" s="307"/>
      <c r="BD132" s="308" t="s">
        <v>832</v>
      </c>
      <c r="BS132" s="90" t="s">
        <v>308</v>
      </c>
      <c r="BT132" s="90" t="s">
        <v>309</v>
      </c>
      <c r="BU132" s="89" t="s">
        <v>919</v>
      </c>
      <c r="BV132" s="88" t="s">
        <v>917</v>
      </c>
      <c r="DH132" s="7" t="s">
        <v>924</v>
      </c>
      <c r="DI132" s="7" t="s">
        <v>300</v>
      </c>
      <c r="DJ132" s="7" t="s">
        <v>337</v>
      </c>
      <c r="DK132" s="7" t="s">
        <v>338</v>
      </c>
      <c r="DL132" s="7" t="s">
        <v>336</v>
      </c>
      <c r="DQ132" s="7" t="s">
        <v>919</v>
      </c>
      <c r="DR132" s="7" t="s">
        <v>917</v>
      </c>
      <c r="EL132" s="381" t="s">
        <v>923</v>
      </c>
      <c r="EM132" s="325" t="s">
        <v>921</v>
      </c>
      <c r="EN132" s="281" t="s">
        <v>922</v>
      </c>
      <c r="EO132" s="281">
        <v>0</v>
      </c>
      <c r="EP132" s="281">
        <v>1</v>
      </c>
      <c r="EQ132" s="283">
        <v>0.2</v>
      </c>
      <c r="ER132" s="283">
        <v>0.3</v>
      </c>
      <c r="ES132" s="283">
        <v>0.3</v>
      </c>
      <c r="ET132" s="283">
        <v>0.2</v>
      </c>
    </row>
    <row r="133" spans="1:150" ht="142.5" customHeight="1" x14ac:dyDescent="0.2">
      <c r="A133" s="284" t="s">
        <v>76</v>
      </c>
      <c r="B133" s="439" t="s">
        <v>77</v>
      </c>
      <c r="C133" s="440" t="s">
        <v>826</v>
      </c>
      <c r="D133" s="441" t="s">
        <v>925</v>
      </c>
      <c r="E133" s="3" t="s">
        <v>695</v>
      </c>
      <c r="F133" s="442" t="str">
        <f t="shared" si="26"/>
        <v>E2.P_E</v>
      </c>
      <c r="G133" s="443" t="s">
        <v>230</v>
      </c>
      <c r="H133" s="488" t="s">
        <v>349</v>
      </c>
      <c r="I133" s="464" t="s">
        <v>926</v>
      </c>
      <c r="J133" s="465" t="s">
        <v>61</v>
      </c>
      <c r="K133" s="466" t="str">
        <f t="shared" si="27"/>
        <v>E2.P_E.MR1</v>
      </c>
      <c r="L133" s="368" t="s">
        <v>320</v>
      </c>
      <c r="M133" s="369" t="s">
        <v>927</v>
      </c>
      <c r="N133" s="370">
        <v>665</v>
      </c>
      <c r="O133" s="252">
        <v>1100</v>
      </c>
      <c r="P133" s="372" t="s">
        <v>64</v>
      </c>
      <c r="Q133" s="373" t="str">
        <f t="shared" si="28"/>
        <v>E2.P_E.MR1-MP01-1</v>
      </c>
      <c r="R133" s="427" t="s">
        <v>928</v>
      </c>
      <c r="S133" s="375" t="s">
        <v>929</v>
      </c>
      <c r="T133" s="640">
        <v>0</v>
      </c>
      <c r="U133" s="641">
        <v>2</v>
      </c>
      <c r="V133" s="640" t="s">
        <v>67</v>
      </c>
      <c r="W133" s="657">
        <v>0.5</v>
      </c>
      <c r="X133" s="658">
        <v>0.5</v>
      </c>
      <c r="Y133" s="657">
        <v>0.5</v>
      </c>
      <c r="Z133" s="659">
        <v>0.5</v>
      </c>
      <c r="AA133" s="612">
        <f>97668698+300000000+2331302+180000000+190000000+60000000-461911148</f>
        <v>368088852</v>
      </c>
      <c r="AB133" s="613">
        <v>0</v>
      </c>
      <c r="AC133" s="613">
        <v>50000000</v>
      </c>
      <c r="AD133" s="613">
        <v>0</v>
      </c>
      <c r="AE133" s="613">
        <v>0</v>
      </c>
      <c r="AF133" s="613">
        <f>591+31910557</f>
        <v>31911148</v>
      </c>
      <c r="AG133" s="613">
        <f t="shared" ref="AG133" si="92">SUM(AA133:AF133)</f>
        <v>450000000</v>
      </c>
      <c r="AH133" s="613">
        <f t="shared" ref="AH133:AM133" si="93">AA133*1.035</f>
        <v>380971961.81999999</v>
      </c>
      <c r="AI133" s="613">
        <f t="shared" si="93"/>
        <v>0</v>
      </c>
      <c r="AJ133" s="613">
        <f t="shared" si="93"/>
        <v>51749999.999999993</v>
      </c>
      <c r="AK133" s="613">
        <f t="shared" si="93"/>
        <v>0</v>
      </c>
      <c r="AL133" s="613">
        <f t="shared" si="93"/>
        <v>0</v>
      </c>
      <c r="AM133" s="613">
        <f t="shared" si="93"/>
        <v>33028038.179999996</v>
      </c>
      <c r="AN133" s="613">
        <f t="shared" ref="AN133" si="94">SUM(AH133:AM133)</f>
        <v>465750000</v>
      </c>
      <c r="AO133" s="613">
        <f t="shared" ref="AO133:AT133" si="95">AH133*1.035</f>
        <v>394305980.48369998</v>
      </c>
      <c r="AP133" s="613">
        <f t="shared" si="95"/>
        <v>0</v>
      </c>
      <c r="AQ133" s="613">
        <f t="shared" si="95"/>
        <v>53561249.999999985</v>
      </c>
      <c r="AR133" s="613">
        <f t="shared" si="95"/>
        <v>0</v>
      </c>
      <c r="AS133" s="613">
        <f t="shared" si="95"/>
        <v>0</v>
      </c>
      <c r="AT133" s="613">
        <f t="shared" si="95"/>
        <v>34184019.516299993</v>
      </c>
      <c r="AU133" s="613">
        <f t="shared" ref="AU133" si="96">SUM(AO133:AT133)</f>
        <v>482051250</v>
      </c>
      <c r="AV133" s="613">
        <f t="shared" ref="AV133:BA133" si="97">AO133*1.035</f>
        <v>408106689.80062944</v>
      </c>
      <c r="AW133" s="613">
        <f t="shared" si="97"/>
        <v>0</v>
      </c>
      <c r="AX133" s="613">
        <f t="shared" si="97"/>
        <v>55435893.749999978</v>
      </c>
      <c r="AY133" s="613">
        <f t="shared" si="97"/>
        <v>0</v>
      </c>
      <c r="AZ133" s="613">
        <f t="shared" si="97"/>
        <v>0</v>
      </c>
      <c r="BA133" s="613">
        <f t="shared" si="97"/>
        <v>35380460.199370489</v>
      </c>
      <c r="BB133" s="613">
        <f t="shared" ref="BB133" si="98">SUM(AV133:BA133)</f>
        <v>498923043.74999994</v>
      </c>
      <c r="BC133" s="614">
        <f t="shared" ref="BC133" si="99">+AG133+AN133+AU133+BB133</f>
        <v>1896724293.75</v>
      </c>
      <c r="BD133" s="308" t="s">
        <v>832</v>
      </c>
      <c r="BS133" s="90" t="s">
        <v>308</v>
      </c>
      <c r="BT133" s="90" t="s">
        <v>309</v>
      </c>
      <c r="BU133" s="89" t="s">
        <v>923</v>
      </c>
      <c r="BV133" s="88" t="s">
        <v>921</v>
      </c>
      <c r="DH133" s="7" t="s">
        <v>931</v>
      </c>
      <c r="DI133" s="7" t="s">
        <v>300</v>
      </c>
      <c r="DJ133" s="7" t="s">
        <v>337</v>
      </c>
      <c r="DK133" s="7" t="s">
        <v>338</v>
      </c>
      <c r="DL133" s="7" t="s">
        <v>336</v>
      </c>
      <c r="DQ133" s="7" t="s">
        <v>923</v>
      </c>
      <c r="DR133" s="7" t="s">
        <v>921</v>
      </c>
      <c r="EL133" s="381" t="s">
        <v>930</v>
      </c>
      <c r="EM133" s="325" t="s">
        <v>928</v>
      </c>
      <c r="EN133" s="281" t="s">
        <v>929</v>
      </c>
      <c r="EO133" s="281">
        <v>0</v>
      </c>
      <c r="EP133" s="281">
        <v>2</v>
      </c>
      <c r="EQ133" s="283">
        <v>0.5</v>
      </c>
      <c r="ER133" s="283">
        <v>0.5</v>
      </c>
      <c r="ES133" s="283">
        <v>0.5</v>
      </c>
      <c r="ET133" s="283">
        <v>0.5</v>
      </c>
    </row>
    <row r="134" spans="1:150" ht="54" customHeight="1" x14ac:dyDescent="0.2">
      <c r="A134" s="284" t="s">
        <v>76</v>
      </c>
      <c r="B134" s="439" t="s">
        <v>77</v>
      </c>
      <c r="C134" s="440" t="s">
        <v>826</v>
      </c>
      <c r="D134" s="440"/>
      <c r="E134" s="8" t="s">
        <v>695</v>
      </c>
      <c r="F134" s="288" t="str">
        <f t="shared" si="26"/>
        <v>E2.P_E</v>
      </c>
      <c r="G134" s="592" t="s">
        <v>230</v>
      </c>
      <c r="H134" s="592" t="s">
        <v>349</v>
      </c>
      <c r="I134" s="467"/>
      <c r="J134" s="468" t="s">
        <v>61</v>
      </c>
      <c r="K134" s="382" t="str">
        <f t="shared" si="27"/>
        <v>E2.P_E.MR1</v>
      </c>
      <c r="L134" s="419" t="s">
        <v>320</v>
      </c>
      <c r="M134" s="420" t="s">
        <v>927</v>
      </c>
      <c r="N134" s="383">
        <v>665</v>
      </c>
      <c r="O134" s="295">
        <v>1100</v>
      </c>
      <c r="P134" s="385" t="s">
        <v>87</v>
      </c>
      <c r="Q134" s="386" t="str">
        <f t="shared" si="28"/>
        <v>E2.P_E.MR1-MP02-1</v>
      </c>
      <c r="R134" s="431" t="s">
        <v>932</v>
      </c>
      <c r="S134" s="321" t="s">
        <v>933</v>
      </c>
      <c r="T134" s="300">
        <v>300</v>
      </c>
      <c r="U134" s="301">
        <v>500</v>
      </c>
      <c r="V134" s="300" t="s">
        <v>67</v>
      </c>
      <c r="W134" s="302">
        <v>125</v>
      </c>
      <c r="X134" s="303">
        <v>125</v>
      </c>
      <c r="Y134" s="302">
        <v>125</v>
      </c>
      <c r="Z134" s="304">
        <v>125</v>
      </c>
      <c r="AA134" s="305"/>
      <c r="AB134" s="306"/>
      <c r="AC134" s="306"/>
      <c r="AD134" s="306"/>
      <c r="AE134" s="306"/>
      <c r="AF134" s="306"/>
      <c r="AG134" s="306"/>
      <c r="AH134" s="306"/>
      <c r="AI134" s="306"/>
      <c r="AJ134" s="306"/>
      <c r="AK134" s="306"/>
      <c r="AL134" s="306"/>
      <c r="AM134" s="306"/>
      <c r="AN134" s="306"/>
      <c r="AO134" s="306"/>
      <c r="AP134" s="306"/>
      <c r="AQ134" s="306"/>
      <c r="AR134" s="306"/>
      <c r="AS134" s="306"/>
      <c r="AT134" s="306"/>
      <c r="AU134" s="306"/>
      <c r="AV134" s="306"/>
      <c r="AW134" s="306"/>
      <c r="AX134" s="306"/>
      <c r="AY134" s="306"/>
      <c r="AZ134" s="306"/>
      <c r="BA134" s="306"/>
      <c r="BB134" s="306"/>
      <c r="BC134" s="307"/>
      <c r="BD134" s="308" t="s">
        <v>832</v>
      </c>
      <c r="BS134" s="88" t="s">
        <v>319</v>
      </c>
      <c r="BT134" s="88" t="s">
        <v>320</v>
      </c>
      <c r="BU134" s="91" t="s">
        <v>930</v>
      </c>
      <c r="BV134" s="88" t="s">
        <v>928</v>
      </c>
      <c r="DH134" s="7" t="s">
        <v>935</v>
      </c>
      <c r="DI134" s="7" t="s">
        <v>300</v>
      </c>
      <c r="DJ134" s="7" t="s">
        <v>348</v>
      </c>
      <c r="DK134" s="7" t="s">
        <v>349</v>
      </c>
      <c r="DL134" s="7" t="s">
        <v>347</v>
      </c>
      <c r="DQ134" s="7" t="s">
        <v>930</v>
      </c>
      <c r="DR134" s="7" t="s">
        <v>928</v>
      </c>
      <c r="EL134" s="381" t="s">
        <v>934</v>
      </c>
      <c r="EM134" s="325" t="s">
        <v>932</v>
      </c>
      <c r="EN134" s="281" t="s">
        <v>933</v>
      </c>
      <c r="EO134" s="281">
        <v>300</v>
      </c>
      <c r="EP134" s="281">
        <v>500</v>
      </c>
      <c r="EQ134" s="282">
        <v>125</v>
      </c>
      <c r="ER134" s="282">
        <v>125</v>
      </c>
      <c r="ES134" s="282">
        <v>125</v>
      </c>
      <c r="ET134" s="282">
        <v>125</v>
      </c>
    </row>
    <row r="135" spans="1:150" ht="34.5" customHeight="1" x14ac:dyDescent="0.2">
      <c r="A135" s="284" t="s">
        <v>76</v>
      </c>
      <c r="B135" s="439" t="s">
        <v>77</v>
      </c>
      <c r="C135" s="440" t="s">
        <v>826</v>
      </c>
      <c r="D135" s="440"/>
      <c r="E135" s="8" t="s">
        <v>695</v>
      </c>
      <c r="F135" s="288" t="str">
        <f t="shared" si="26"/>
        <v>E2.P_E</v>
      </c>
      <c r="G135" s="592" t="s">
        <v>230</v>
      </c>
      <c r="H135" s="592" t="s">
        <v>349</v>
      </c>
      <c r="I135" s="467"/>
      <c r="J135" s="468" t="s">
        <v>61</v>
      </c>
      <c r="K135" s="382" t="str">
        <f t="shared" si="27"/>
        <v>E2.P_E.MR1</v>
      </c>
      <c r="L135" s="419" t="s">
        <v>320</v>
      </c>
      <c r="M135" s="420" t="s">
        <v>927</v>
      </c>
      <c r="N135" s="383">
        <v>665</v>
      </c>
      <c r="O135" s="295">
        <v>1100</v>
      </c>
      <c r="P135" s="385" t="s">
        <v>99</v>
      </c>
      <c r="Q135" s="386" t="str">
        <f t="shared" si="28"/>
        <v>E2.P_E.MR1-MP03-1</v>
      </c>
      <c r="R135" s="431" t="s">
        <v>936</v>
      </c>
      <c r="S135" s="321" t="s">
        <v>937</v>
      </c>
      <c r="T135" s="300">
        <v>0</v>
      </c>
      <c r="U135" s="390">
        <v>1</v>
      </c>
      <c r="V135" s="389" t="s">
        <v>67</v>
      </c>
      <c r="W135" s="328">
        <v>0.25</v>
      </c>
      <c r="X135" s="329">
        <v>0.25</v>
      </c>
      <c r="Y135" s="328">
        <v>0.25</v>
      </c>
      <c r="Z135" s="330">
        <v>0.25</v>
      </c>
      <c r="AA135" s="391"/>
      <c r="AB135" s="392"/>
      <c r="AC135" s="392"/>
      <c r="AD135" s="392"/>
      <c r="AE135" s="392"/>
      <c r="AF135" s="392"/>
      <c r="AG135" s="392"/>
      <c r="AH135" s="392"/>
      <c r="AI135" s="392"/>
      <c r="AJ135" s="392"/>
      <c r="AK135" s="392"/>
      <c r="AL135" s="392"/>
      <c r="AM135" s="392"/>
      <c r="AN135" s="392"/>
      <c r="AO135" s="392"/>
      <c r="AP135" s="392"/>
      <c r="AQ135" s="392"/>
      <c r="AR135" s="392"/>
      <c r="AS135" s="392"/>
      <c r="AT135" s="392"/>
      <c r="AU135" s="392"/>
      <c r="AV135" s="392"/>
      <c r="AW135" s="392"/>
      <c r="AX135" s="392"/>
      <c r="AY135" s="392"/>
      <c r="AZ135" s="392"/>
      <c r="BA135" s="392"/>
      <c r="BB135" s="392"/>
      <c r="BC135" s="393"/>
      <c r="BD135" s="308" t="s">
        <v>832</v>
      </c>
      <c r="BS135" s="90" t="s">
        <v>319</v>
      </c>
      <c r="BT135" s="90" t="s">
        <v>320</v>
      </c>
      <c r="BU135" s="91" t="s">
        <v>934</v>
      </c>
      <c r="BV135" s="88" t="s">
        <v>932</v>
      </c>
      <c r="DH135" s="7" t="s">
        <v>939</v>
      </c>
      <c r="DI135" s="7" t="s">
        <v>300</v>
      </c>
      <c r="DJ135" s="7" t="s">
        <v>348</v>
      </c>
      <c r="DK135" s="7" t="s">
        <v>349</v>
      </c>
      <c r="DL135" s="7" t="s">
        <v>347</v>
      </c>
      <c r="DQ135" s="7" t="s">
        <v>934</v>
      </c>
      <c r="DR135" s="7" t="s">
        <v>932</v>
      </c>
      <c r="EL135" s="381" t="s">
        <v>938</v>
      </c>
      <c r="EM135" s="325" t="s">
        <v>936</v>
      </c>
      <c r="EN135" s="281" t="s">
        <v>937</v>
      </c>
      <c r="EO135" s="281">
        <v>0</v>
      </c>
      <c r="EP135" s="394">
        <v>1</v>
      </c>
      <c r="EQ135" s="336">
        <v>0.25</v>
      </c>
      <c r="ER135" s="336">
        <v>0.25</v>
      </c>
      <c r="ES135" s="336">
        <v>0.25</v>
      </c>
      <c r="ET135" s="336">
        <v>0.25</v>
      </c>
    </row>
    <row r="136" spans="1:150" ht="34.5" customHeight="1" x14ac:dyDescent="0.2">
      <c r="A136" s="284" t="s">
        <v>76</v>
      </c>
      <c r="B136" s="439" t="s">
        <v>77</v>
      </c>
      <c r="C136" s="440" t="s">
        <v>826</v>
      </c>
      <c r="D136" s="440"/>
      <c r="E136" s="8" t="s">
        <v>695</v>
      </c>
      <c r="F136" s="288" t="str">
        <f t="shared" si="26"/>
        <v>E2.P_E</v>
      </c>
      <c r="G136" s="592" t="s">
        <v>230</v>
      </c>
      <c r="H136" s="592" t="s">
        <v>349</v>
      </c>
      <c r="I136" s="467"/>
      <c r="J136" s="468" t="s">
        <v>61</v>
      </c>
      <c r="K136" s="382" t="str">
        <f t="shared" si="27"/>
        <v>E2.P_E.MR1</v>
      </c>
      <c r="L136" s="419" t="s">
        <v>320</v>
      </c>
      <c r="M136" s="420" t="s">
        <v>927</v>
      </c>
      <c r="N136" s="383">
        <v>665</v>
      </c>
      <c r="O136" s="295">
        <v>1100</v>
      </c>
      <c r="P136" s="385" t="s">
        <v>112</v>
      </c>
      <c r="Q136" s="386" t="str">
        <f t="shared" si="28"/>
        <v>E2.P_E.MR1-MP04-1</v>
      </c>
      <c r="R136" s="431" t="s">
        <v>940</v>
      </c>
      <c r="S136" s="321" t="s">
        <v>941</v>
      </c>
      <c r="T136" s="300">
        <v>0</v>
      </c>
      <c r="U136" s="301">
        <v>8</v>
      </c>
      <c r="V136" s="300" t="s">
        <v>67</v>
      </c>
      <c r="W136" s="302">
        <v>2</v>
      </c>
      <c r="X136" s="303">
        <v>2</v>
      </c>
      <c r="Y136" s="302">
        <v>2</v>
      </c>
      <c r="Z136" s="304">
        <v>2</v>
      </c>
      <c r="AA136" s="305"/>
      <c r="AB136" s="306"/>
      <c r="AC136" s="306"/>
      <c r="AD136" s="306"/>
      <c r="AE136" s="306"/>
      <c r="AF136" s="306"/>
      <c r="AG136" s="306"/>
      <c r="AH136" s="306"/>
      <c r="AI136" s="306"/>
      <c r="AJ136" s="306"/>
      <c r="AK136" s="306"/>
      <c r="AL136" s="306"/>
      <c r="AM136" s="306"/>
      <c r="AN136" s="306"/>
      <c r="AO136" s="306"/>
      <c r="AP136" s="306"/>
      <c r="AQ136" s="306"/>
      <c r="AR136" s="306"/>
      <c r="AS136" s="306"/>
      <c r="AT136" s="306"/>
      <c r="AU136" s="306"/>
      <c r="AV136" s="306"/>
      <c r="AW136" s="306"/>
      <c r="AX136" s="306"/>
      <c r="AY136" s="306"/>
      <c r="AZ136" s="306"/>
      <c r="BA136" s="306"/>
      <c r="BB136" s="306"/>
      <c r="BC136" s="307"/>
      <c r="BD136" s="308" t="s">
        <v>832</v>
      </c>
      <c r="BS136" s="90" t="s">
        <v>319</v>
      </c>
      <c r="BT136" s="90" t="s">
        <v>320</v>
      </c>
      <c r="BU136" s="91" t="s">
        <v>938</v>
      </c>
      <c r="BV136" s="88" t="s">
        <v>936</v>
      </c>
      <c r="DH136" s="7" t="s">
        <v>943</v>
      </c>
      <c r="DI136" s="7" t="s">
        <v>300</v>
      </c>
      <c r="DJ136" s="7" t="s">
        <v>348</v>
      </c>
      <c r="DK136" s="7" t="s">
        <v>349</v>
      </c>
      <c r="DL136" s="7" t="s">
        <v>347</v>
      </c>
      <c r="DQ136" s="7" t="s">
        <v>938</v>
      </c>
      <c r="DR136" s="7" t="s">
        <v>936</v>
      </c>
      <c r="EL136" s="381" t="s">
        <v>942</v>
      </c>
      <c r="EM136" s="325" t="s">
        <v>940</v>
      </c>
      <c r="EN136" s="281" t="s">
        <v>941</v>
      </c>
      <c r="EO136" s="281">
        <v>0</v>
      </c>
      <c r="EP136" s="281">
        <v>8</v>
      </c>
      <c r="EQ136" s="282">
        <v>2</v>
      </c>
      <c r="ER136" s="282">
        <v>2</v>
      </c>
      <c r="ES136" s="282">
        <v>2</v>
      </c>
      <c r="ET136" s="282">
        <v>2</v>
      </c>
    </row>
    <row r="137" spans="1:150" ht="46.5" customHeight="1" x14ac:dyDescent="0.2">
      <c r="A137" s="284" t="s">
        <v>76</v>
      </c>
      <c r="B137" s="439" t="s">
        <v>77</v>
      </c>
      <c r="C137" s="440" t="s">
        <v>826</v>
      </c>
      <c r="D137" s="440"/>
      <c r="E137" s="8" t="s">
        <v>695</v>
      </c>
      <c r="F137" s="288" t="str">
        <f t="shared" si="26"/>
        <v>E2.P_E</v>
      </c>
      <c r="G137" s="592" t="s">
        <v>230</v>
      </c>
      <c r="H137" s="592" t="s">
        <v>349</v>
      </c>
      <c r="I137" s="467"/>
      <c r="J137" s="468" t="s">
        <v>61</v>
      </c>
      <c r="K137" s="382" t="str">
        <f t="shared" si="27"/>
        <v>E2.P_E.MR1</v>
      </c>
      <c r="L137" s="419" t="s">
        <v>320</v>
      </c>
      <c r="M137" s="420" t="s">
        <v>927</v>
      </c>
      <c r="N137" s="383">
        <v>665</v>
      </c>
      <c r="O137" s="295">
        <v>1100</v>
      </c>
      <c r="P137" s="385" t="s">
        <v>122</v>
      </c>
      <c r="Q137" s="386" t="str">
        <f t="shared" si="28"/>
        <v>E2.P_E.MR1-MP05-1</v>
      </c>
      <c r="R137" s="431" t="s">
        <v>944</v>
      </c>
      <c r="S137" s="321" t="s">
        <v>945</v>
      </c>
      <c r="T137" s="300">
        <v>6</v>
      </c>
      <c r="U137" s="301">
        <v>194</v>
      </c>
      <c r="V137" s="300" t="s">
        <v>67</v>
      </c>
      <c r="W137" s="302">
        <v>48</v>
      </c>
      <c r="X137" s="303">
        <v>48</v>
      </c>
      <c r="Y137" s="302">
        <v>48</v>
      </c>
      <c r="Z137" s="304">
        <v>50</v>
      </c>
      <c r="AA137" s="305"/>
      <c r="AB137" s="306"/>
      <c r="AC137" s="306"/>
      <c r="AD137" s="306"/>
      <c r="AE137" s="306"/>
      <c r="AF137" s="306"/>
      <c r="AG137" s="306"/>
      <c r="AH137" s="306"/>
      <c r="AI137" s="306"/>
      <c r="AJ137" s="306"/>
      <c r="AK137" s="306"/>
      <c r="AL137" s="306"/>
      <c r="AM137" s="306"/>
      <c r="AN137" s="306"/>
      <c r="AO137" s="306"/>
      <c r="AP137" s="306"/>
      <c r="AQ137" s="306"/>
      <c r="AR137" s="306"/>
      <c r="AS137" s="306"/>
      <c r="AT137" s="306"/>
      <c r="AU137" s="306"/>
      <c r="AV137" s="306"/>
      <c r="AW137" s="306"/>
      <c r="AX137" s="306"/>
      <c r="AY137" s="306"/>
      <c r="AZ137" s="306"/>
      <c r="BA137" s="306"/>
      <c r="BB137" s="306"/>
      <c r="BC137" s="307"/>
      <c r="BD137" s="308" t="s">
        <v>832</v>
      </c>
      <c r="BS137" s="90" t="s">
        <v>319</v>
      </c>
      <c r="BT137" s="90" t="s">
        <v>320</v>
      </c>
      <c r="BU137" s="91" t="s">
        <v>942</v>
      </c>
      <c r="BV137" s="88" t="s">
        <v>940</v>
      </c>
      <c r="DH137" s="7" t="s">
        <v>947</v>
      </c>
      <c r="DI137" s="7" t="s">
        <v>300</v>
      </c>
      <c r="DJ137" s="7" t="s">
        <v>348</v>
      </c>
      <c r="DK137" s="7" t="s">
        <v>349</v>
      </c>
      <c r="DL137" s="7" t="s">
        <v>347</v>
      </c>
      <c r="DQ137" s="7" t="s">
        <v>942</v>
      </c>
      <c r="DR137" s="7" t="s">
        <v>940</v>
      </c>
      <c r="EL137" s="381" t="s">
        <v>946</v>
      </c>
      <c r="EM137" s="325" t="s">
        <v>944</v>
      </c>
      <c r="EN137" s="281" t="s">
        <v>945</v>
      </c>
      <c r="EO137" s="281">
        <v>6</v>
      </c>
      <c r="EP137" s="281">
        <v>194</v>
      </c>
      <c r="EQ137" s="282">
        <v>48</v>
      </c>
      <c r="ER137" s="282">
        <v>48</v>
      </c>
      <c r="ES137" s="282">
        <v>48</v>
      </c>
      <c r="ET137" s="282">
        <v>50</v>
      </c>
    </row>
    <row r="138" spans="1:150" ht="45.75" customHeight="1" thickBot="1" x14ac:dyDescent="0.25">
      <c r="A138" s="284" t="s">
        <v>76</v>
      </c>
      <c r="B138" s="439" t="s">
        <v>77</v>
      </c>
      <c r="C138" s="440" t="s">
        <v>826</v>
      </c>
      <c r="D138" s="440"/>
      <c r="E138" s="8" t="s">
        <v>695</v>
      </c>
      <c r="F138" s="288" t="str">
        <f t="shared" ref="F138:F201" si="100">+CONCATENATE(A138,E138)</f>
        <v>E2.P_E</v>
      </c>
      <c r="G138" s="593" t="s">
        <v>230</v>
      </c>
      <c r="H138" s="593" t="s">
        <v>349</v>
      </c>
      <c r="I138" s="473"/>
      <c r="J138" s="474" t="s">
        <v>61</v>
      </c>
      <c r="K138" s="475" t="str">
        <f t="shared" ref="K138:K201" si="101">+CONCATENATE(F138,".",J138)</f>
        <v>E2.P_E.MR1</v>
      </c>
      <c r="L138" s="435" t="s">
        <v>320</v>
      </c>
      <c r="M138" s="436" t="s">
        <v>927</v>
      </c>
      <c r="N138" s="397">
        <v>665</v>
      </c>
      <c r="O138" s="437">
        <v>1100</v>
      </c>
      <c r="P138" s="399" t="s">
        <v>132</v>
      </c>
      <c r="Q138" s="400" t="str">
        <f t="shared" ref="Q138:Q201" si="102">+CONCATENATE(K138,"-",P138)</f>
        <v>E2.P_E.MR1-MP06-1</v>
      </c>
      <c r="R138" s="486" t="s">
        <v>948</v>
      </c>
      <c r="S138" s="344" t="s">
        <v>949</v>
      </c>
      <c r="T138" s="345">
        <v>0</v>
      </c>
      <c r="U138" s="643">
        <v>1</v>
      </c>
      <c r="V138" s="642" t="s">
        <v>67</v>
      </c>
      <c r="W138" s="519">
        <v>0.25</v>
      </c>
      <c r="X138" s="518">
        <v>0.25</v>
      </c>
      <c r="Y138" s="519">
        <v>0.25</v>
      </c>
      <c r="Z138" s="660">
        <v>0.25</v>
      </c>
      <c r="AA138" s="391"/>
      <c r="AB138" s="392"/>
      <c r="AC138" s="392"/>
      <c r="AD138" s="392"/>
      <c r="AE138" s="392"/>
      <c r="AF138" s="392"/>
      <c r="AG138" s="392"/>
      <c r="AH138" s="392"/>
      <c r="AI138" s="392"/>
      <c r="AJ138" s="392"/>
      <c r="AK138" s="392"/>
      <c r="AL138" s="392"/>
      <c r="AM138" s="392"/>
      <c r="AN138" s="392"/>
      <c r="AO138" s="392"/>
      <c r="AP138" s="392"/>
      <c r="AQ138" s="392"/>
      <c r="AR138" s="392"/>
      <c r="AS138" s="392"/>
      <c r="AT138" s="392"/>
      <c r="AU138" s="392"/>
      <c r="AV138" s="392"/>
      <c r="AW138" s="392"/>
      <c r="AX138" s="392"/>
      <c r="AY138" s="392"/>
      <c r="AZ138" s="392"/>
      <c r="BA138" s="392"/>
      <c r="BB138" s="392"/>
      <c r="BC138" s="393"/>
      <c r="BD138" s="308" t="s">
        <v>832</v>
      </c>
      <c r="BS138" s="90" t="s">
        <v>319</v>
      </c>
      <c r="BT138" s="90" t="s">
        <v>320</v>
      </c>
      <c r="BU138" s="91" t="s">
        <v>946</v>
      </c>
      <c r="BV138" s="88" t="s">
        <v>944</v>
      </c>
      <c r="DH138" s="7" t="s">
        <v>951</v>
      </c>
      <c r="DI138" s="7" t="s">
        <v>300</v>
      </c>
      <c r="DJ138" s="7" t="s">
        <v>348</v>
      </c>
      <c r="DK138" s="7" t="s">
        <v>349</v>
      </c>
      <c r="DL138" s="7" t="s">
        <v>347</v>
      </c>
      <c r="DQ138" s="7" t="s">
        <v>946</v>
      </c>
      <c r="DR138" s="7" t="s">
        <v>944</v>
      </c>
      <c r="EL138" s="381" t="s">
        <v>950</v>
      </c>
      <c r="EM138" s="325" t="s">
        <v>948</v>
      </c>
      <c r="EN138" s="281" t="s">
        <v>949</v>
      </c>
      <c r="EO138" s="281">
        <v>0</v>
      </c>
      <c r="EP138" s="394">
        <v>1</v>
      </c>
      <c r="EQ138" s="336">
        <v>0.25</v>
      </c>
      <c r="ER138" s="336">
        <v>0.25</v>
      </c>
      <c r="ES138" s="336">
        <v>0.25</v>
      </c>
      <c r="ET138" s="336">
        <v>0.25</v>
      </c>
    </row>
    <row r="139" spans="1:150" ht="86.25" customHeight="1" x14ac:dyDescent="0.2">
      <c r="A139" s="284" t="s">
        <v>76</v>
      </c>
      <c r="B139" s="439" t="s">
        <v>77</v>
      </c>
      <c r="C139" s="440" t="s">
        <v>826</v>
      </c>
      <c r="D139" s="441" t="s">
        <v>827</v>
      </c>
      <c r="E139" s="22" t="s">
        <v>718</v>
      </c>
      <c r="F139" s="3" t="str">
        <f t="shared" si="100"/>
        <v>E2.P_F</v>
      </c>
      <c r="G139" s="489" t="s">
        <v>239</v>
      </c>
      <c r="H139" s="488" t="s">
        <v>360</v>
      </c>
      <c r="I139" s="464" t="s">
        <v>952</v>
      </c>
      <c r="J139" s="465" t="s">
        <v>61</v>
      </c>
      <c r="K139" s="426" t="str">
        <f t="shared" si="101"/>
        <v>E2.P_F.MR1</v>
      </c>
      <c r="L139" s="368" t="s">
        <v>334</v>
      </c>
      <c r="M139" s="369" t="s">
        <v>953</v>
      </c>
      <c r="N139" s="370">
        <v>25</v>
      </c>
      <c r="O139" s="252">
        <v>90</v>
      </c>
      <c r="P139" s="372" t="s">
        <v>64</v>
      </c>
      <c r="Q139" s="373" t="str">
        <f t="shared" si="102"/>
        <v>E2.P_F.MR1-MP01-1</v>
      </c>
      <c r="R139" s="427" t="s">
        <v>954</v>
      </c>
      <c r="S139" s="375" t="s">
        <v>955</v>
      </c>
      <c r="T139" s="376">
        <v>0</v>
      </c>
      <c r="U139" s="377">
        <v>1</v>
      </c>
      <c r="V139" s="376" t="s">
        <v>67</v>
      </c>
      <c r="W139" s="260">
        <v>0</v>
      </c>
      <c r="X139" s="261">
        <v>0.5</v>
      </c>
      <c r="Y139" s="584">
        <v>0.25</v>
      </c>
      <c r="Z139" s="586">
        <v>0.25</v>
      </c>
      <c r="AA139" s="612">
        <v>100000000</v>
      </c>
      <c r="AB139" s="613"/>
      <c r="AC139" s="613">
        <v>0</v>
      </c>
      <c r="AD139" s="613"/>
      <c r="AE139" s="613"/>
      <c r="AF139" s="613"/>
      <c r="AG139" s="613">
        <f t="shared" ref="AG139" si="103">SUM(AA139:AF139)</f>
        <v>100000000</v>
      </c>
      <c r="AH139" s="613">
        <f t="shared" ref="AH139:AM139" si="104">AA139*1.035</f>
        <v>103499999.99999999</v>
      </c>
      <c r="AI139" s="613">
        <f t="shared" si="104"/>
        <v>0</v>
      </c>
      <c r="AJ139" s="613">
        <f t="shared" si="104"/>
        <v>0</v>
      </c>
      <c r="AK139" s="613">
        <f t="shared" si="104"/>
        <v>0</v>
      </c>
      <c r="AL139" s="613">
        <f t="shared" si="104"/>
        <v>0</v>
      </c>
      <c r="AM139" s="613">
        <f t="shared" si="104"/>
        <v>0</v>
      </c>
      <c r="AN139" s="613">
        <f t="shared" ref="AN139" si="105">SUM(AH139:AM139)</f>
        <v>103499999.99999999</v>
      </c>
      <c r="AO139" s="613">
        <f t="shared" ref="AO139:AT139" si="106">AH139*1.035</f>
        <v>107122499.99999997</v>
      </c>
      <c r="AP139" s="613">
        <f t="shared" si="106"/>
        <v>0</v>
      </c>
      <c r="AQ139" s="613">
        <f t="shared" si="106"/>
        <v>0</v>
      </c>
      <c r="AR139" s="613">
        <f t="shared" si="106"/>
        <v>0</v>
      </c>
      <c r="AS139" s="613">
        <f t="shared" si="106"/>
        <v>0</v>
      </c>
      <c r="AT139" s="613">
        <f t="shared" si="106"/>
        <v>0</v>
      </c>
      <c r="AU139" s="613">
        <f t="shared" ref="AU139" si="107">SUM(AO139:AT139)</f>
        <v>107122499.99999997</v>
      </c>
      <c r="AV139" s="613">
        <f t="shared" ref="AV139:BA139" si="108">AO139*1.035</f>
        <v>110871787.49999996</v>
      </c>
      <c r="AW139" s="613">
        <f t="shared" si="108"/>
        <v>0</v>
      </c>
      <c r="AX139" s="613">
        <f t="shared" si="108"/>
        <v>0</v>
      </c>
      <c r="AY139" s="613">
        <f t="shared" si="108"/>
        <v>0</v>
      </c>
      <c r="AZ139" s="613">
        <f t="shared" si="108"/>
        <v>0</v>
      </c>
      <c r="BA139" s="613">
        <f t="shared" si="108"/>
        <v>0</v>
      </c>
      <c r="BB139" s="613">
        <f t="shared" ref="BB139" si="109">SUM(AV139:BA139)</f>
        <v>110871787.49999996</v>
      </c>
      <c r="BC139" s="614">
        <f t="shared" ref="BC139" si="110">+AG139+AN139+AU139+BB139</f>
        <v>421494287.49999994</v>
      </c>
      <c r="BD139" s="308" t="s">
        <v>832</v>
      </c>
      <c r="BS139" s="90" t="s">
        <v>319</v>
      </c>
      <c r="BT139" s="90" t="s">
        <v>320</v>
      </c>
      <c r="BU139" s="91" t="s">
        <v>950</v>
      </c>
      <c r="BV139" s="88" t="s">
        <v>948</v>
      </c>
      <c r="DH139" s="7" t="s">
        <v>957</v>
      </c>
      <c r="DI139" s="7" t="s">
        <v>300</v>
      </c>
      <c r="DJ139" s="7" t="s">
        <v>348</v>
      </c>
      <c r="DK139" s="7" t="s">
        <v>349</v>
      </c>
      <c r="DL139" s="7" t="s">
        <v>347</v>
      </c>
      <c r="DQ139" s="7" t="s">
        <v>950</v>
      </c>
      <c r="DR139" s="7" t="s">
        <v>948</v>
      </c>
      <c r="EL139" s="381" t="s">
        <v>956</v>
      </c>
      <c r="EM139" s="325" t="s">
        <v>954</v>
      </c>
      <c r="EN139" s="281" t="s">
        <v>955</v>
      </c>
      <c r="EO139" s="281">
        <v>0</v>
      </c>
      <c r="EP139" s="281">
        <v>1</v>
      </c>
      <c r="EQ139" s="282">
        <v>0</v>
      </c>
      <c r="ER139" s="283">
        <v>0.5</v>
      </c>
      <c r="ES139" s="336">
        <v>0.25</v>
      </c>
      <c r="ET139" s="336">
        <v>0.25</v>
      </c>
    </row>
    <row r="140" spans="1:150" ht="42" customHeight="1" x14ac:dyDescent="0.2">
      <c r="A140" s="284" t="s">
        <v>76</v>
      </c>
      <c r="B140" s="439" t="s">
        <v>77</v>
      </c>
      <c r="C140" s="440" t="s">
        <v>826</v>
      </c>
      <c r="D140" s="661"/>
      <c r="E140" s="23" t="s">
        <v>718</v>
      </c>
      <c r="F140" s="23" t="str">
        <f t="shared" si="100"/>
        <v>E2.P_F</v>
      </c>
      <c r="G140" s="420" t="s">
        <v>239</v>
      </c>
      <c r="H140" s="463" t="s">
        <v>360</v>
      </c>
      <c r="I140" s="467"/>
      <c r="J140" s="468" t="s">
        <v>61</v>
      </c>
      <c r="K140" s="382" t="str">
        <f t="shared" si="101"/>
        <v>E2.P_F.MR1</v>
      </c>
      <c r="L140" s="419" t="s">
        <v>334</v>
      </c>
      <c r="M140" s="420" t="s">
        <v>953</v>
      </c>
      <c r="N140" s="383">
        <v>25</v>
      </c>
      <c r="O140" s="295">
        <v>90</v>
      </c>
      <c r="P140" s="385" t="s">
        <v>87</v>
      </c>
      <c r="Q140" s="386" t="str">
        <f t="shared" si="102"/>
        <v>E2.P_F.MR1-MP02-1</v>
      </c>
      <c r="R140" s="431" t="s">
        <v>958</v>
      </c>
      <c r="S140" s="321" t="s">
        <v>959</v>
      </c>
      <c r="T140" s="300">
        <v>0</v>
      </c>
      <c r="U140" s="301">
        <v>1</v>
      </c>
      <c r="V140" s="300" t="s">
        <v>67</v>
      </c>
      <c r="W140" s="328">
        <v>0.25</v>
      </c>
      <c r="X140" s="329">
        <v>0.25</v>
      </c>
      <c r="Y140" s="328">
        <v>0.25</v>
      </c>
      <c r="Z140" s="330">
        <v>0.25</v>
      </c>
      <c r="AA140" s="305"/>
      <c r="AB140" s="306"/>
      <c r="AC140" s="306"/>
      <c r="AD140" s="306"/>
      <c r="AE140" s="306"/>
      <c r="AF140" s="306"/>
      <c r="AG140" s="306"/>
      <c r="AH140" s="306"/>
      <c r="AI140" s="306"/>
      <c r="AJ140" s="306"/>
      <c r="AK140" s="306"/>
      <c r="AL140" s="306"/>
      <c r="AM140" s="306"/>
      <c r="AN140" s="306"/>
      <c r="AO140" s="306"/>
      <c r="AP140" s="306"/>
      <c r="AQ140" s="306"/>
      <c r="AR140" s="306"/>
      <c r="AS140" s="306"/>
      <c r="AT140" s="306"/>
      <c r="AU140" s="306"/>
      <c r="AV140" s="306"/>
      <c r="AW140" s="306"/>
      <c r="AX140" s="306"/>
      <c r="AY140" s="306"/>
      <c r="AZ140" s="306"/>
      <c r="BA140" s="306"/>
      <c r="BB140" s="306"/>
      <c r="BC140" s="307"/>
      <c r="BD140" s="308" t="s">
        <v>832</v>
      </c>
      <c r="BS140" s="88" t="s">
        <v>333</v>
      </c>
      <c r="BT140" s="88" t="s">
        <v>334</v>
      </c>
      <c r="BU140" s="91" t="s">
        <v>956</v>
      </c>
      <c r="BV140" s="88" t="s">
        <v>954</v>
      </c>
      <c r="DH140" s="7" t="s">
        <v>961</v>
      </c>
      <c r="DI140" s="7" t="s">
        <v>300</v>
      </c>
      <c r="DJ140" s="7" t="s">
        <v>359</v>
      </c>
      <c r="DK140" s="7" t="s">
        <v>360</v>
      </c>
      <c r="DL140" s="7" t="s">
        <v>358</v>
      </c>
      <c r="DQ140" s="7" t="s">
        <v>956</v>
      </c>
      <c r="DR140" s="7" t="s">
        <v>954</v>
      </c>
      <c r="EL140" s="381" t="s">
        <v>960</v>
      </c>
      <c r="EM140" s="325" t="s">
        <v>958</v>
      </c>
      <c r="EN140" s="281" t="s">
        <v>959</v>
      </c>
      <c r="EO140" s="281">
        <v>0</v>
      </c>
      <c r="EP140" s="281">
        <v>1</v>
      </c>
      <c r="EQ140" s="336">
        <v>0.25</v>
      </c>
      <c r="ER140" s="336">
        <v>0.25</v>
      </c>
      <c r="ES140" s="336">
        <v>0.25</v>
      </c>
      <c r="ET140" s="336">
        <v>0.25</v>
      </c>
    </row>
    <row r="141" spans="1:150" ht="36.75" customHeight="1" x14ac:dyDescent="0.2">
      <c r="A141" s="284" t="s">
        <v>76</v>
      </c>
      <c r="B141" s="439" t="s">
        <v>77</v>
      </c>
      <c r="C141" s="440" t="s">
        <v>826</v>
      </c>
      <c r="D141" s="661"/>
      <c r="E141" s="23" t="s">
        <v>718</v>
      </c>
      <c r="F141" s="23" t="str">
        <f t="shared" si="100"/>
        <v>E2.P_F</v>
      </c>
      <c r="G141" s="420" t="s">
        <v>239</v>
      </c>
      <c r="H141" s="463" t="s">
        <v>360</v>
      </c>
      <c r="I141" s="467"/>
      <c r="J141" s="468" t="s">
        <v>61</v>
      </c>
      <c r="K141" s="382" t="str">
        <f t="shared" si="101"/>
        <v>E2.P_F.MR1</v>
      </c>
      <c r="L141" s="419" t="s">
        <v>334</v>
      </c>
      <c r="M141" s="420" t="s">
        <v>953</v>
      </c>
      <c r="N141" s="383">
        <v>25</v>
      </c>
      <c r="O141" s="295">
        <v>90</v>
      </c>
      <c r="P141" s="385" t="s">
        <v>99</v>
      </c>
      <c r="Q141" s="386" t="str">
        <f t="shared" si="102"/>
        <v>E2.P_F.MR1-MP03-1</v>
      </c>
      <c r="R141" s="431" t="s">
        <v>962</v>
      </c>
      <c r="S141" s="321" t="s">
        <v>963</v>
      </c>
      <c r="T141" s="300">
        <v>1</v>
      </c>
      <c r="U141" s="301">
        <v>2</v>
      </c>
      <c r="V141" s="300" t="s">
        <v>67</v>
      </c>
      <c r="W141" s="322">
        <v>0.5</v>
      </c>
      <c r="X141" s="337">
        <v>0.5</v>
      </c>
      <c r="Y141" s="322">
        <v>0.5</v>
      </c>
      <c r="Z141" s="323">
        <v>0.5</v>
      </c>
      <c r="AA141" s="305"/>
      <c r="AB141" s="306"/>
      <c r="AC141" s="306"/>
      <c r="AD141" s="306"/>
      <c r="AE141" s="306"/>
      <c r="AF141" s="306"/>
      <c r="AG141" s="306"/>
      <c r="AH141" s="306"/>
      <c r="AI141" s="306"/>
      <c r="AJ141" s="306"/>
      <c r="AK141" s="306"/>
      <c r="AL141" s="306"/>
      <c r="AM141" s="306"/>
      <c r="AN141" s="306"/>
      <c r="AO141" s="306"/>
      <c r="AP141" s="306"/>
      <c r="AQ141" s="306"/>
      <c r="AR141" s="306"/>
      <c r="AS141" s="306"/>
      <c r="AT141" s="306"/>
      <c r="AU141" s="306"/>
      <c r="AV141" s="306"/>
      <c r="AW141" s="306"/>
      <c r="AX141" s="306"/>
      <c r="AY141" s="306"/>
      <c r="AZ141" s="306"/>
      <c r="BA141" s="306"/>
      <c r="BB141" s="306"/>
      <c r="BC141" s="307"/>
      <c r="BD141" s="308" t="s">
        <v>832</v>
      </c>
      <c r="BS141" s="90" t="s">
        <v>333</v>
      </c>
      <c r="BT141" s="90" t="s">
        <v>334</v>
      </c>
      <c r="BU141" s="91" t="s">
        <v>960</v>
      </c>
      <c r="BV141" s="88" t="s">
        <v>958</v>
      </c>
      <c r="DH141" s="7" t="s">
        <v>965</v>
      </c>
      <c r="DI141" s="7" t="s">
        <v>300</v>
      </c>
      <c r="DJ141" s="7" t="s">
        <v>359</v>
      </c>
      <c r="DK141" s="7" t="s">
        <v>360</v>
      </c>
      <c r="DL141" s="7" t="s">
        <v>358</v>
      </c>
      <c r="DQ141" s="7" t="s">
        <v>960</v>
      </c>
      <c r="DR141" s="7" t="s">
        <v>958</v>
      </c>
      <c r="EL141" s="381" t="s">
        <v>964</v>
      </c>
      <c r="EM141" s="325" t="s">
        <v>962</v>
      </c>
      <c r="EN141" s="281" t="s">
        <v>963</v>
      </c>
      <c r="EO141" s="281">
        <v>1</v>
      </c>
      <c r="EP141" s="281">
        <v>2</v>
      </c>
      <c r="EQ141" s="283">
        <v>0.5</v>
      </c>
      <c r="ER141" s="283">
        <v>0.5</v>
      </c>
      <c r="ES141" s="283">
        <v>0.5</v>
      </c>
      <c r="ET141" s="283">
        <v>0.5</v>
      </c>
    </row>
    <row r="142" spans="1:150" ht="36" customHeight="1" x14ac:dyDescent="0.2">
      <c r="A142" s="284" t="s">
        <v>76</v>
      </c>
      <c r="B142" s="439" t="s">
        <v>77</v>
      </c>
      <c r="C142" s="440" t="s">
        <v>826</v>
      </c>
      <c r="D142" s="661"/>
      <c r="E142" s="23" t="s">
        <v>718</v>
      </c>
      <c r="F142" s="23" t="str">
        <f t="shared" si="100"/>
        <v>E2.P_F</v>
      </c>
      <c r="G142" s="420" t="s">
        <v>239</v>
      </c>
      <c r="H142" s="463" t="s">
        <v>360</v>
      </c>
      <c r="I142" s="467"/>
      <c r="J142" s="468" t="s">
        <v>61</v>
      </c>
      <c r="K142" s="382" t="str">
        <f t="shared" si="101"/>
        <v>E2.P_F.MR1</v>
      </c>
      <c r="L142" s="419" t="s">
        <v>334</v>
      </c>
      <c r="M142" s="420" t="s">
        <v>953</v>
      </c>
      <c r="N142" s="383">
        <v>25</v>
      </c>
      <c r="O142" s="295">
        <v>90</v>
      </c>
      <c r="P142" s="385" t="s">
        <v>112</v>
      </c>
      <c r="Q142" s="386" t="str">
        <f t="shared" si="102"/>
        <v>E2.P_F.MR1-MP04-1</v>
      </c>
      <c r="R142" s="431" t="s">
        <v>966</v>
      </c>
      <c r="S142" s="321" t="s">
        <v>967</v>
      </c>
      <c r="T142" s="300">
        <v>10</v>
      </c>
      <c r="U142" s="301">
        <v>20</v>
      </c>
      <c r="V142" s="300" t="s">
        <v>67</v>
      </c>
      <c r="W142" s="302">
        <v>6</v>
      </c>
      <c r="X142" s="303">
        <v>6</v>
      </c>
      <c r="Y142" s="302">
        <v>4</v>
      </c>
      <c r="Z142" s="304">
        <v>4</v>
      </c>
      <c r="AA142" s="305"/>
      <c r="AB142" s="306"/>
      <c r="AC142" s="306"/>
      <c r="AD142" s="306"/>
      <c r="AE142" s="306"/>
      <c r="AF142" s="306"/>
      <c r="AG142" s="306"/>
      <c r="AH142" s="306"/>
      <c r="AI142" s="306"/>
      <c r="AJ142" s="306"/>
      <c r="AK142" s="306"/>
      <c r="AL142" s="306"/>
      <c r="AM142" s="306"/>
      <c r="AN142" s="306"/>
      <c r="AO142" s="306"/>
      <c r="AP142" s="306"/>
      <c r="AQ142" s="306"/>
      <c r="AR142" s="306"/>
      <c r="AS142" s="306"/>
      <c r="AT142" s="306"/>
      <c r="AU142" s="306"/>
      <c r="AV142" s="306"/>
      <c r="AW142" s="306"/>
      <c r="AX142" s="306"/>
      <c r="AY142" s="306"/>
      <c r="AZ142" s="306"/>
      <c r="BA142" s="306"/>
      <c r="BB142" s="306"/>
      <c r="BC142" s="307"/>
      <c r="BD142" s="308" t="s">
        <v>832</v>
      </c>
      <c r="BS142" s="90" t="s">
        <v>333</v>
      </c>
      <c r="BT142" s="90" t="s">
        <v>334</v>
      </c>
      <c r="BU142" s="91" t="s">
        <v>964</v>
      </c>
      <c r="BV142" s="88" t="s">
        <v>962</v>
      </c>
      <c r="DH142" s="7" t="s">
        <v>969</v>
      </c>
      <c r="DI142" s="7" t="s">
        <v>300</v>
      </c>
      <c r="DJ142" s="7" t="s">
        <v>359</v>
      </c>
      <c r="DK142" s="7" t="s">
        <v>360</v>
      </c>
      <c r="DL142" s="7" t="s">
        <v>358</v>
      </c>
      <c r="DQ142" s="7" t="s">
        <v>964</v>
      </c>
      <c r="DR142" s="7" t="s">
        <v>962</v>
      </c>
      <c r="EL142" s="381" t="s">
        <v>968</v>
      </c>
      <c r="EM142" s="325" t="s">
        <v>966</v>
      </c>
      <c r="EN142" s="281" t="s">
        <v>967</v>
      </c>
      <c r="EO142" s="281">
        <v>10</v>
      </c>
      <c r="EP142" s="281">
        <v>20</v>
      </c>
      <c r="EQ142" s="282">
        <v>6</v>
      </c>
      <c r="ER142" s="282">
        <v>6</v>
      </c>
      <c r="ES142" s="282">
        <v>4</v>
      </c>
      <c r="ET142" s="282">
        <v>4</v>
      </c>
    </row>
    <row r="143" spans="1:150" ht="39" customHeight="1" thickBot="1" x14ac:dyDescent="0.25">
      <c r="A143" s="284" t="s">
        <v>76</v>
      </c>
      <c r="B143" s="439" t="s">
        <v>77</v>
      </c>
      <c r="C143" s="440" t="s">
        <v>826</v>
      </c>
      <c r="D143" s="661"/>
      <c r="E143" s="23" t="s">
        <v>718</v>
      </c>
      <c r="F143" s="23" t="str">
        <f t="shared" si="100"/>
        <v>E2.P_F</v>
      </c>
      <c r="G143" s="420" t="s">
        <v>239</v>
      </c>
      <c r="H143" s="463" t="s">
        <v>360</v>
      </c>
      <c r="I143" s="473"/>
      <c r="J143" s="474" t="s">
        <v>61</v>
      </c>
      <c r="K143" s="475" t="str">
        <f t="shared" si="101"/>
        <v>E2.P_F.MR1</v>
      </c>
      <c r="L143" s="435" t="s">
        <v>334</v>
      </c>
      <c r="M143" s="436" t="s">
        <v>953</v>
      </c>
      <c r="N143" s="397">
        <v>25</v>
      </c>
      <c r="O143" s="437">
        <v>90</v>
      </c>
      <c r="P143" s="399" t="s">
        <v>122</v>
      </c>
      <c r="Q143" s="400" t="str">
        <f t="shared" si="102"/>
        <v>E2.P_F.MR1-MP05-1</v>
      </c>
      <c r="R143" s="486" t="s">
        <v>970</v>
      </c>
      <c r="S143" s="344" t="s">
        <v>971</v>
      </c>
      <c r="T143" s="582">
        <v>0.15</v>
      </c>
      <c r="U143" s="583">
        <v>0.65</v>
      </c>
      <c r="V143" s="582" t="s">
        <v>67</v>
      </c>
      <c r="W143" s="360">
        <v>0</v>
      </c>
      <c r="X143" s="644">
        <v>0.3</v>
      </c>
      <c r="Y143" s="411">
        <v>0.3</v>
      </c>
      <c r="Z143" s="405">
        <v>0.05</v>
      </c>
      <c r="AA143" s="331"/>
      <c r="AB143" s="332"/>
      <c r="AC143" s="332"/>
      <c r="AD143" s="332"/>
      <c r="AE143" s="332"/>
      <c r="AF143" s="332"/>
      <c r="AG143" s="332"/>
      <c r="AH143" s="332"/>
      <c r="AI143" s="332"/>
      <c r="AJ143" s="332"/>
      <c r="AK143" s="332"/>
      <c r="AL143" s="332"/>
      <c r="AM143" s="332"/>
      <c r="AN143" s="332"/>
      <c r="AO143" s="332"/>
      <c r="AP143" s="332"/>
      <c r="AQ143" s="332"/>
      <c r="AR143" s="332"/>
      <c r="AS143" s="332"/>
      <c r="AT143" s="332"/>
      <c r="AU143" s="332"/>
      <c r="AV143" s="332"/>
      <c r="AW143" s="332"/>
      <c r="AX143" s="332"/>
      <c r="AY143" s="332"/>
      <c r="AZ143" s="332"/>
      <c r="BA143" s="332"/>
      <c r="BB143" s="332"/>
      <c r="BC143" s="333"/>
      <c r="BD143" s="308" t="s">
        <v>832</v>
      </c>
      <c r="BS143" s="90" t="s">
        <v>333</v>
      </c>
      <c r="BT143" s="90" t="s">
        <v>334</v>
      </c>
      <c r="BU143" s="91" t="s">
        <v>968</v>
      </c>
      <c r="BV143" s="88" t="s">
        <v>966</v>
      </c>
      <c r="DH143" s="7" t="s">
        <v>973</v>
      </c>
      <c r="DI143" s="7" t="s">
        <v>300</v>
      </c>
      <c r="DJ143" s="7" t="s">
        <v>359</v>
      </c>
      <c r="DK143" s="7" t="s">
        <v>360</v>
      </c>
      <c r="DL143" s="7" t="s">
        <v>358</v>
      </c>
      <c r="DQ143" s="7" t="s">
        <v>968</v>
      </c>
      <c r="DR143" s="7" t="s">
        <v>966</v>
      </c>
      <c r="EL143" s="381" t="s">
        <v>972</v>
      </c>
      <c r="EM143" s="325" t="s">
        <v>970</v>
      </c>
      <c r="EN143" s="281" t="s">
        <v>971</v>
      </c>
      <c r="EO143" s="282">
        <v>15</v>
      </c>
      <c r="EP143" s="282">
        <v>65</v>
      </c>
      <c r="EQ143" s="282">
        <v>0</v>
      </c>
      <c r="ER143" s="283">
        <v>30</v>
      </c>
      <c r="ES143" s="283">
        <v>30</v>
      </c>
      <c r="ET143" s="336">
        <v>5</v>
      </c>
    </row>
    <row r="144" spans="1:150" ht="90" customHeight="1" x14ac:dyDescent="0.2">
      <c r="A144" s="284" t="s">
        <v>76</v>
      </c>
      <c r="B144" s="439" t="s">
        <v>77</v>
      </c>
      <c r="C144" s="440" t="s">
        <v>826</v>
      </c>
      <c r="D144" s="661"/>
      <c r="E144" s="23" t="s">
        <v>718</v>
      </c>
      <c r="F144" s="23" t="str">
        <f t="shared" si="100"/>
        <v>E2.P_F</v>
      </c>
      <c r="G144" s="420" t="s">
        <v>239</v>
      </c>
      <c r="H144" s="463" t="s">
        <v>360</v>
      </c>
      <c r="I144" s="464" t="s">
        <v>974</v>
      </c>
      <c r="J144" s="465" t="s">
        <v>167</v>
      </c>
      <c r="K144" s="466" t="str">
        <f t="shared" si="101"/>
        <v>E2.P_F.MR2</v>
      </c>
      <c r="L144" s="368" t="s">
        <v>345</v>
      </c>
      <c r="M144" s="369" t="s">
        <v>975</v>
      </c>
      <c r="N144" s="370">
        <v>18152</v>
      </c>
      <c r="O144" s="252">
        <v>40000</v>
      </c>
      <c r="P144" s="372" t="s">
        <v>64</v>
      </c>
      <c r="Q144" s="373" t="str">
        <f t="shared" si="102"/>
        <v>E2.P_F.MR2-MP01-1</v>
      </c>
      <c r="R144" s="427" t="s">
        <v>976</v>
      </c>
      <c r="S144" s="375" t="s">
        <v>977</v>
      </c>
      <c r="T144" s="523">
        <v>0</v>
      </c>
      <c r="U144" s="524">
        <v>1</v>
      </c>
      <c r="V144" s="523" t="s">
        <v>67</v>
      </c>
      <c r="W144" s="584">
        <v>0.25</v>
      </c>
      <c r="X144" s="585">
        <v>0.35</v>
      </c>
      <c r="Y144" s="584">
        <v>0.25</v>
      </c>
      <c r="Z144" s="586">
        <v>0.15</v>
      </c>
      <c r="AA144" s="391"/>
      <c r="AB144" s="392"/>
      <c r="AC144" s="392"/>
      <c r="AD144" s="392"/>
      <c r="AE144" s="392"/>
      <c r="AF144" s="392"/>
      <c r="AG144" s="392"/>
      <c r="AH144" s="392"/>
      <c r="AI144" s="392"/>
      <c r="AJ144" s="392"/>
      <c r="AK144" s="392"/>
      <c r="AL144" s="392"/>
      <c r="AM144" s="392"/>
      <c r="AN144" s="392"/>
      <c r="AO144" s="392"/>
      <c r="AP144" s="392"/>
      <c r="AQ144" s="392"/>
      <c r="AR144" s="392"/>
      <c r="AS144" s="392"/>
      <c r="AT144" s="392"/>
      <c r="AU144" s="392"/>
      <c r="AV144" s="392"/>
      <c r="AW144" s="392"/>
      <c r="AX144" s="392"/>
      <c r="AY144" s="392"/>
      <c r="AZ144" s="392"/>
      <c r="BA144" s="392"/>
      <c r="BB144" s="392"/>
      <c r="BC144" s="393"/>
      <c r="BD144" s="308" t="s">
        <v>832</v>
      </c>
      <c r="BS144" s="90" t="s">
        <v>333</v>
      </c>
      <c r="BT144" s="90" t="s">
        <v>334</v>
      </c>
      <c r="BU144" s="91" t="s">
        <v>972</v>
      </c>
      <c r="BV144" s="88" t="s">
        <v>970</v>
      </c>
      <c r="DH144" s="7" t="s">
        <v>979</v>
      </c>
      <c r="DI144" s="7" t="s">
        <v>300</v>
      </c>
      <c r="DJ144" s="7" t="s">
        <v>359</v>
      </c>
      <c r="DK144" s="7" t="s">
        <v>360</v>
      </c>
      <c r="DL144" s="7" t="s">
        <v>358</v>
      </c>
      <c r="DQ144" s="7" t="s">
        <v>972</v>
      </c>
      <c r="DR144" s="7" t="s">
        <v>970</v>
      </c>
      <c r="EL144" s="381" t="s">
        <v>978</v>
      </c>
      <c r="EM144" s="325" t="s">
        <v>976</v>
      </c>
      <c r="EN144" s="281" t="s">
        <v>977</v>
      </c>
      <c r="EO144" s="394">
        <v>0</v>
      </c>
      <c r="EP144" s="394">
        <v>1</v>
      </c>
      <c r="EQ144" s="336">
        <v>0.25</v>
      </c>
      <c r="ER144" s="336">
        <v>0.35</v>
      </c>
      <c r="ES144" s="336">
        <v>0.25</v>
      </c>
      <c r="ET144" s="336">
        <v>0.15</v>
      </c>
    </row>
    <row r="145" spans="1:150" ht="44.25" customHeight="1" x14ac:dyDescent="0.2">
      <c r="A145" s="284" t="s">
        <v>76</v>
      </c>
      <c r="B145" s="439" t="s">
        <v>77</v>
      </c>
      <c r="C145" s="440" t="s">
        <v>826</v>
      </c>
      <c r="D145" s="661"/>
      <c r="E145" s="23" t="s">
        <v>718</v>
      </c>
      <c r="F145" s="23" t="str">
        <f t="shared" si="100"/>
        <v>E2.P_F</v>
      </c>
      <c r="G145" s="420" t="s">
        <v>239</v>
      </c>
      <c r="H145" s="463" t="s">
        <v>360</v>
      </c>
      <c r="I145" s="467"/>
      <c r="J145" s="468" t="s">
        <v>167</v>
      </c>
      <c r="K145" s="382" t="str">
        <f t="shared" si="101"/>
        <v>E2.P_F.MR2</v>
      </c>
      <c r="L145" s="419" t="s">
        <v>345</v>
      </c>
      <c r="M145" s="420" t="s">
        <v>975</v>
      </c>
      <c r="N145" s="383">
        <v>18152</v>
      </c>
      <c r="O145" s="295">
        <v>40000</v>
      </c>
      <c r="P145" s="385" t="s">
        <v>87</v>
      </c>
      <c r="Q145" s="386" t="str">
        <f t="shared" si="102"/>
        <v>E2.P_F.MR2-MP02-1</v>
      </c>
      <c r="R145" s="431" t="s">
        <v>980</v>
      </c>
      <c r="S145" s="321" t="s">
        <v>981</v>
      </c>
      <c r="T145" s="389">
        <v>0</v>
      </c>
      <c r="U145" s="390">
        <v>4</v>
      </c>
      <c r="V145" s="389" t="s">
        <v>67</v>
      </c>
      <c r="W145" s="302">
        <v>1</v>
      </c>
      <c r="X145" s="303">
        <v>1</v>
      </c>
      <c r="Y145" s="302">
        <v>1</v>
      </c>
      <c r="Z145" s="304">
        <v>1</v>
      </c>
      <c r="AA145" s="391"/>
      <c r="AB145" s="392"/>
      <c r="AC145" s="392"/>
      <c r="AD145" s="392"/>
      <c r="AE145" s="392"/>
      <c r="AF145" s="392"/>
      <c r="AG145" s="392"/>
      <c r="AH145" s="392"/>
      <c r="AI145" s="392"/>
      <c r="AJ145" s="392"/>
      <c r="AK145" s="392"/>
      <c r="AL145" s="392"/>
      <c r="AM145" s="392"/>
      <c r="AN145" s="392"/>
      <c r="AO145" s="392"/>
      <c r="AP145" s="392"/>
      <c r="AQ145" s="392"/>
      <c r="AR145" s="392"/>
      <c r="AS145" s="392"/>
      <c r="AT145" s="392"/>
      <c r="AU145" s="392"/>
      <c r="AV145" s="392"/>
      <c r="AW145" s="392"/>
      <c r="AX145" s="392"/>
      <c r="AY145" s="392"/>
      <c r="AZ145" s="392"/>
      <c r="BA145" s="392"/>
      <c r="BB145" s="392"/>
      <c r="BC145" s="393"/>
      <c r="BD145" s="308" t="s">
        <v>832</v>
      </c>
      <c r="BS145" s="88" t="s">
        <v>344</v>
      </c>
      <c r="BT145" s="88" t="s">
        <v>345</v>
      </c>
      <c r="BU145" s="91" t="s">
        <v>978</v>
      </c>
      <c r="BV145" s="88" t="s">
        <v>976</v>
      </c>
      <c r="DH145" s="7" t="s">
        <v>983</v>
      </c>
      <c r="DI145" s="7" t="s">
        <v>300</v>
      </c>
      <c r="DJ145" s="7" t="s">
        <v>359</v>
      </c>
      <c r="DK145" s="7" t="s">
        <v>360</v>
      </c>
      <c r="DL145" s="7" t="s">
        <v>369</v>
      </c>
      <c r="DQ145" s="7" t="s">
        <v>978</v>
      </c>
      <c r="DR145" s="7" t="s">
        <v>976</v>
      </c>
      <c r="EL145" s="381" t="s">
        <v>982</v>
      </c>
      <c r="EM145" s="325" t="s">
        <v>980</v>
      </c>
      <c r="EN145" s="281" t="s">
        <v>981</v>
      </c>
      <c r="EO145" s="394">
        <v>0</v>
      </c>
      <c r="EP145" s="394">
        <v>4</v>
      </c>
      <c r="EQ145" s="282">
        <v>1</v>
      </c>
      <c r="ER145" s="282">
        <v>1</v>
      </c>
      <c r="ES145" s="282">
        <v>1</v>
      </c>
      <c r="ET145" s="282">
        <v>1</v>
      </c>
    </row>
    <row r="146" spans="1:150" ht="41.25" customHeight="1" x14ac:dyDescent="0.2">
      <c r="A146" s="284" t="s">
        <v>76</v>
      </c>
      <c r="B146" s="439" t="s">
        <v>77</v>
      </c>
      <c r="C146" s="440" t="s">
        <v>826</v>
      </c>
      <c r="D146" s="661"/>
      <c r="E146" s="23" t="s">
        <v>718</v>
      </c>
      <c r="F146" s="23" t="str">
        <f t="shared" si="100"/>
        <v>E2.P_F</v>
      </c>
      <c r="G146" s="420" t="s">
        <v>239</v>
      </c>
      <c r="H146" s="463" t="s">
        <v>360</v>
      </c>
      <c r="I146" s="467"/>
      <c r="J146" s="468" t="s">
        <v>167</v>
      </c>
      <c r="K146" s="382" t="str">
        <f t="shared" si="101"/>
        <v>E2.P_F.MR2</v>
      </c>
      <c r="L146" s="419" t="s">
        <v>345</v>
      </c>
      <c r="M146" s="420" t="s">
        <v>975</v>
      </c>
      <c r="N146" s="383">
        <v>18152</v>
      </c>
      <c r="O146" s="295">
        <v>40000</v>
      </c>
      <c r="P146" s="385" t="s">
        <v>99</v>
      </c>
      <c r="Q146" s="386" t="str">
        <f t="shared" si="102"/>
        <v>E2.P_F.MR2-MP03-1</v>
      </c>
      <c r="R146" s="431" t="s">
        <v>984</v>
      </c>
      <c r="S146" s="321" t="s">
        <v>985</v>
      </c>
      <c r="T146" s="389">
        <v>1</v>
      </c>
      <c r="U146" s="390">
        <v>3</v>
      </c>
      <c r="V146" s="389" t="s">
        <v>67</v>
      </c>
      <c r="W146" s="302">
        <v>0</v>
      </c>
      <c r="X146" s="303">
        <v>1</v>
      </c>
      <c r="Y146" s="302">
        <v>1</v>
      </c>
      <c r="Z146" s="304">
        <v>1</v>
      </c>
      <c r="AA146" s="391"/>
      <c r="AB146" s="392"/>
      <c r="AC146" s="392"/>
      <c r="AD146" s="392"/>
      <c r="AE146" s="392"/>
      <c r="AF146" s="392"/>
      <c r="AG146" s="392"/>
      <c r="AH146" s="392"/>
      <c r="AI146" s="392"/>
      <c r="AJ146" s="392"/>
      <c r="AK146" s="392"/>
      <c r="AL146" s="392"/>
      <c r="AM146" s="392"/>
      <c r="AN146" s="392"/>
      <c r="AO146" s="392"/>
      <c r="AP146" s="392"/>
      <c r="AQ146" s="392"/>
      <c r="AR146" s="392"/>
      <c r="AS146" s="392"/>
      <c r="AT146" s="392"/>
      <c r="AU146" s="392"/>
      <c r="AV146" s="392"/>
      <c r="AW146" s="392"/>
      <c r="AX146" s="392"/>
      <c r="AY146" s="392"/>
      <c r="AZ146" s="392"/>
      <c r="BA146" s="392"/>
      <c r="BB146" s="392"/>
      <c r="BC146" s="393"/>
      <c r="BD146" s="308" t="s">
        <v>832</v>
      </c>
      <c r="BS146" s="90" t="s">
        <v>344</v>
      </c>
      <c r="BT146" s="90" t="s">
        <v>345</v>
      </c>
      <c r="BU146" s="91" t="s">
        <v>982</v>
      </c>
      <c r="BV146" s="88" t="s">
        <v>980</v>
      </c>
      <c r="DH146" s="7" t="s">
        <v>987</v>
      </c>
      <c r="DI146" s="7" t="s">
        <v>300</v>
      </c>
      <c r="DJ146" s="7" t="s">
        <v>359</v>
      </c>
      <c r="DK146" s="7" t="s">
        <v>360</v>
      </c>
      <c r="DL146" s="7" t="s">
        <v>369</v>
      </c>
      <c r="DQ146" s="7" t="s">
        <v>982</v>
      </c>
      <c r="DR146" s="7" t="s">
        <v>980</v>
      </c>
      <c r="EL146" s="381" t="s">
        <v>986</v>
      </c>
      <c r="EM146" s="325" t="s">
        <v>984</v>
      </c>
      <c r="EN146" s="281" t="s">
        <v>985</v>
      </c>
      <c r="EO146" s="394">
        <v>1</v>
      </c>
      <c r="EP146" s="394">
        <v>3</v>
      </c>
      <c r="EQ146" s="282">
        <v>0</v>
      </c>
      <c r="ER146" s="282">
        <v>1</v>
      </c>
      <c r="ES146" s="282">
        <v>1</v>
      </c>
      <c r="ET146" s="282">
        <v>1</v>
      </c>
    </row>
    <row r="147" spans="1:150" ht="51.75" customHeight="1" thickBot="1" x14ac:dyDescent="0.25">
      <c r="A147" s="284" t="s">
        <v>76</v>
      </c>
      <c r="B147" s="619" t="s">
        <v>77</v>
      </c>
      <c r="C147" s="620" t="s">
        <v>826</v>
      </c>
      <c r="D147" s="662"/>
      <c r="E147" s="24" t="s">
        <v>718</v>
      </c>
      <c r="F147" s="24" t="str">
        <f t="shared" si="100"/>
        <v>E2.P_F</v>
      </c>
      <c r="G147" s="436" t="s">
        <v>239</v>
      </c>
      <c r="H147" s="587" t="s">
        <v>360</v>
      </c>
      <c r="I147" s="473"/>
      <c r="J147" s="468" t="s">
        <v>167</v>
      </c>
      <c r="K147" s="382" t="str">
        <f t="shared" si="101"/>
        <v>E2.P_F.MR2</v>
      </c>
      <c r="L147" s="419" t="s">
        <v>345</v>
      </c>
      <c r="M147" s="420" t="s">
        <v>975</v>
      </c>
      <c r="N147" s="397">
        <v>18152</v>
      </c>
      <c r="O147" s="437">
        <v>40000</v>
      </c>
      <c r="P147" s="399" t="s">
        <v>112</v>
      </c>
      <c r="Q147" s="400" t="str">
        <f t="shared" si="102"/>
        <v>E2.P_F.MR2-MP04-1</v>
      </c>
      <c r="R147" s="438" t="s">
        <v>988</v>
      </c>
      <c r="S147" s="357" t="s">
        <v>989</v>
      </c>
      <c r="T147" s="401">
        <v>0</v>
      </c>
      <c r="U147" s="402">
        <v>1</v>
      </c>
      <c r="V147" s="401" t="s">
        <v>67</v>
      </c>
      <c r="W147" s="411">
        <v>0.2</v>
      </c>
      <c r="X147" s="644">
        <v>0.2</v>
      </c>
      <c r="Y147" s="411">
        <v>0.3</v>
      </c>
      <c r="Z147" s="412">
        <v>0.3</v>
      </c>
      <c r="AA147" s="663"/>
      <c r="AB147" s="664"/>
      <c r="AC147" s="664"/>
      <c r="AD147" s="664"/>
      <c r="AE147" s="664"/>
      <c r="AF147" s="664"/>
      <c r="AG147" s="664"/>
      <c r="AH147" s="664"/>
      <c r="AI147" s="664"/>
      <c r="AJ147" s="664"/>
      <c r="AK147" s="664"/>
      <c r="AL147" s="664"/>
      <c r="AM147" s="664"/>
      <c r="AN147" s="664"/>
      <c r="AO147" s="664"/>
      <c r="AP147" s="664"/>
      <c r="AQ147" s="664"/>
      <c r="AR147" s="664"/>
      <c r="AS147" s="664"/>
      <c r="AT147" s="664"/>
      <c r="AU147" s="664"/>
      <c r="AV147" s="664"/>
      <c r="AW147" s="664"/>
      <c r="AX147" s="664"/>
      <c r="AY147" s="664"/>
      <c r="AZ147" s="664"/>
      <c r="BA147" s="664"/>
      <c r="BB147" s="664"/>
      <c r="BC147" s="665"/>
      <c r="BD147" s="308" t="s">
        <v>832</v>
      </c>
      <c r="BS147" s="90" t="s">
        <v>344</v>
      </c>
      <c r="BT147" s="90" t="s">
        <v>345</v>
      </c>
      <c r="BU147" s="91" t="s">
        <v>986</v>
      </c>
      <c r="BV147" s="88" t="s">
        <v>984</v>
      </c>
      <c r="DH147" s="7" t="s">
        <v>991</v>
      </c>
      <c r="DI147" s="7" t="s">
        <v>300</v>
      </c>
      <c r="DJ147" s="7" t="s">
        <v>359</v>
      </c>
      <c r="DK147" s="7" t="s">
        <v>360</v>
      </c>
      <c r="DL147" s="7" t="s">
        <v>369</v>
      </c>
      <c r="DQ147" s="7" t="s">
        <v>986</v>
      </c>
      <c r="DR147" s="7" t="s">
        <v>984</v>
      </c>
      <c r="EL147" s="381" t="s">
        <v>990</v>
      </c>
      <c r="EM147" s="325" t="s">
        <v>988</v>
      </c>
      <c r="EN147" s="281" t="s">
        <v>989</v>
      </c>
      <c r="EO147" s="394">
        <v>0</v>
      </c>
      <c r="EP147" s="394">
        <v>1</v>
      </c>
      <c r="EQ147" s="283">
        <v>0.2</v>
      </c>
      <c r="ER147" s="283">
        <v>0.2</v>
      </c>
      <c r="ES147" s="283">
        <v>0.3</v>
      </c>
      <c r="ET147" s="283">
        <v>0.3</v>
      </c>
    </row>
    <row r="148" spans="1:150" ht="107.25" customHeight="1" x14ac:dyDescent="0.2">
      <c r="A148" s="240" t="s">
        <v>90</v>
      </c>
      <c r="B148" s="625" t="s">
        <v>91</v>
      </c>
      <c r="C148" s="626" t="s">
        <v>992</v>
      </c>
      <c r="D148" s="441" t="s">
        <v>993</v>
      </c>
      <c r="E148" s="3" t="s">
        <v>57</v>
      </c>
      <c r="F148" s="666" t="str">
        <f t="shared" si="100"/>
        <v>E3.P_A</v>
      </c>
      <c r="G148" s="489" t="s">
        <v>250</v>
      </c>
      <c r="H148" s="369" t="s">
        <v>386</v>
      </c>
      <c r="I148" s="413" t="s">
        <v>994</v>
      </c>
      <c r="J148" s="445" t="s">
        <v>61</v>
      </c>
      <c r="K148" s="407" t="str">
        <f t="shared" si="101"/>
        <v>E3.P_A.MR1</v>
      </c>
      <c r="L148" s="368" t="s">
        <v>356</v>
      </c>
      <c r="M148" s="369" t="s">
        <v>995</v>
      </c>
      <c r="N148" s="490">
        <v>87</v>
      </c>
      <c r="O148" s="490">
        <v>114</v>
      </c>
      <c r="P148" s="667" t="s">
        <v>64</v>
      </c>
      <c r="Q148" s="668" t="str">
        <f t="shared" si="102"/>
        <v>E3.P_A.MR1-MP01-1</v>
      </c>
      <c r="R148" s="521" t="s">
        <v>996</v>
      </c>
      <c r="S148" s="669" t="s">
        <v>997</v>
      </c>
      <c r="T148" s="376">
        <v>12</v>
      </c>
      <c r="U148" s="377">
        <v>17</v>
      </c>
      <c r="V148" s="376" t="s">
        <v>67</v>
      </c>
      <c r="W148" s="260">
        <v>0</v>
      </c>
      <c r="X148" s="378">
        <v>3</v>
      </c>
      <c r="Y148" s="260">
        <v>2</v>
      </c>
      <c r="Z148" s="379">
        <v>0</v>
      </c>
      <c r="AA148" s="264">
        <f>5200000+35086911+488195319+197696328+2027636000+1000000000+500000000+200000000+694038535+41241099+2596388435+3746307390+955074829+388313391</f>
        <v>12875178237</v>
      </c>
      <c r="AB148" s="265">
        <v>0</v>
      </c>
      <c r="AC148" s="265">
        <f>1838296900-1000000000</f>
        <v>838296900</v>
      </c>
      <c r="AD148" s="265">
        <v>0</v>
      </c>
      <c r="AE148" s="265">
        <v>0</v>
      </c>
      <c r="AF148" s="265">
        <f>757742708+378871354+76097685+589045869+300520000+1010857538-894941217</f>
        <v>2218193937</v>
      </c>
      <c r="AG148" s="265">
        <f>SUM(AA148:AF148)</f>
        <v>15931669074</v>
      </c>
      <c r="AH148" s="265">
        <f>AA148*1.035-173090969</f>
        <v>13152718506.294998</v>
      </c>
      <c r="AI148" s="265">
        <v>215131029</v>
      </c>
      <c r="AJ148" s="265">
        <f>521638097+2620208292-1035000000</f>
        <v>2106846389</v>
      </c>
      <c r="AK148" s="265"/>
      <c r="AL148" s="265">
        <f t="shared" ref="AL148" si="111">AE148*1.035</f>
        <v>0</v>
      </c>
      <c r="AM148" s="265">
        <f>AF148*1.035-450649552</f>
        <v>1845181172.7949996</v>
      </c>
      <c r="AN148" s="265">
        <f>SUM(AH148:AM148)</f>
        <v>17319877097.089996</v>
      </c>
      <c r="AO148" s="265">
        <f>AH148*1.035-87570968+2500000000</f>
        <v>16025492686.015322</v>
      </c>
      <c r="AP148" s="265">
        <f>AI148*1.035-222660000</f>
        <v>615.01499998569489</v>
      </c>
      <c r="AQ148" s="265">
        <v>33296026</v>
      </c>
      <c r="AR148" s="265">
        <f t="shared" ref="AR148:AS148" si="112">AK148*1.035</f>
        <v>0</v>
      </c>
      <c r="AS148" s="265">
        <f t="shared" si="112"/>
        <v>0</v>
      </c>
      <c r="AT148" s="265">
        <f>AM148*1.035-168674411</f>
        <v>1741088102.8428245</v>
      </c>
      <c r="AU148" s="265">
        <f>SUM(AO148:AT148)</f>
        <v>17799877429.873146</v>
      </c>
      <c r="AV148" s="265">
        <f>AO148*1.035-721010969</f>
        <v>15865373961.025856</v>
      </c>
      <c r="AW148" s="265">
        <f>AP148*1.035-1</f>
        <v>635.54052498519411</v>
      </c>
      <c r="AX148" s="265">
        <f>4755371570+3782457543-1108717875</f>
        <v>7429111238</v>
      </c>
      <c r="AY148" s="265">
        <f t="shared" ref="AY148:AZ148" si="113">AR148*1.035</f>
        <v>0</v>
      </c>
      <c r="AZ148" s="265">
        <f t="shared" si="113"/>
        <v>0</v>
      </c>
      <c r="BA148" s="265">
        <f>AT148*1.035+702002694</f>
        <v>2504028880.4423232</v>
      </c>
      <c r="BB148" s="265">
        <f>SUM(AV148:BA148)</f>
        <v>25798514715.008705</v>
      </c>
      <c r="BC148" s="670">
        <f t="shared" ref="BC148" si="114">+BB148+AU148+AN148+AG148</f>
        <v>76849938315.971848</v>
      </c>
      <c r="BD148" s="308"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499" t="s">
        <v>999</v>
      </c>
      <c r="EM148" s="325" t="s">
        <v>996</v>
      </c>
      <c r="EN148" s="281" t="s">
        <v>997</v>
      </c>
      <c r="EO148" s="671">
        <v>12</v>
      </c>
      <c r="EP148" s="671">
        <v>17</v>
      </c>
      <c r="EQ148" s="508">
        <v>0</v>
      </c>
      <c r="ER148" s="508">
        <v>3</v>
      </c>
      <c r="ES148" s="508">
        <v>2</v>
      </c>
      <c r="ET148" s="508">
        <v>0</v>
      </c>
    </row>
    <row r="149" spans="1:150" ht="57.75" customHeight="1" x14ac:dyDescent="0.2">
      <c r="A149" s="284" t="s">
        <v>90</v>
      </c>
      <c r="B149" s="439" t="s">
        <v>91</v>
      </c>
      <c r="C149" s="440" t="s">
        <v>992</v>
      </c>
      <c r="D149" s="440"/>
      <c r="E149" s="8" t="s">
        <v>57</v>
      </c>
      <c r="F149" s="672" t="str">
        <f t="shared" si="100"/>
        <v>E3.P_A</v>
      </c>
      <c r="G149" s="420" t="s">
        <v>250</v>
      </c>
      <c r="H149" s="673" t="s">
        <v>386</v>
      </c>
      <c r="I149" s="453"/>
      <c r="J149" s="291" t="s">
        <v>61</v>
      </c>
      <c r="K149" s="292" t="str">
        <f t="shared" si="101"/>
        <v>E3.P_A.MR1</v>
      </c>
      <c r="L149" s="419" t="s">
        <v>356</v>
      </c>
      <c r="M149" s="420" t="s">
        <v>995</v>
      </c>
      <c r="N149" s="503">
        <v>87</v>
      </c>
      <c r="O149" s="10">
        <v>114</v>
      </c>
      <c r="P149" s="491" t="s">
        <v>87</v>
      </c>
      <c r="Q149" s="504" t="str">
        <f t="shared" si="102"/>
        <v>E3.P_A.MR1-MP02-1</v>
      </c>
      <c r="R149" s="431" t="s">
        <v>1001</v>
      </c>
      <c r="S149" s="674" t="s">
        <v>1002</v>
      </c>
      <c r="T149" s="300">
        <v>0</v>
      </c>
      <c r="U149" s="301">
        <v>3</v>
      </c>
      <c r="V149" s="300" t="s">
        <v>67</v>
      </c>
      <c r="W149" s="322">
        <v>0.2</v>
      </c>
      <c r="X149" s="337">
        <v>0.8</v>
      </c>
      <c r="Y149" s="302">
        <v>1</v>
      </c>
      <c r="Z149" s="304">
        <v>1</v>
      </c>
      <c r="AA149" s="305"/>
      <c r="AB149" s="306"/>
      <c r="AC149" s="306"/>
      <c r="AD149" s="306"/>
      <c r="AE149" s="306"/>
      <c r="AF149" s="306"/>
      <c r="AG149" s="306"/>
      <c r="AH149" s="306"/>
      <c r="AI149" s="306"/>
      <c r="AJ149" s="306"/>
      <c r="AK149" s="306"/>
      <c r="AL149" s="306"/>
      <c r="AM149" s="306"/>
      <c r="AN149" s="306"/>
      <c r="AO149" s="306"/>
      <c r="AP149" s="306"/>
      <c r="AQ149" s="306"/>
      <c r="AR149" s="306"/>
      <c r="AS149" s="306"/>
      <c r="AT149" s="306"/>
      <c r="AU149" s="306"/>
      <c r="AV149" s="306"/>
      <c r="AW149" s="306"/>
      <c r="AX149" s="306"/>
      <c r="AY149" s="306"/>
      <c r="AZ149" s="306"/>
      <c r="BA149" s="306"/>
      <c r="BB149" s="306"/>
      <c r="BC149" s="307"/>
      <c r="BD149" s="308"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499" t="s">
        <v>1003</v>
      </c>
      <c r="EM149" s="325" t="s">
        <v>1001</v>
      </c>
      <c r="EN149" s="281" t="s">
        <v>1002</v>
      </c>
      <c r="EO149" s="281">
        <v>0</v>
      </c>
      <c r="EP149" s="281">
        <v>3</v>
      </c>
      <c r="EQ149" s="283">
        <v>0.2</v>
      </c>
      <c r="ER149" s="283">
        <v>0.8</v>
      </c>
      <c r="ES149" s="282">
        <v>1</v>
      </c>
      <c r="ET149" s="282">
        <v>1</v>
      </c>
    </row>
    <row r="150" spans="1:150" ht="45.75" customHeight="1" x14ac:dyDescent="0.2">
      <c r="A150" s="284" t="s">
        <v>90</v>
      </c>
      <c r="B150" s="439" t="s">
        <v>91</v>
      </c>
      <c r="C150" s="440" t="s">
        <v>992</v>
      </c>
      <c r="D150" s="440"/>
      <c r="E150" s="8" t="s">
        <v>57</v>
      </c>
      <c r="F150" s="672" t="str">
        <f t="shared" si="100"/>
        <v>E3.P_A</v>
      </c>
      <c r="G150" s="420" t="s">
        <v>250</v>
      </c>
      <c r="H150" s="673" t="s">
        <v>386</v>
      </c>
      <c r="I150" s="453"/>
      <c r="J150" s="291" t="s">
        <v>61</v>
      </c>
      <c r="K150" s="292" t="str">
        <f t="shared" si="101"/>
        <v>E3.P_A.MR1</v>
      </c>
      <c r="L150" s="419" t="s">
        <v>356</v>
      </c>
      <c r="M150" s="420" t="s">
        <v>995</v>
      </c>
      <c r="N150" s="503">
        <v>87</v>
      </c>
      <c r="O150" s="10">
        <v>114</v>
      </c>
      <c r="P150" s="491" t="s">
        <v>99</v>
      </c>
      <c r="Q150" s="504" t="str">
        <f t="shared" si="102"/>
        <v>E3.P_A.MR1-MP03-1</v>
      </c>
      <c r="R150" s="431" t="s">
        <v>1005</v>
      </c>
      <c r="S150" s="674" t="s">
        <v>1006</v>
      </c>
      <c r="T150" s="389">
        <v>12</v>
      </c>
      <c r="U150" s="390">
        <v>12</v>
      </c>
      <c r="V150" s="389" t="s">
        <v>102</v>
      </c>
      <c r="W150" s="302">
        <v>0</v>
      </c>
      <c r="X150" s="303">
        <v>4</v>
      </c>
      <c r="Y150" s="302">
        <v>4</v>
      </c>
      <c r="Z150" s="304">
        <v>4</v>
      </c>
      <c r="AA150" s="391"/>
      <c r="AB150" s="392"/>
      <c r="AC150" s="392"/>
      <c r="AD150" s="392"/>
      <c r="AE150" s="392"/>
      <c r="AF150" s="392"/>
      <c r="AG150" s="392"/>
      <c r="AH150" s="392"/>
      <c r="AI150" s="392"/>
      <c r="AJ150" s="392"/>
      <c r="AK150" s="392"/>
      <c r="AL150" s="392"/>
      <c r="AM150" s="392"/>
      <c r="AN150" s="392"/>
      <c r="AO150" s="392"/>
      <c r="AP150" s="392"/>
      <c r="AQ150" s="392"/>
      <c r="AR150" s="392"/>
      <c r="AS150" s="392"/>
      <c r="AT150" s="392"/>
      <c r="AU150" s="392"/>
      <c r="AV150" s="392"/>
      <c r="AW150" s="392"/>
      <c r="AX150" s="392"/>
      <c r="AY150" s="392"/>
      <c r="AZ150" s="392"/>
      <c r="BA150" s="392"/>
      <c r="BB150" s="392"/>
      <c r="BC150" s="393"/>
      <c r="BD150" s="308"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499" t="s">
        <v>1007</v>
      </c>
      <c r="EM150" s="325" t="s">
        <v>1005</v>
      </c>
      <c r="EN150" s="281" t="s">
        <v>1006</v>
      </c>
      <c r="EO150" s="394">
        <v>12</v>
      </c>
      <c r="EP150" s="394">
        <v>12</v>
      </c>
      <c r="EQ150" s="282">
        <v>0</v>
      </c>
      <c r="ER150" s="282">
        <v>4</v>
      </c>
      <c r="ES150" s="282">
        <v>4</v>
      </c>
      <c r="ET150" s="282">
        <v>4</v>
      </c>
    </row>
    <row r="151" spans="1:150" ht="45" customHeight="1" x14ac:dyDescent="0.2">
      <c r="A151" s="284" t="s">
        <v>90</v>
      </c>
      <c r="B151" s="439" t="s">
        <v>91</v>
      </c>
      <c r="C151" s="440" t="s">
        <v>992</v>
      </c>
      <c r="D151" s="440"/>
      <c r="E151" s="8" t="s">
        <v>57</v>
      </c>
      <c r="F151" s="672" t="str">
        <f t="shared" si="100"/>
        <v>E3.P_A</v>
      </c>
      <c r="G151" s="420" t="s">
        <v>250</v>
      </c>
      <c r="H151" s="673" t="s">
        <v>386</v>
      </c>
      <c r="I151" s="453"/>
      <c r="J151" s="291" t="s">
        <v>61</v>
      </c>
      <c r="K151" s="292" t="str">
        <f t="shared" si="101"/>
        <v>E3.P_A.MR1</v>
      </c>
      <c r="L151" s="419" t="s">
        <v>356</v>
      </c>
      <c r="M151" s="420" t="s">
        <v>995</v>
      </c>
      <c r="N151" s="503">
        <v>87</v>
      </c>
      <c r="O151" s="10">
        <v>114</v>
      </c>
      <c r="P151" s="491" t="s">
        <v>112</v>
      </c>
      <c r="Q151" s="504" t="str">
        <f t="shared" si="102"/>
        <v>E3.P_A.MR1-MP04-1</v>
      </c>
      <c r="R151" s="431" t="s">
        <v>1009</v>
      </c>
      <c r="S151" s="674" t="s">
        <v>1010</v>
      </c>
      <c r="T151" s="389">
        <v>26</v>
      </c>
      <c r="U151" s="390">
        <v>28</v>
      </c>
      <c r="V151" s="389" t="s">
        <v>67</v>
      </c>
      <c r="W151" s="302">
        <v>0</v>
      </c>
      <c r="X151" s="303">
        <v>1</v>
      </c>
      <c r="Y151" s="302">
        <v>1</v>
      </c>
      <c r="Z151" s="304">
        <v>0</v>
      </c>
      <c r="AA151" s="391"/>
      <c r="AB151" s="392"/>
      <c r="AC151" s="392"/>
      <c r="AD151" s="392"/>
      <c r="AE151" s="392"/>
      <c r="AF151" s="392"/>
      <c r="AG151" s="392"/>
      <c r="AH151" s="392"/>
      <c r="AI151" s="392"/>
      <c r="AJ151" s="392"/>
      <c r="AK151" s="392"/>
      <c r="AL151" s="392"/>
      <c r="AM151" s="392"/>
      <c r="AN151" s="392"/>
      <c r="AO151" s="392"/>
      <c r="AP151" s="392"/>
      <c r="AQ151" s="392"/>
      <c r="AR151" s="392"/>
      <c r="AS151" s="392"/>
      <c r="AT151" s="392"/>
      <c r="AU151" s="392"/>
      <c r="AV151" s="392"/>
      <c r="AW151" s="392"/>
      <c r="AX151" s="392"/>
      <c r="AY151" s="392"/>
      <c r="AZ151" s="392"/>
      <c r="BA151" s="392"/>
      <c r="BB151" s="392"/>
      <c r="BC151" s="393"/>
      <c r="BD151" s="308"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499" t="s">
        <v>1011</v>
      </c>
      <c r="EM151" s="325" t="s">
        <v>1009</v>
      </c>
      <c r="EN151" s="281" t="s">
        <v>1010</v>
      </c>
      <c r="EO151" s="507">
        <v>26</v>
      </c>
      <c r="EP151" s="507">
        <v>28</v>
      </c>
      <c r="EQ151" s="508">
        <v>0</v>
      </c>
      <c r="ER151" s="508">
        <v>1</v>
      </c>
      <c r="ES151" s="508">
        <v>1</v>
      </c>
      <c r="ET151" s="508">
        <v>0</v>
      </c>
    </row>
    <row r="152" spans="1:150" ht="63.75" customHeight="1" x14ac:dyDescent="0.2">
      <c r="A152" s="284" t="s">
        <v>90</v>
      </c>
      <c r="B152" s="439" t="s">
        <v>91</v>
      </c>
      <c r="C152" s="440" t="s">
        <v>992</v>
      </c>
      <c r="D152" s="440"/>
      <c r="E152" s="8" t="s">
        <v>57</v>
      </c>
      <c r="F152" s="672" t="str">
        <f t="shared" si="100"/>
        <v>E3.P_A</v>
      </c>
      <c r="G152" s="420" t="s">
        <v>250</v>
      </c>
      <c r="H152" s="673" t="s">
        <v>386</v>
      </c>
      <c r="I152" s="453"/>
      <c r="J152" s="291" t="s">
        <v>61</v>
      </c>
      <c r="K152" s="292" t="str">
        <f t="shared" si="101"/>
        <v>E3.P_A.MR1</v>
      </c>
      <c r="L152" s="419" t="s">
        <v>356</v>
      </c>
      <c r="M152" s="420" t="s">
        <v>995</v>
      </c>
      <c r="N152" s="503">
        <v>87</v>
      </c>
      <c r="O152" s="10">
        <v>114</v>
      </c>
      <c r="P152" s="491" t="s">
        <v>122</v>
      </c>
      <c r="Q152" s="504" t="str">
        <f t="shared" si="102"/>
        <v>E3.P_A.MR1-MP05-1</v>
      </c>
      <c r="R152" s="431" t="s">
        <v>1013</v>
      </c>
      <c r="S152" s="674" t="s">
        <v>1014</v>
      </c>
      <c r="T152" s="389">
        <v>0</v>
      </c>
      <c r="U152" s="390">
        <v>3</v>
      </c>
      <c r="V152" s="389" t="s">
        <v>67</v>
      </c>
      <c r="W152" s="302">
        <v>0</v>
      </c>
      <c r="X152" s="303">
        <v>1</v>
      </c>
      <c r="Y152" s="302">
        <v>1</v>
      </c>
      <c r="Z152" s="304">
        <v>1</v>
      </c>
      <c r="AA152" s="391"/>
      <c r="AB152" s="392"/>
      <c r="AC152" s="392"/>
      <c r="AD152" s="392"/>
      <c r="AE152" s="392"/>
      <c r="AF152" s="392"/>
      <c r="AG152" s="392"/>
      <c r="AH152" s="392"/>
      <c r="AI152" s="392"/>
      <c r="AJ152" s="392"/>
      <c r="AK152" s="392"/>
      <c r="AL152" s="392"/>
      <c r="AM152" s="392"/>
      <c r="AN152" s="392"/>
      <c r="AO152" s="392"/>
      <c r="AP152" s="392"/>
      <c r="AQ152" s="392"/>
      <c r="AR152" s="392"/>
      <c r="AS152" s="392"/>
      <c r="AT152" s="392"/>
      <c r="AU152" s="392"/>
      <c r="AV152" s="392"/>
      <c r="AW152" s="392"/>
      <c r="AX152" s="392"/>
      <c r="AY152" s="392"/>
      <c r="AZ152" s="392"/>
      <c r="BA152" s="392"/>
      <c r="BB152" s="392"/>
      <c r="BC152" s="393"/>
      <c r="BD152" s="308"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499" t="s">
        <v>1015</v>
      </c>
      <c r="EM152" s="325" t="s">
        <v>1013</v>
      </c>
      <c r="EN152" s="281" t="s">
        <v>1014</v>
      </c>
      <c r="EO152" s="394">
        <v>0</v>
      </c>
      <c r="EP152" s="394">
        <v>3</v>
      </c>
      <c r="EQ152" s="282">
        <v>0</v>
      </c>
      <c r="ER152" s="282">
        <v>1</v>
      </c>
      <c r="ES152" s="282">
        <v>1</v>
      </c>
      <c r="ET152" s="282">
        <v>1</v>
      </c>
    </row>
    <row r="153" spans="1:150" ht="58.5" customHeight="1" x14ac:dyDescent="0.2">
      <c r="A153" s="284" t="s">
        <v>90</v>
      </c>
      <c r="B153" s="439" t="s">
        <v>91</v>
      </c>
      <c r="C153" s="440" t="s">
        <v>992</v>
      </c>
      <c r="D153" s="440"/>
      <c r="E153" s="8" t="s">
        <v>57</v>
      </c>
      <c r="F153" s="672" t="str">
        <f t="shared" si="100"/>
        <v>E3.P_A</v>
      </c>
      <c r="G153" s="420" t="s">
        <v>250</v>
      </c>
      <c r="H153" s="673" t="s">
        <v>386</v>
      </c>
      <c r="I153" s="453"/>
      <c r="J153" s="291" t="s">
        <v>61</v>
      </c>
      <c r="K153" s="292" t="str">
        <f t="shared" si="101"/>
        <v>E3.P_A.MR1</v>
      </c>
      <c r="L153" s="419" t="s">
        <v>356</v>
      </c>
      <c r="M153" s="420" t="s">
        <v>995</v>
      </c>
      <c r="N153" s="503">
        <v>87</v>
      </c>
      <c r="O153" s="10">
        <v>114</v>
      </c>
      <c r="P153" s="491" t="s">
        <v>132</v>
      </c>
      <c r="Q153" s="504" t="str">
        <f t="shared" si="102"/>
        <v>E3.P_A.MR1-MP06-1</v>
      </c>
      <c r="R153" s="431" t="s">
        <v>1017</v>
      </c>
      <c r="S153" s="674" t="s">
        <v>1018</v>
      </c>
      <c r="T153" s="389">
        <v>26</v>
      </c>
      <c r="U153" s="390">
        <v>26</v>
      </c>
      <c r="V153" s="389" t="s">
        <v>102</v>
      </c>
      <c r="W153" s="322">
        <v>0.2</v>
      </c>
      <c r="X153" s="337">
        <v>7.8</v>
      </c>
      <c r="Y153" s="302">
        <v>10</v>
      </c>
      <c r="Z153" s="304">
        <v>8</v>
      </c>
      <c r="AA153" s="391"/>
      <c r="AB153" s="392"/>
      <c r="AC153" s="392"/>
      <c r="AD153" s="392"/>
      <c r="AE153" s="392"/>
      <c r="AF153" s="392"/>
      <c r="AG153" s="392"/>
      <c r="AH153" s="392"/>
      <c r="AI153" s="392"/>
      <c r="AJ153" s="392"/>
      <c r="AK153" s="392"/>
      <c r="AL153" s="392"/>
      <c r="AM153" s="392"/>
      <c r="AN153" s="392"/>
      <c r="AO153" s="392"/>
      <c r="AP153" s="392"/>
      <c r="AQ153" s="392"/>
      <c r="AR153" s="392"/>
      <c r="AS153" s="392"/>
      <c r="AT153" s="392"/>
      <c r="AU153" s="392"/>
      <c r="AV153" s="392"/>
      <c r="AW153" s="392"/>
      <c r="AX153" s="392"/>
      <c r="AY153" s="392"/>
      <c r="AZ153" s="392"/>
      <c r="BA153" s="392"/>
      <c r="BB153" s="392"/>
      <c r="BC153" s="393"/>
      <c r="BD153" s="308"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499" t="s">
        <v>1019</v>
      </c>
      <c r="EM153" s="325" t="s">
        <v>1017</v>
      </c>
      <c r="EN153" s="281" t="s">
        <v>1018</v>
      </c>
      <c r="EO153" s="394">
        <v>26</v>
      </c>
      <c r="EP153" s="394">
        <v>26</v>
      </c>
      <c r="EQ153" s="283">
        <v>0.2</v>
      </c>
      <c r="ER153" s="283">
        <v>7.8</v>
      </c>
      <c r="ES153" s="282">
        <v>10</v>
      </c>
      <c r="ET153" s="282">
        <v>8</v>
      </c>
    </row>
    <row r="154" spans="1:150" ht="47.25" customHeight="1" x14ac:dyDescent="0.2">
      <c r="A154" s="284" t="s">
        <v>90</v>
      </c>
      <c r="B154" s="439" t="s">
        <v>91</v>
      </c>
      <c r="C154" s="440" t="s">
        <v>992</v>
      </c>
      <c r="D154" s="440"/>
      <c r="E154" s="8" t="s">
        <v>57</v>
      </c>
      <c r="F154" s="672" t="str">
        <f t="shared" si="100"/>
        <v>E3.P_A</v>
      </c>
      <c r="G154" s="420" t="s">
        <v>250</v>
      </c>
      <c r="H154" s="673" t="s">
        <v>386</v>
      </c>
      <c r="I154" s="453"/>
      <c r="J154" s="291" t="s">
        <v>61</v>
      </c>
      <c r="K154" s="292" t="str">
        <f t="shared" si="101"/>
        <v>E3.P_A.MR1</v>
      </c>
      <c r="L154" s="419" t="s">
        <v>356</v>
      </c>
      <c r="M154" s="420" t="s">
        <v>995</v>
      </c>
      <c r="N154" s="503">
        <v>87</v>
      </c>
      <c r="O154" s="10">
        <v>114</v>
      </c>
      <c r="P154" s="491" t="s">
        <v>142</v>
      </c>
      <c r="Q154" s="504" t="str">
        <f t="shared" si="102"/>
        <v>E3.P_A.MR1-MP07-1</v>
      </c>
      <c r="R154" s="431" t="s">
        <v>1021</v>
      </c>
      <c r="S154" s="674" t="s">
        <v>1010</v>
      </c>
      <c r="T154" s="675">
        <v>0.6</v>
      </c>
      <c r="U154" s="390">
        <v>1</v>
      </c>
      <c r="V154" s="389" t="s">
        <v>67</v>
      </c>
      <c r="W154" s="322">
        <v>0.5</v>
      </c>
      <c r="X154" s="337">
        <v>0.5</v>
      </c>
      <c r="Y154" s="302">
        <v>0</v>
      </c>
      <c r="Z154" s="304">
        <v>0</v>
      </c>
      <c r="AA154" s="391"/>
      <c r="AB154" s="392"/>
      <c r="AC154" s="392"/>
      <c r="AD154" s="392"/>
      <c r="AE154" s="392"/>
      <c r="AF154" s="392"/>
      <c r="AG154" s="392"/>
      <c r="AH154" s="392"/>
      <c r="AI154" s="392"/>
      <c r="AJ154" s="392"/>
      <c r="AK154" s="392"/>
      <c r="AL154" s="392"/>
      <c r="AM154" s="392"/>
      <c r="AN154" s="392"/>
      <c r="AO154" s="392"/>
      <c r="AP154" s="392"/>
      <c r="AQ154" s="392"/>
      <c r="AR154" s="392"/>
      <c r="AS154" s="392"/>
      <c r="AT154" s="392"/>
      <c r="AU154" s="392"/>
      <c r="AV154" s="392"/>
      <c r="AW154" s="392"/>
      <c r="AX154" s="392"/>
      <c r="AY154" s="392"/>
      <c r="AZ154" s="392"/>
      <c r="BA154" s="392"/>
      <c r="BB154" s="392"/>
      <c r="BC154" s="393"/>
      <c r="BD154" s="308"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499" t="s">
        <v>1022</v>
      </c>
      <c r="EM154" s="325" t="s">
        <v>1021</v>
      </c>
      <c r="EN154" s="281" t="s">
        <v>1010</v>
      </c>
      <c r="EO154" s="676">
        <v>0.6</v>
      </c>
      <c r="EP154" s="394">
        <v>1</v>
      </c>
      <c r="EQ154" s="283">
        <v>0.5</v>
      </c>
      <c r="ER154" s="283">
        <v>0.5</v>
      </c>
      <c r="ES154" s="282">
        <v>0</v>
      </c>
      <c r="ET154" s="282">
        <v>0</v>
      </c>
    </row>
    <row r="155" spans="1:150" ht="53.25" customHeight="1" x14ac:dyDescent="0.2">
      <c r="A155" s="284" t="s">
        <v>90</v>
      </c>
      <c r="B155" s="439" t="s">
        <v>91</v>
      </c>
      <c r="C155" s="440" t="s">
        <v>992</v>
      </c>
      <c r="D155" s="440"/>
      <c r="E155" s="8" t="s">
        <v>57</v>
      </c>
      <c r="F155" s="672" t="str">
        <f t="shared" si="100"/>
        <v>E3.P_A</v>
      </c>
      <c r="G155" s="420" t="s">
        <v>250</v>
      </c>
      <c r="H155" s="673" t="s">
        <v>386</v>
      </c>
      <c r="I155" s="453"/>
      <c r="J155" s="291" t="s">
        <v>61</v>
      </c>
      <c r="K155" s="292" t="str">
        <f t="shared" si="101"/>
        <v>E3.P_A.MR1</v>
      </c>
      <c r="L155" s="419" t="s">
        <v>356</v>
      </c>
      <c r="M155" s="420" t="s">
        <v>995</v>
      </c>
      <c r="N155" s="503">
        <v>87</v>
      </c>
      <c r="O155" s="10">
        <v>114</v>
      </c>
      <c r="P155" s="491" t="s">
        <v>156</v>
      </c>
      <c r="Q155" s="504" t="str">
        <f t="shared" si="102"/>
        <v>E3.P_A.MR1-MP08-1</v>
      </c>
      <c r="R155" s="431" t="s">
        <v>1024</v>
      </c>
      <c r="S155" s="674" t="s">
        <v>1018</v>
      </c>
      <c r="T155" s="389">
        <v>1</v>
      </c>
      <c r="U155" s="390">
        <v>1</v>
      </c>
      <c r="V155" s="389" t="s">
        <v>102</v>
      </c>
      <c r="W155" s="302">
        <v>0</v>
      </c>
      <c r="X155" s="303">
        <v>0</v>
      </c>
      <c r="Y155" s="322">
        <v>0.5</v>
      </c>
      <c r="Z155" s="323">
        <v>0.5</v>
      </c>
      <c r="AA155" s="391"/>
      <c r="AB155" s="392"/>
      <c r="AC155" s="392"/>
      <c r="AD155" s="392"/>
      <c r="AE155" s="392"/>
      <c r="AF155" s="392"/>
      <c r="AG155" s="392"/>
      <c r="AH155" s="392"/>
      <c r="AI155" s="392"/>
      <c r="AJ155" s="392"/>
      <c r="AK155" s="392"/>
      <c r="AL155" s="392"/>
      <c r="AM155" s="392"/>
      <c r="AN155" s="392"/>
      <c r="AO155" s="392"/>
      <c r="AP155" s="392"/>
      <c r="AQ155" s="392"/>
      <c r="AR155" s="392"/>
      <c r="AS155" s="392"/>
      <c r="AT155" s="392"/>
      <c r="AU155" s="392"/>
      <c r="AV155" s="392"/>
      <c r="AW155" s="392"/>
      <c r="AX155" s="392"/>
      <c r="AY155" s="392"/>
      <c r="AZ155" s="392"/>
      <c r="BA155" s="392"/>
      <c r="BB155" s="392"/>
      <c r="BC155" s="393"/>
      <c r="BD155" s="308"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499" t="s">
        <v>1025</v>
      </c>
      <c r="EM155" s="325" t="s">
        <v>1024</v>
      </c>
      <c r="EN155" s="281" t="s">
        <v>1018</v>
      </c>
      <c r="EO155" s="394">
        <v>1</v>
      </c>
      <c r="EP155" s="394">
        <v>1</v>
      </c>
      <c r="EQ155" s="282">
        <v>0</v>
      </c>
      <c r="ER155" s="282">
        <v>0</v>
      </c>
      <c r="ES155" s="283">
        <v>0.5</v>
      </c>
      <c r="ET155" s="283">
        <v>0.5</v>
      </c>
    </row>
    <row r="156" spans="1:150" ht="42" customHeight="1" x14ac:dyDescent="0.2">
      <c r="A156" s="284" t="s">
        <v>90</v>
      </c>
      <c r="B156" s="439" t="s">
        <v>91</v>
      </c>
      <c r="C156" s="440" t="s">
        <v>992</v>
      </c>
      <c r="D156" s="440"/>
      <c r="E156" s="8" t="s">
        <v>57</v>
      </c>
      <c r="F156" s="672" t="str">
        <f t="shared" si="100"/>
        <v>E3.P_A</v>
      </c>
      <c r="G156" s="420" t="s">
        <v>250</v>
      </c>
      <c r="H156" s="673" t="s">
        <v>386</v>
      </c>
      <c r="I156" s="453"/>
      <c r="J156" s="291" t="s">
        <v>61</v>
      </c>
      <c r="K156" s="292" t="str">
        <f t="shared" si="101"/>
        <v>E3.P_A.MR1</v>
      </c>
      <c r="L156" s="419" t="s">
        <v>356</v>
      </c>
      <c r="M156" s="420" t="s">
        <v>995</v>
      </c>
      <c r="N156" s="503">
        <v>87</v>
      </c>
      <c r="O156" s="10">
        <v>114</v>
      </c>
      <c r="P156" s="491" t="s">
        <v>515</v>
      </c>
      <c r="Q156" s="504" t="str">
        <f t="shared" si="102"/>
        <v>E3.P_A.MR1-MP09-1</v>
      </c>
      <c r="R156" s="431" t="s">
        <v>1027</v>
      </c>
      <c r="S156" s="674" t="s">
        <v>1010</v>
      </c>
      <c r="T156" s="389">
        <v>1</v>
      </c>
      <c r="U156" s="390">
        <v>2</v>
      </c>
      <c r="V156" s="389" t="s">
        <v>67</v>
      </c>
      <c r="W156" s="322">
        <v>0.4</v>
      </c>
      <c r="X156" s="337">
        <v>0.2</v>
      </c>
      <c r="Y156" s="322">
        <v>0.7</v>
      </c>
      <c r="Z156" s="323">
        <v>0.7</v>
      </c>
      <c r="AA156" s="391"/>
      <c r="AB156" s="392"/>
      <c r="AC156" s="392"/>
      <c r="AD156" s="392"/>
      <c r="AE156" s="392"/>
      <c r="AF156" s="392"/>
      <c r="AG156" s="392"/>
      <c r="AH156" s="392"/>
      <c r="AI156" s="392"/>
      <c r="AJ156" s="392"/>
      <c r="AK156" s="392"/>
      <c r="AL156" s="392"/>
      <c r="AM156" s="392"/>
      <c r="AN156" s="392"/>
      <c r="AO156" s="392"/>
      <c r="AP156" s="392"/>
      <c r="AQ156" s="392"/>
      <c r="AR156" s="392"/>
      <c r="AS156" s="392"/>
      <c r="AT156" s="392"/>
      <c r="AU156" s="392"/>
      <c r="AV156" s="392"/>
      <c r="AW156" s="392"/>
      <c r="AX156" s="392"/>
      <c r="AY156" s="392"/>
      <c r="AZ156" s="392"/>
      <c r="BA156" s="392"/>
      <c r="BB156" s="392"/>
      <c r="BC156" s="393"/>
      <c r="BD156" s="308"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499" t="s">
        <v>1028</v>
      </c>
      <c r="EM156" s="325" t="s">
        <v>1027</v>
      </c>
      <c r="EN156" s="281" t="s">
        <v>1010</v>
      </c>
      <c r="EO156" s="394">
        <v>1</v>
      </c>
      <c r="EP156" s="394">
        <v>2</v>
      </c>
      <c r="EQ156" s="283">
        <v>0.4</v>
      </c>
      <c r="ER156" s="283">
        <v>0.2</v>
      </c>
      <c r="ES156" s="283">
        <v>0.7</v>
      </c>
      <c r="ET156" s="283">
        <v>0.7</v>
      </c>
    </row>
    <row r="157" spans="1:150" ht="57.75" customHeight="1" x14ac:dyDescent="0.2">
      <c r="A157" s="284" t="s">
        <v>90</v>
      </c>
      <c r="B157" s="439" t="s">
        <v>91</v>
      </c>
      <c r="C157" s="440" t="s">
        <v>992</v>
      </c>
      <c r="D157" s="440"/>
      <c r="E157" s="8" t="s">
        <v>57</v>
      </c>
      <c r="F157" s="672" t="str">
        <f t="shared" si="100"/>
        <v>E3.P_A</v>
      </c>
      <c r="G157" s="420" t="s">
        <v>250</v>
      </c>
      <c r="H157" s="673" t="s">
        <v>386</v>
      </c>
      <c r="I157" s="453"/>
      <c r="J157" s="291" t="s">
        <v>61</v>
      </c>
      <c r="K157" s="292" t="str">
        <f t="shared" si="101"/>
        <v>E3.P_A.MR1</v>
      </c>
      <c r="L157" s="419" t="s">
        <v>356</v>
      </c>
      <c r="M157" s="420" t="s">
        <v>995</v>
      </c>
      <c r="N157" s="503">
        <v>87</v>
      </c>
      <c r="O157" s="10">
        <v>114</v>
      </c>
      <c r="P157" s="491" t="s">
        <v>522</v>
      </c>
      <c r="Q157" s="504" t="str">
        <f t="shared" si="102"/>
        <v>E3.P_A.MR1-MP10-1</v>
      </c>
      <c r="R157" s="431" t="s">
        <v>1030</v>
      </c>
      <c r="S157" s="674" t="s">
        <v>1018</v>
      </c>
      <c r="T157" s="389">
        <v>3</v>
      </c>
      <c r="U157" s="390">
        <v>3</v>
      </c>
      <c r="V157" s="389" t="s">
        <v>102</v>
      </c>
      <c r="W157" s="322">
        <v>0.2</v>
      </c>
      <c r="X157" s="337">
        <v>0.8</v>
      </c>
      <c r="Y157" s="302">
        <v>1</v>
      </c>
      <c r="Z157" s="304">
        <v>1</v>
      </c>
      <c r="AA157" s="391"/>
      <c r="AB157" s="392"/>
      <c r="AC157" s="392"/>
      <c r="AD157" s="392"/>
      <c r="AE157" s="392"/>
      <c r="AF157" s="392"/>
      <c r="AG157" s="392"/>
      <c r="AH157" s="392"/>
      <c r="AI157" s="392"/>
      <c r="AJ157" s="392"/>
      <c r="AK157" s="392"/>
      <c r="AL157" s="392"/>
      <c r="AM157" s="392"/>
      <c r="AN157" s="392"/>
      <c r="AO157" s="392"/>
      <c r="AP157" s="392"/>
      <c r="AQ157" s="392"/>
      <c r="AR157" s="392"/>
      <c r="AS157" s="392"/>
      <c r="AT157" s="392"/>
      <c r="AU157" s="392"/>
      <c r="AV157" s="392"/>
      <c r="AW157" s="392"/>
      <c r="AX157" s="392"/>
      <c r="AY157" s="392"/>
      <c r="AZ157" s="392"/>
      <c r="BA157" s="392"/>
      <c r="BB157" s="392"/>
      <c r="BC157" s="393"/>
      <c r="BD157" s="308"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499" t="s">
        <v>1031</v>
      </c>
      <c r="EM157" s="325" t="s">
        <v>1030</v>
      </c>
      <c r="EN157" s="281" t="s">
        <v>1018</v>
      </c>
      <c r="EO157" s="394">
        <v>3</v>
      </c>
      <c r="EP157" s="394">
        <v>3</v>
      </c>
      <c r="EQ157" s="283">
        <v>0.2</v>
      </c>
      <c r="ER157" s="283">
        <v>0.8</v>
      </c>
      <c r="ES157" s="282">
        <v>1</v>
      </c>
      <c r="ET157" s="282">
        <v>1</v>
      </c>
    </row>
    <row r="158" spans="1:150" ht="56.25" customHeight="1" x14ac:dyDescent="0.2">
      <c r="A158" s="284" t="s">
        <v>90</v>
      </c>
      <c r="B158" s="439" t="s">
        <v>91</v>
      </c>
      <c r="C158" s="440" t="s">
        <v>992</v>
      </c>
      <c r="D158" s="440"/>
      <c r="E158" s="8" t="s">
        <v>57</v>
      </c>
      <c r="F158" s="672" t="str">
        <f t="shared" si="100"/>
        <v>E3.P_A</v>
      </c>
      <c r="G158" s="420" t="s">
        <v>250</v>
      </c>
      <c r="H158" s="673" t="s">
        <v>386</v>
      </c>
      <c r="I158" s="453"/>
      <c r="J158" s="291" t="s">
        <v>61</v>
      </c>
      <c r="K158" s="292" t="str">
        <f t="shared" si="101"/>
        <v>E3.P_A.MR1</v>
      </c>
      <c r="L158" s="419" t="s">
        <v>356</v>
      </c>
      <c r="M158" s="420" t="s">
        <v>995</v>
      </c>
      <c r="N158" s="503">
        <v>87</v>
      </c>
      <c r="O158" s="10">
        <v>114</v>
      </c>
      <c r="P158" s="491" t="s">
        <v>610</v>
      </c>
      <c r="Q158" s="504" t="str">
        <f t="shared" si="102"/>
        <v>E3.P_A.MR1-MP11-1</v>
      </c>
      <c r="R158" s="431" t="s">
        <v>1033</v>
      </c>
      <c r="S158" s="674" t="s">
        <v>1010</v>
      </c>
      <c r="T158" s="389">
        <v>2</v>
      </c>
      <c r="U158" s="390">
        <v>6</v>
      </c>
      <c r="V158" s="389" t="s">
        <v>67</v>
      </c>
      <c r="W158" s="302">
        <v>1</v>
      </c>
      <c r="X158" s="303">
        <v>2</v>
      </c>
      <c r="Y158" s="302">
        <v>1</v>
      </c>
      <c r="Z158" s="304">
        <v>0</v>
      </c>
      <c r="AA158" s="391"/>
      <c r="AB158" s="392"/>
      <c r="AC158" s="392"/>
      <c r="AD158" s="392"/>
      <c r="AE158" s="392"/>
      <c r="AF158" s="392"/>
      <c r="AG158" s="392"/>
      <c r="AH158" s="392"/>
      <c r="AI158" s="392"/>
      <c r="AJ158" s="392"/>
      <c r="AK158" s="392"/>
      <c r="AL158" s="392"/>
      <c r="AM158" s="392"/>
      <c r="AN158" s="392"/>
      <c r="AO158" s="392"/>
      <c r="AP158" s="392"/>
      <c r="AQ158" s="392"/>
      <c r="AR158" s="392"/>
      <c r="AS158" s="392"/>
      <c r="AT158" s="392"/>
      <c r="AU158" s="392"/>
      <c r="AV158" s="392"/>
      <c r="AW158" s="392"/>
      <c r="AX158" s="392"/>
      <c r="AY158" s="392"/>
      <c r="AZ158" s="392"/>
      <c r="BA158" s="392"/>
      <c r="BB158" s="392"/>
      <c r="BC158" s="393"/>
      <c r="BD158" s="308"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499" t="s">
        <v>1034</v>
      </c>
      <c r="EM158" s="325" t="s">
        <v>1033</v>
      </c>
      <c r="EN158" s="281" t="s">
        <v>1010</v>
      </c>
      <c r="EO158" s="507">
        <v>2</v>
      </c>
      <c r="EP158" s="507">
        <v>6</v>
      </c>
      <c r="EQ158" s="508">
        <v>1</v>
      </c>
      <c r="ER158" s="508">
        <v>2</v>
      </c>
      <c r="ES158" s="508">
        <v>1</v>
      </c>
      <c r="ET158" s="508">
        <v>0</v>
      </c>
    </row>
    <row r="159" spans="1:150" ht="54.75" customHeight="1" x14ac:dyDescent="0.2">
      <c r="A159" s="284" t="s">
        <v>90</v>
      </c>
      <c r="B159" s="439" t="s">
        <v>91</v>
      </c>
      <c r="C159" s="440" t="s">
        <v>992</v>
      </c>
      <c r="D159" s="440"/>
      <c r="E159" s="8" t="s">
        <v>57</v>
      </c>
      <c r="F159" s="672" t="str">
        <f t="shared" si="100"/>
        <v>E3.P_A</v>
      </c>
      <c r="G159" s="420" t="s">
        <v>250</v>
      </c>
      <c r="H159" s="673" t="s">
        <v>386</v>
      </c>
      <c r="I159" s="453"/>
      <c r="J159" s="291" t="s">
        <v>61</v>
      </c>
      <c r="K159" s="292" t="str">
        <f t="shared" si="101"/>
        <v>E3.P_A.MR1</v>
      </c>
      <c r="L159" s="419" t="s">
        <v>356</v>
      </c>
      <c r="M159" s="420" t="s">
        <v>995</v>
      </c>
      <c r="N159" s="503">
        <v>87</v>
      </c>
      <c r="O159" s="10">
        <v>114</v>
      </c>
      <c r="P159" s="491" t="s">
        <v>615</v>
      </c>
      <c r="Q159" s="504" t="str">
        <f t="shared" si="102"/>
        <v>E3.P_A.MR1-MP12-1</v>
      </c>
      <c r="R159" s="431" t="s">
        <v>1036</v>
      </c>
      <c r="S159" s="674" t="s">
        <v>1018</v>
      </c>
      <c r="T159" s="389">
        <v>6</v>
      </c>
      <c r="U159" s="390">
        <v>7</v>
      </c>
      <c r="V159" s="389" t="s">
        <v>67</v>
      </c>
      <c r="W159" s="322">
        <v>0.2</v>
      </c>
      <c r="X159" s="337">
        <v>1.8</v>
      </c>
      <c r="Y159" s="302">
        <v>3</v>
      </c>
      <c r="Z159" s="304">
        <v>2</v>
      </c>
      <c r="AA159" s="391"/>
      <c r="AB159" s="392"/>
      <c r="AC159" s="392"/>
      <c r="AD159" s="392"/>
      <c r="AE159" s="392"/>
      <c r="AF159" s="392"/>
      <c r="AG159" s="392"/>
      <c r="AH159" s="392"/>
      <c r="AI159" s="392"/>
      <c r="AJ159" s="392"/>
      <c r="AK159" s="392"/>
      <c r="AL159" s="392"/>
      <c r="AM159" s="392"/>
      <c r="AN159" s="392"/>
      <c r="AO159" s="392"/>
      <c r="AP159" s="392"/>
      <c r="AQ159" s="392"/>
      <c r="AR159" s="392"/>
      <c r="AS159" s="392"/>
      <c r="AT159" s="392"/>
      <c r="AU159" s="392"/>
      <c r="AV159" s="392"/>
      <c r="AW159" s="392"/>
      <c r="AX159" s="392"/>
      <c r="AY159" s="392"/>
      <c r="AZ159" s="392"/>
      <c r="BA159" s="392"/>
      <c r="BB159" s="392"/>
      <c r="BC159" s="393"/>
      <c r="BD159" s="308"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499" t="s">
        <v>1037</v>
      </c>
      <c r="EM159" s="325" t="s">
        <v>1036</v>
      </c>
      <c r="EN159" s="281" t="s">
        <v>1018</v>
      </c>
      <c r="EO159" s="394">
        <v>6</v>
      </c>
      <c r="EP159" s="394">
        <v>7</v>
      </c>
      <c r="EQ159" s="283">
        <v>0.2</v>
      </c>
      <c r="ER159" s="283">
        <v>1.8</v>
      </c>
      <c r="ES159" s="282">
        <v>3</v>
      </c>
      <c r="ET159" s="282">
        <v>2</v>
      </c>
    </row>
    <row r="160" spans="1:150" ht="74.25" customHeight="1" x14ac:dyDescent="0.2">
      <c r="A160" s="284" t="s">
        <v>90</v>
      </c>
      <c r="B160" s="439" t="s">
        <v>91</v>
      </c>
      <c r="C160" s="440" t="s">
        <v>992</v>
      </c>
      <c r="D160" s="440"/>
      <c r="E160" s="8" t="s">
        <v>57</v>
      </c>
      <c r="F160" s="672" t="str">
        <f t="shared" si="100"/>
        <v>E3.P_A</v>
      </c>
      <c r="G160" s="420" t="s">
        <v>250</v>
      </c>
      <c r="H160" s="673" t="s">
        <v>386</v>
      </c>
      <c r="I160" s="453"/>
      <c r="J160" s="291" t="s">
        <v>61</v>
      </c>
      <c r="K160" s="292" t="str">
        <f t="shared" si="101"/>
        <v>E3.P_A.MR1</v>
      </c>
      <c r="L160" s="419" t="s">
        <v>356</v>
      </c>
      <c r="M160" s="420" t="s">
        <v>995</v>
      </c>
      <c r="N160" s="503">
        <v>87</v>
      </c>
      <c r="O160" s="10">
        <v>114</v>
      </c>
      <c r="P160" s="491" t="s">
        <v>620</v>
      </c>
      <c r="Q160" s="504" t="str">
        <f t="shared" si="102"/>
        <v>E3.P_A.MR1-MP13-1</v>
      </c>
      <c r="R160" s="431" t="s">
        <v>1039</v>
      </c>
      <c r="S160" s="674" t="s">
        <v>1010</v>
      </c>
      <c r="T160" s="389">
        <v>0</v>
      </c>
      <c r="U160" s="390">
        <v>1</v>
      </c>
      <c r="V160" s="389" t="s">
        <v>67</v>
      </c>
      <c r="W160" s="302">
        <v>0</v>
      </c>
      <c r="X160" s="303">
        <v>1</v>
      </c>
      <c r="Y160" s="302">
        <v>0</v>
      </c>
      <c r="Z160" s="304">
        <v>0</v>
      </c>
      <c r="AA160" s="391"/>
      <c r="AB160" s="392"/>
      <c r="AC160" s="392"/>
      <c r="AD160" s="392"/>
      <c r="AE160" s="392"/>
      <c r="AF160" s="392"/>
      <c r="AG160" s="392"/>
      <c r="AH160" s="392"/>
      <c r="AI160" s="392"/>
      <c r="AJ160" s="392"/>
      <c r="AK160" s="392"/>
      <c r="AL160" s="392"/>
      <c r="AM160" s="392"/>
      <c r="AN160" s="392"/>
      <c r="AO160" s="392"/>
      <c r="AP160" s="392"/>
      <c r="AQ160" s="392"/>
      <c r="AR160" s="392"/>
      <c r="AS160" s="392"/>
      <c r="AT160" s="392"/>
      <c r="AU160" s="392"/>
      <c r="AV160" s="392"/>
      <c r="AW160" s="392"/>
      <c r="AX160" s="392"/>
      <c r="AY160" s="392"/>
      <c r="AZ160" s="392"/>
      <c r="BA160" s="392"/>
      <c r="BB160" s="392"/>
      <c r="BC160" s="393"/>
      <c r="BD160" s="308"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499" t="s">
        <v>1040</v>
      </c>
      <c r="EM160" s="325" t="s">
        <v>1039</v>
      </c>
      <c r="EN160" s="281" t="s">
        <v>1010</v>
      </c>
      <c r="EO160" s="394">
        <v>0</v>
      </c>
      <c r="EP160" s="394">
        <v>1</v>
      </c>
      <c r="EQ160" s="282">
        <v>0</v>
      </c>
      <c r="ER160" s="282">
        <v>1</v>
      </c>
      <c r="ES160" s="282">
        <v>0</v>
      </c>
      <c r="ET160" s="282">
        <v>0</v>
      </c>
    </row>
    <row r="161" spans="1:152" ht="66.75" customHeight="1" x14ac:dyDescent="0.2">
      <c r="A161" s="284" t="s">
        <v>90</v>
      </c>
      <c r="B161" s="439" t="s">
        <v>91</v>
      </c>
      <c r="C161" s="440" t="s">
        <v>992</v>
      </c>
      <c r="D161" s="440"/>
      <c r="E161" s="8" t="s">
        <v>57</v>
      </c>
      <c r="F161" s="672" t="str">
        <f t="shared" si="100"/>
        <v>E3.P_A</v>
      </c>
      <c r="G161" s="420" t="s">
        <v>250</v>
      </c>
      <c r="H161" s="673" t="s">
        <v>386</v>
      </c>
      <c r="I161" s="453"/>
      <c r="J161" s="291" t="s">
        <v>61</v>
      </c>
      <c r="K161" s="292" t="str">
        <f t="shared" si="101"/>
        <v>E3.P_A.MR1</v>
      </c>
      <c r="L161" s="419" t="s">
        <v>356</v>
      </c>
      <c r="M161" s="420" t="s">
        <v>995</v>
      </c>
      <c r="N161" s="503">
        <v>87</v>
      </c>
      <c r="O161" s="10">
        <v>114</v>
      </c>
      <c r="P161" s="491" t="s">
        <v>625</v>
      </c>
      <c r="Q161" s="504" t="str">
        <f t="shared" si="102"/>
        <v>E3.P_A.MR1-MP14-1</v>
      </c>
      <c r="R161" s="431" t="s">
        <v>1042</v>
      </c>
      <c r="S161" s="674" t="s">
        <v>1018</v>
      </c>
      <c r="T161" s="389">
        <v>1</v>
      </c>
      <c r="U161" s="390">
        <v>1</v>
      </c>
      <c r="V161" s="389" t="s">
        <v>102</v>
      </c>
      <c r="W161" s="302">
        <v>0</v>
      </c>
      <c r="X161" s="303">
        <v>0</v>
      </c>
      <c r="Y161" s="302">
        <v>0</v>
      </c>
      <c r="Z161" s="304">
        <v>1</v>
      </c>
      <c r="AA161" s="391"/>
      <c r="AB161" s="392"/>
      <c r="AC161" s="392"/>
      <c r="AD161" s="392"/>
      <c r="AE161" s="392"/>
      <c r="AF161" s="392"/>
      <c r="AG161" s="392"/>
      <c r="AH161" s="392"/>
      <c r="AI161" s="392"/>
      <c r="AJ161" s="392"/>
      <c r="AK161" s="392"/>
      <c r="AL161" s="392"/>
      <c r="AM161" s="392"/>
      <c r="AN161" s="392"/>
      <c r="AO161" s="392"/>
      <c r="AP161" s="392"/>
      <c r="AQ161" s="392"/>
      <c r="AR161" s="392"/>
      <c r="AS161" s="392"/>
      <c r="AT161" s="392"/>
      <c r="AU161" s="392"/>
      <c r="AV161" s="392"/>
      <c r="AW161" s="392"/>
      <c r="AX161" s="392"/>
      <c r="AY161" s="392"/>
      <c r="AZ161" s="392"/>
      <c r="BA161" s="392"/>
      <c r="BB161" s="392"/>
      <c r="BC161" s="393"/>
      <c r="BD161" s="308"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499" t="s">
        <v>1043</v>
      </c>
      <c r="EM161" s="325" t="s">
        <v>1042</v>
      </c>
      <c r="EN161" s="281" t="s">
        <v>1018</v>
      </c>
      <c r="EO161" s="394">
        <v>1</v>
      </c>
      <c r="EP161" s="394">
        <v>1</v>
      </c>
      <c r="EQ161" s="282">
        <v>0</v>
      </c>
      <c r="ER161" s="282">
        <v>0</v>
      </c>
      <c r="ES161" s="282">
        <v>0</v>
      </c>
      <c r="ET161" s="282">
        <v>1</v>
      </c>
    </row>
    <row r="162" spans="1:152" ht="59.25" customHeight="1" x14ac:dyDescent="0.2">
      <c r="A162" s="284" t="s">
        <v>90</v>
      </c>
      <c r="B162" s="439" t="s">
        <v>91</v>
      </c>
      <c r="C162" s="440" t="s">
        <v>992</v>
      </c>
      <c r="D162" s="440"/>
      <c r="E162" s="8" t="s">
        <v>57</v>
      </c>
      <c r="F162" s="672" t="str">
        <f t="shared" si="100"/>
        <v>E3.P_A</v>
      </c>
      <c r="G162" s="420" t="s">
        <v>250</v>
      </c>
      <c r="H162" s="673" t="s">
        <v>386</v>
      </c>
      <c r="I162" s="453"/>
      <c r="J162" s="291" t="s">
        <v>61</v>
      </c>
      <c r="K162" s="292" t="str">
        <f t="shared" si="101"/>
        <v>E3.P_A.MR1</v>
      </c>
      <c r="L162" s="419" t="s">
        <v>356</v>
      </c>
      <c r="M162" s="420" t="s">
        <v>995</v>
      </c>
      <c r="N162" s="503">
        <v>87</v>
      </c>
      <c r="O162" s="10">
        <v>114</v>
      </c>
      <c r="P162" s="491" t="s">
        <v>1045</v>
      </c>
      <c r="Q162" s="504" t="str">
        <f t="shared" si="102"/>
        <v>E3.P_A.MR1-MP15-1</v>
      </c>
      <c r="R162" s="431" t="s">
        <v>1046</v>
      </c>
      <c r="S162" s="674" t="s">
        <v>1010</v>
      </c>
      <c r="T162" s="389">
        <v>0</v>
      </c>
      <c r="U162" s="390">
        <v>3</v>
      </c>
      <c r="V162" s="389" t="s">
        <v>67</v>
      </c>
      <c r="W162" s="322">
        <v>0.5</v>
      </c>
      <c r="X162" s="337">
        <v>1.5</v>
      </c>
      <c r="Y162" s="302">
        <v>1</v>
      </c>
      <c r="Z162" s="304">
        <v>0</v>
      </c>
      <c r="AA162" s="391"/>
      <c r="AB162" s="392"/>
      <c r="AC162" s="392"/>
      <c r="AD162" s="392"/>
      <c r="AE162" s="392"/>
      <c r="AF162" s="392"/>
      <c r="AG162" s="392"/>
      <c r="AH162" s="392"/>
      <c r="AI162" s="392"/>
      <c r="AJ162" s="392"/>
      <c r="AK162" s="392"/>
      <c r="AL162" s="392"/>
      <c r="AM162" s="392"/>
      <c r="AN162" s="392"/>
      <c r="AO162" s="392"/>
      <c r="AP162" s="392"/>
      <c r="AQ162" s="392"/>
      <c r="AR162" s="392"/>
      <c r="AS162" s="392"/>
      <c r="AT162" s="392"/>
      <c r="AU162" s="392"/>
      <c r="AV162" s="392"/>
      <c r="AW162" s="392"/>
      <c r="AX162" s="392"/>
      <c r="AY162" s="392"/>
      <c r="AZ162" s="392"/>
      <c r="BA162" s="392"/>
      <c r="BB162" s="392"/>
      <c r="BC162" s="393"/>
      <c r="BD162" s="308"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499" t="s">
        <v>1047</v>
      </c>
      <c r="EM162" s="325" t="s">
        <v>1046</v>
      </c>
      <c r="EN162" s="281" t="s">
        <v>1010</v>
      </c>
      <c r="EO162" s="394">
        <v>0</v>
      </c>
      <c r="EP162" s="394">
        <v>3</v>
      </c>
      <c r="EQ162" s="283">
        <v>0.5</v>
      </c>
      <c r="ER162" s="283">
        <v>1.5</v>
      </c>
      <c r="ES162" s="282">
        <v>1</v>
      </c>
      <c r="ET162" s="282">
        <v>0</v>
      </c>
    </row>
    <row r="163" spans="1:152" ht="60.75" customHeight="1" x14ac:dyDescent="0.2">
      <c r="A163" s="284" t="s">
        <v>90</v>
      </c>
      <c r="B163" s="439" t="s">
        <v>91</v>
      </c>
      <c r="C163" s="440" t="s">
        <v>992</v>
      </c>
      <c r="D163" s="440"/>
      <c r="E163" s="8" t="s">
        <v>57</v>
      </c>
      <c r="F163" s="672" t="str">
        <f t="shared" si="100"/>
        <v>E3.P_A</v>
      </c>
      <c r="G163" s="420" t="s">
        <v>250</v>
      </c>
      <c r="H163" s="673" t="s">
        <v>386</v>
      </c>
      <c r="I163" s="453"/>
      <c r="J163" s="291" t="s">
        <v>61</v>
      </c>
      <c r="K163" s="292" t="str">
        <f t="shared" si="101"/>
        <v>E3.P_A.MR1</v>
      </c>
      <c r="L163" s="419" t="s">
        <v>356</v>
      </c>
      <c r="M163" s="420" t="s">
        <v>995</v>
      </c>
      <c r="N163" s="503">
        <v>87</v>
      </c>
      <c r="O163" s="10">
        <v>114</v>
      </c>
      <c r="P163" s="491" t="s">
        <v>635</v>
      </c>
      <c r="Q163" s="504" t="str">
        <f t="shared" si="102"/>
        <v>E3.P_A.MR1-MP16-1</v>
      </c>
      <c r="R163" s="431" t="s">
        <v>1049</v>
      </c>
      <c r="S163" s="674" t="s">
        <v>1018</v>
      </c>
      <c r="T163" s="389">
        <v>19</v>
      </c>
      <c r="U163" s="390">
        <v>22</v>
      </c>
      <c r="V163" s="389" t="s">
        <v>67</v>
      </c>
      <c r="W163" s="302">
        <v>4</v>
      </c>
      <c r="X163" s="303">
        <v>10</v>
      </c>
      <c r="Y163" s="302">
        <v>4</v>
      </c>
      <c r="Z163" s="304">
        <v>4</v>
      </c>
      <c r="AA163" s="391"/>
      <c r="AB163" s="392"/>
      <c r="AC163" s="392"/>
      <c r="AD163" s="392"/>
      <c r="AE163" s="392"/>
      <c r="AF163" s="392"/>
      <c r="AG163" s="392"/>
      <c r="AH163" s="392"/>
      <c r="AI163" s="392"/>
      <c r="AJ163" s="392"/>
      <c r="AK163" s="392"/>
      <c r="AL163" s="392"/>
      <c r="AM163" s="392"/>
      <c r="AN163" s="392"/>
      <c r="AO163" s="392"/>
      <c r="AP163" s="392"/>
      <c r="AQ163" s="392"/>
      <c r="AR163" s="392"/>
      <c r="AS163" s="392"/>
      <c r="AT163" s="392"/>
      <c r="AU163" s="392"/>
      <c r="AV163" s="392"/>
      <c r="AW163" s="392"/>
      <c r="AX163" s="392"/>
      <c r="AY163" s="392"/>
      <c r="AZ163" s="392"/>
      <c r="BA163" s="392"/>
      <c r="BB163" s="392"/>
      <c r="BC163" s="393"/>
      <c r="BD163" s="308"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499" t="s">
        <v>1050</v>
      </c>
      <c r="EM163" s="325" t="s">
        <v>1049</v>
      </c>
      <c r="EN163" s="281" t="s">
        <v>1018</v>
      </c>
      <c r="EO163" s="394">
        <v>19</v>
      </c>
      <c r="EP163" s="394">
        <v>22</v>
      </c>
      <c r="EQ163" s="282">
        <v>4</v>
      </c>
      <c r="ER163" s="282">
        <v>10</v>
      </c>
      <c r="ES163" s="282">
        <v>4</v>
      </c>
      <c r="ET163" s="282">
        <v>4</v>
      </c>
    </row>
    <row r="164" spans="1:152" ht="86.25" customHeight="1" x14ac:dyDescent="0.2">
      <c r="A164" s="284" t="s">
        <v>90</v>
      </c>
      <c r="B164" s="439" t="s">
        <v>91</v>
      </c>
      <c r="C164" s="440" t="s">
        <v>992</v>
      </c>
      <c r="D164" s="440"/>
      <c r="E164" s="8" t="s">
        <v>57</v>
      </c>
      <c r="F164" s="672" t="str">
        <f t="shared" si="100"/>
        <v>E3.P_A</v>
      </c>
      <c r="G164" s="420" t="s">
        <v>250</v>
      </c>
      <c r="H164" s="673" t="s">
        <v>386</v>
      </c>
      <c r="I164" s="453"/>
      <c r="J164" s="291" t="s">
        <v>61</v>
      </c>
      <c r="K164" s="292" t="str">
        <f t="shared" si="101"/>
        <v>E3.P_A.MR1</v>
      </c>
      <c r="L164" s="419" t="s">
        <v>356</v>
      </c>
      <c r="M164" s="420" t="s">
        <v>995</v>
      </c>
      <c r="N164" s="503">
        <v>87</v>
      </c>
      <c r="O164" s="10">
        <v>114</v>
      </c>
      <c r="P164" s="491" t="s">
        <v>1052</v>
      </c>
      <c r="Q164" s="504" t="str">
        <f t="shared" si="102"/>
        <v>E3.P_A.MR1-MP17-1</v>
      </c>
      <c r="R164" s="431" t="s">
        <v>1053</v>
      </c>
      <c r="S164" s="674" t="s">
        <v>1054</v>
      </c>
      <c r="T164" s="389">
        <v>0</v>
      </c>
      <c r="U164" s="390">
        <v>1</v>
      </c>
      <c r="V164" s="389" t="s">
        <v>67</v>
      </c>
      <c r="W164" s="322">
        <v>0</v>
      </c>
      <c r="X164" s="337">
        <v>1</v>
      </c>
      <c r="Y164" s="322">
        <v>0</v>
      </c>
      <c r="Z164" s="323">
        <v>0</v>
      </c>
      <c r="AA164" s="391"/>
      <c r="AB164" s="392"/>
      <c r="AC164" s="392"/>
      <c r="AD164" s="392"/>
      <c r="AE164" s="392"/>
      <c r="AF164" s="392"/>
      <c r="AG164" s="392"/>
      <c r="AH164" s="392"/>
      <c r="AI164" s="392"/>
      <c r="AJ164" s="392"/>
      <c r="AK164" s="392"/>
      <c r="AL164" s="392"/>
      <c r="AM164" s="392"/>
      <c r="AN164" s="392"/>
      <c r="AO164" s="392"/>
      <c r="AP164" s="392"/>
      <c r="AQ164" s="392"/>
      <c r="AR164" s="392"/>
      <c r="AS164" s="392"/>
      <c r="AT164" s="392"/>
      <c r="AU164" s="392"/>
      <c r="AV164" s="392"/>
      <c r="AW164" s="392"/>
      <c r="AX164" s="392"/>
      <c r="AY164" s="392"/>
      <c r="AZ164" s="392"/>
      <c r="BA164" s="392"/>
      <c r="BB164" s="392"/>
      <c r="BC164" s="393"/>
      <c r="BD164" s="308"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499" t="s">
        <v>1055</v>
      </c>
      <c r="EM164" s="325" t="s">
        <v>1053</v>
      </c>
      <c r="EN164" s="281" t="s">
        <v>1054</v>
      </c>
      <c r="EO164" s="394">
        <v>0</v>
      </c>
      <c r="EP164" s="394">
        <v>1</v>
      </c>
      <c r="EQ164" s="283">
        <v>0</v>
      </c>
      <c r="ER164" s="283">
        <v>1</v>
      </c>
      <c r="ES164" s="283">
        <v>0</v>
      </c>
      <c r="ET164" s="283">
        <v>0</v>
      </c>
    </row>
    <row r="165" spans="1:152" ht="177" customHeight="1" x14ac:dyDescent="0.2">
      <c r="A165" s="284" t="s">
        <v>90</v>
      </c>
      <c r="B165" s="439" t="s">
        <v>91</v>
      </c>
      <c r="C165" s="440" t="s">
        <v>992</v>
      </c>
      <c r="D165" s="440"/>
      <c r="E165" s="8" t="s">
        <v>57</v>
      </c>
      <c r="F165" s="672" t="str">
        <f t="shared" si="100"/>
        <v>E3.P_A</v>
      </c>
      <c r="G165" s="420" t="s">
        <v>250</v>
      </c>
      <c r="H165" s="673" t="s">
        <v>386</v>
      </c>
      <c r="I165" s="453"/>
      <c r="J165" s="291" t="s">
        <v>61</v>
      </c>
      <c r="K165" s="292" t="str">
        <f t="shared" si="101"/>
        <v>E3.P_A.MR1</v>
      </c>
      <c r="L165" s="419" t="s">
        <v>356</v>
      </c>
      <c r="M165" s="420" t="s">
        <v>995</v>
      </c>
      <c r="N165" s="503">
        <v>87</v>
      </c>
      <c r="O165" s="10">
        <v>114</v>
      </c>
      <c r="P165" s="491" t="s">
        <v>1057</v>
      </c>
      <c r="Q165" s="504" t="str">
        <f t="shared" si="102"/>
        <v>E3.P_A.MR1-MP18-1</v>
      </c>
      <c r="R165" s="431" t="s">
        <v>65</v>
      </c>
      <c r="S165" s="674" t="s">
        <v>1054</v>
      </c>
      <c r="T165" s="389">
        <v>0</v>
      </c>
      <c r="U165" s="390">
        <v>1</v>
      </c>
      <c r="V165" s="389" t="s">
        <v>67</v>
      </c>
      <c r="W165" s="322">
        <v>0.5</v>
      </c>
      <c r="X165" s="337">
        <v>0.5</v>
      </c>
      <c r="Y165" s="302">
        <v>0</v>
      </c>
      <c r="Z165" s="304">
        <v>0</v>
      </c>
      <c r="AA165" s="391"/>
      <c r="AB165" s="392"/>
      <c r="AC165" s="392"/>
      <c r="AD165" s="392"/>
      <c r="AE165" s="392"/>
      <c r="AF165" s="392"/>
      <c r="AG165" s="392"/>
      <c r="AH165" s="392"/>
      <c r="AI165" s="392"/>
      <c r="AJ165" s="392"/>
      <c r="AK165" s="392"/>
      <c r="AL165" s="392"/>
      <c r="AM165" s="392"/>
      <c r="AN165" s="392"/>
      <c r="AO165" s="392"/>
      <c r="AP165" s="392"/>
      <c r="AQ165" s="392"/>
      <c r="AR165" s="392"/>
      <c r="AS165" s="392"/>
      <c r="AT165" s="392"/>
      <c r="AU165" s="392"/>
      <c r="AV165" s="392"/>
      <c r="AW165" s="392"/>
      <c r="AX165" s="392"/>
      <c r="AY165" s="392"/>
      <c r="AZ165" s="392"/>
      <c r="BA165" s="392"/>
      <c r="BB165" s="392"/>
      <c r="BC165" s="393"/>
      <c r="BD165" s="308"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499" t="s">
        <v>1058</v>
      </c>
      <c r="EM165" s="325" t="s">
        <v>65</v>
      </c>
      <c r="EN165" s="281" t="s">
        <v>1054</v>
      </c>
      <c r="EO165" s="394">
        <v>0</v>
      </c>
      <c r="EP165" s="394">
        <v>1</v>
      </c>
      <c r="EQ165" s="283">
        <v>0.5</v>
      </c>
      <c r="ER165" s="283">
        <v>0.5</v>
      </c>
      <c r="ES165" s="282">
        <v>0</v>
      </c>
      <c r="ET165" s="282">
        <v>0</v>
      </c>
    </row>
    <row r="166" spans="1:152" ht="138.75" customHeight="1" x14ac:dyDescent="0.2">
      <c r="A166" s="284" t="s">
        <v>90</v>
      </c>
      <c r="B166" s="439" t="s">
        <v>91</v>
      </c>
      <c r="C166" s="440" t="s">
        <v>992</v>
      </c>
      <c r="D166" s="440"/>
      <c r="E166" s="8" t="s">
        <v>57</v>
      </c>
      <c r="F166" s="672" t="str">
        <f t="shared" si="100"/>
        <v>E3.P_A</v>
      </c>
      <c r="G166" s="420" t="s">
        <v>250</v>
      </c>
      <c r="H166" s="673" t="s">
        <v>386</v>
      </c>
      <c r="I166" s="453"/>
      <c r="J166" s="291" t="s">
        <v>61</v>
      </c>
      <c r="K166" s="292" t="str">
        <f t="shared" si="101"/>
        <v>E3.P_A.MR1</v>
      </c>
      <c r="L166" s="419" t="s">
        <v>356</v>
      </c>
      <c r="M166" s="420" t="s">
        <v>995</v>
      </c>
      <c r="N166" s="503">
        <v>87</v>
      </c>
      <c r="O166" s="10">
        <v>114</v>
      </c>
      <c r="P166" s="491" t="s">
        <v>1060</v>
      </c>
      <c r="Q166" s="504" t="str">
        <f t="shared" si="102"/>
        <v>E3.P_A.MR1-MP19-1</v>
      </c>
      <c r="R166" s="431" t="s">
        <v>1061</v>
      </c>
      <c r="S166" s="674" t="s">
        <v>1054</v>
      </c>
      <c r="T166" s="389">
        <v>0</v>
      </c>
      <c r="U166" s="390">
        <v>1</v>
      </c>
      <c r="V166" s="389" t="s">
        <v>67</v>
      </c>
      <c r="W166" s="328">
        <v>0.15</v>
      </c>
      <c r="X166" s="329">
        <v>0.05</v>
      </c>
      <c r="Y166" s="322">
        <v>0.3</v>
      </c>
      <c r="Z166" s="323">
        <v>0.5</v>
      </c>
      <c r="AA166" s="391"/>
      <c r="AB166" s="392"/>
      <c r="AC166" s="392"/>
      <c r="AD166" s="392"/>
      <c r="AE166" s="392"/>
      <c r="AF166" s="392"/>
      <c r="AG166" s="392"/>
      <c r="AH166" s="392"/>
      <c r="AI166" s="392"/>
      <c r="AJ166" s="392"/>
      <c r="AK166" s="392"/>
      <c r="AL166" s="392"/>
      <c r="AM166" s="392"/>
      <c r="AN166" s="392"/>
      <c r="AO166" s="392"/>
      <c r="AP166" s="392"/>
      <c r="AQ166" s="392"/>
      <c r="AR166" s="392"/>
      <c r="AS166" s="392"/>
      <c r="AT166" s="392"/>
      <c r="AU166" s="392"/>
      <c r="AV166" s="392"/>
      <c r="AW166" s="392"/>
      <c r="AX166" s="392"/>
      <c r="AY166" s="392"/>
      <c r="AZ166" s="392"/>
      <c r="BA166" s="392"/>
      <c r="BB166" s="392"/>
      <c r="BC166" s="393"/>
      <c r="BD166" s="308"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499" t="s">
        <v>1062</v>
      </c>
      <c r="EM166" s="325" t="s">
        <v>1061</v>
      </c>
      <c r="EN166" s="281" t="s">
        <v>1054</v>
      </c>
      <c r="EO166" s="394">
        <v>0</v>
      </c>
      <c r="EP166" s="394">
        <v>1</v>
      </c>
      <c r="EQ166" s="336">
        <v>0.15</v>
      </c>
      <c r="ER166" s="336">
        <v>0.05</v>
      </c>
      <c r="ES166" s="283">
        <v>0.3</v>
      </c>
      <c r="ET166" s="283">
        <v>0.5</v>
      </c>
    </row>
    <row r="167" spans="1:152" ht="78.75" customHeight="1" x14ac:dyDescent="0.2">
      <c r="A167" s="284" t="s">
        <v>90</v>
      </c>
      <c r="B167" s="439" t="s">
        <v>91</v>
      </c>
      <c r="C167" s="440" t="s">
        <v>992</v>
      </c>
      <c r="D167" s="440"/>
      <c r="E167" s="8" t="s">
        <v>57</v>
      </c>
      <c r="F167" s="672" t="str">
        <f t="shared" si="100"/>
        <v>E3.P_A</v>
      </c>
      <c r="G167" s="420" t="s">
        <v>250</v>
      </c>
      <c r="H167" s="673" t="s">
        <v>386</v>
      </c>
      <c r="I167" s="453"/>
      <c r="J167" s="291" t="s">
        <v>61</v>
      </c>
      <c r="K167" s="292" t="str">
        <f t="shared" si="101"/>
        <v>E3.P_A.MR1</v>
      </c>
      <c r="L167" s="419" t="s">
        <v>356</v>
      </c>
      <c r="M167" s="420" t="s">
        <v>995</v>
      </c>
      <c r="N167" s="503">
        <v>87</v>
      </c>
      <c r="O167" s="10">
        <v>114</v>
      </c>
      <c r="P167" s="491" t="s">
        <v>1064</v>
      </c>
      <c r="Q167" s="504" t="str">
        <f t="shared" si="102"/>
        <v>E3.P_A.MR1-MP20-1</v>
      </c>
      <c r="R167" s="431" t="s">
        <v>1065</v>
      </c>
      <c r="S167" s="674" t="s">
        <v>1054</v>
      </c>
      <c r="T167" s="389">
        <v>0</v>
      </c>
      <c r="U167" s="390">
        <v>1</v>
      </c>
      <c r="V167" s="389" t="s">
        <v>67</v>
      </c>
      <c r="W167" s="328">
        <v>0.05</v>
      </c>
      <c r="X167" s="303">
        <v>0</v>
      </c>
      <c r="Y167" s="328">
        <v>0.45</v>
      </c>
      <c r="Z167" s="323">
        <v>0.5</v>
      </c>
      <c r="AA167" s="391"/>
      <c r="AB167" s="392"/>
      <c r="AC167" s="392"/>
      <c r="AD167" s="392"/>
      <c r="AE167" s="392"/>
      <c r="AF167" s="392"/>
      <c r="AG167" s="392"/>
      <c r="AH167" s="392"/>
      <c r="AI167" s="392"/>
      <c r="AJ167" s="392"/>
      <c r="AK167" s="392"/>
      <c r="AL167" s="392"/>
      <c r="AM167" s="392"/>
      <c r="AN167" s="392"/>
      <c r="AO167" s="392"/>
      <c r="AP167" s="392"/>
      <c r="AQ167" s="392"/>
      <c r="AR167" s="392"/>
      <c r="AS167" s="392"/>
      <c r="AT167" s="392"/>
      <c r="AU167" s="392"/>
      <c r="AV167" s="392"/>
      <c r="AW167" s="392"/>
      <c r="AX167" s="392"/>
      <c r="AY167" s="392"/>
      <c r="AZ167" s="392"/>
      <c r="BA167" s="392"/>
      <c r="BB167" s="392"/>
      <c r="BC167" s="393"/>
      <c r="BD167" s="308"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499" t="s">
        <v>1066</v>
      </c>
      <c r="EM167" s="325" t="s">
        <v>1065</v>
      </c>
      <c r="EN167" s="281" t="s">
        <v>1054</v>
      </c>
      <c r="EO167" s="394">
        <v>0</v>
      </c>
      <c r="EP167" s="394">
        <v>1</v>
      </c>
      <c r="EQ167" s="336">
        <v>0.05</v>
      </c>
      <c r="ER167" s="282">
        <v>0</v>
      </c>
      <c r="ES167" s="336">
        <v>0.45</v>
      </c>
      <c r="ET167" s="283">
        <v>0.5</v>
      </c>
    </row>
    <row r="168" spans="1:152" ht="96" customHeight="1" thickBot="1" x14ac:dyDescent="0.25">
      <c r="A168" s="284" t="s">
        <v>90</v>
      </c>
      <c r="B168" s="439" t="s">
        <v>91</v>
      </c>
      <c r="C168" s="440" t="s">
        <v>992</v>
      </c>
      <c r="D168" s="440"/>
      <c r="E168" s="8" t="s">
        <v>57</v>
      </c>
      <c r="F168" s="672" t="str">
        <f t="shared" si="100"/>
        <v>E3.P_A</v>
      </c>
      <c r="G168" s="436" t="s">
        <v>250</v>
      </c>
      <c r="H168" s="677" t="s">
        <v>386</v>
      </c>
      <c r="I168" s="457"/>
      <c r="J168" s="348" t="s">
        <v>61</v>
      </c>
      <c r="K168" s="409" t="str">
        <f t="shared" si="101"/>
        <v>E3.P_A.MR1</v>
      </c>
      <c r="L168" s="435" t="s">
        <v>356</v>
      </c>
      <c r="M168" s="420" t="s">
        <v>995</v>
      </c>
      <c r="N168" s="513">
        <v>87</v>
      </c>
      <c r="O168" s="12">
        <v>114</v>
      </c>
      <c r="P168" s="678" t="s">
        <v>1068</v>
      </c>
      <c r="Q168" s="514" t="str">
        <f t="shared" si="102"/>
        <v>E3.P_A.MR1-MP21-1</v>
      </c>
      <c r="R168" s="486" t="s">
        <v>1069</v>
      </c>
      <c r="S168" s="679" t="s">
        <v>1054</v>
      </c>
      <c r="T168" s="401">
        <v>0</v>
      </c>
      <c r="U168" s="402">
        <v>1</v>
      </c>
      <c r="V168" s="401" t="s">
        <v>67</v>
      </c>
      <c r="W168" s="411">
        <v>0</v>
      </c>
      <c r="X168" s="644">
        <v>0.1</v>
      </c>
      <c r="Y168" s="411">
        <v>0.4</v>
      </c>
      <c r="Z168" s="412">
        <v>0.4</v>
      </c>
      <c r="AA168" s="391"/>
      <c r="AB168" s="392"/>
      <c r="AC168" s="392"/>
      <c r="AD168" s="392"/>
      <c r="AE168" s="392"/>
      <c r="AF168" s="392"/>
      <c r="AG168" s="392"/>
      <c r="AH168" s="392"/>
      <c r="AI168" s="392"/>
      <c r="AJ168" s="392"/>
      <c r="AK168" s="392"/>
      <c r="AL168" s="392"/>
      <c r="AM168" s="392"/>
      <c r="AN168" s="392"/>
      <c r="AO168" s="392"/>
      <c r="AP168" s="392"/>
      <c r="AQ168" s="392"/>
      <c r="AR168" s="392"/>
      <c r="AS168" s="392"/>
      <c r="AT168" s="392"/>
      <c r="AU168" s="392"/>
      <c r="AV168" s="392"/>
      <c r="AW168" s="392"/>
      <c r="AX168" s="392"/>
      <c r="AY168" s="392"/>
      <c r="AZ168" s="392"/>
      <c r="BA168" s="392"/>
      <c r="BB168" s="392"/>
      <c r="BC168" s="393"/>
      <c r="BD168" s="308"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499" t="s">
        <v>1070</v>
      </c>
      <c r="EM168" s="325" t="s">
        <v>1069</v>
      </c>
      <c r="EN168" s="281" t="s">
        <v>1054</v>
      </c>
      <c r="EO168" s="394">
        <v>0</v>
      </c>
      <c r="EP168" s="394">
        <v>1</v>
      </c>
      <c r="EQ168" s="417">
        <v>0</v>
      </c>
      <c r="ER168" s="417">
        <v>0.1</v>
      </c>
      <c r="ES168" s="417">
        <v>0.4</v>
      </c>
      <c r="ET168" s="417">
        <v>0.4</v>
      </c>
    </row>
    <row r="169" spans="1:152" ht="120.75" customHeight="1" x14ac:dyDescent="0.2">
      <c r="A169" s="284" t="s">
        <v>90</v>
      </c>
      <c r="B169" s="439" t="s">
        <v>91</v>
      </c>
      <c r="C169" s="440" t="s">
        <v>992</v>
      </c>
      <c r="D169" s="441" t="s">
        <v>993</v>
      </c>
      <c r="E169" s="3" t="s">
        <v>372</v>
      </c>
      <c r="F169" s="442" t="str">
        <f t="shared" si="100"/>
        <v>E3.P_B</v>
      </c>
      <c r="G169" s="627" t="s">
        <v>259</v>
      </c>
      <c r="H169" s="245" t="s">
        <v>397</v>
      </c>
      <c r="I169" s="680" t="s">
        <v>1072</v>
      </c>
      <c r="J169" s="681" t="s">
        <v>61</v>
      </c>
      <c r="K169" s="426" t="str">
        <f t="shared" si="101"/>
        <v>E3.P_B.MR1</v>
      </c>
      <c r="L169" s="368" t="s">
        <v>367</v>
      </c>
      <c r="M169" s="369" t="s">
        <v>1073</v>
      </c>
      <c r="N169" s="682" t="s">
        <v>1074</v>
      </c>
      <c r="O169" s="682" t="s">
        <v>1075</v>
      </c>
      <c r="P169" s="372" t="s">
        <v>64</v>
      </c>
      <c r="Q169" s="373" t="str">
        <f t="shared" si="102"/>
        <v>E3.P_B.MR1-MP01-1</v>
      </c>
      <c r="R169" s="427" t="s">
        <v>1076</v>
      </c>
      <c r="S169" s="522" t="s">
        <v>1077</v>
      </c>
      <c r="T169" s="640">
        <v>0.3</v>
      </c>
      <c r="U169" s="641">
        <v>1</v>
      </c>
      <c r="V169" s="376" t="s">
        <v>67</v>
      </c>
      <c r="W169" s="260">
        <v>0</v>
      </c>
      <c r="X169" s="378">
        <v>1</v>
      </c>
      <c r="Y169" s="260">
        <v>0</v>
      </c>
      <c r="Z169" s="379">
        <v>0</v>
      </c>
      <c r="AA169" s="612">
        <f>60000000+110000000+72000000+58000000+16000000+75000000+670823772+4467823630+7229147100+106038236+5490975116-54150612-100000000-1320419925-701703100+533570537-292643986</f>
        <v>16420460768</v>
      </c>
      <c r="AB169" s="613">
        <v>0</v>
      </c>
      <c r="AC169" s="613">
        <f>1500000000+4034572820+54150612+100000000+1000000000+701703100+292643986</f>
        <v>7683070518</v>
      </c>
      <c r="AD169" s="613">
        <v>0</v>
      </c>
      <c r="AE169" s="613">
        <v>0</v>
      </c>
      <c r="AF169" s="613">
        <f>642823000+200000000+400000000+757742710+213611846+576646770</f>
        <v>2790824326</v>
      </c>
      <c r="AG169" s="613">
        <f t="shared" ref="AG169" si="115">SUM(AA169:AF169)</f>
        <v>26894355612</v>
      </c>
      <c r="AH169" s="613">
        <f t="shared" ref="AH169:AL169" si="116">AA169*1.035</f>
        <v>16995176894.879999</v>
      </c>
      <c r="AI169" s="613">
        <f t="shared" si="116"/>
        <v>0</v>
      </c>
      <c r="AJ169" s="613">
        <f t="shared" si="116"/>
        <v>7951977986.1299992</v>
      </c>
      <c r="AK169" s="613">
        <f t="shared" si="116"/>
        <v>0</v>
      </c>
      <c r="AL169" s="613">
        <f t="shared" si="116"/>
        <v>0</v>
      </c>
      <c r="AM169" s="613">
        <f>AF169*1.035</f>
        <v>2888503177.4099998</v>
      </c>
      <c r="AN169" s="613">
        <f t="shared" ref="AN169" si="117">SUM(AH169:AM169)</f>
        <v>27835658058.419998</v>
      </c>
      <c r="AO169" s="613">
        <f t="shared" ref="AO169:AS169" si="118">AH169*1.035</f>
        <v>17590008086.200798</v>
      </c>
      <c r="AP169" s="613">
        <f t="shared" si="118"/>
        <v>0</v>
      </c>
      <c r="AQ169" s="613">
        <f t="shared" si="118"/>
        <v>8230297215.6445484</v>
      </c>
      <c r="AR169" s="613">
        <f t="shared" si="118"/>
        <v>0</v>
      </c>
      <c r="AS169" s="613">
        <f t="shared" si="118"/>
        <v>0</v>
      </c>
      <c r="AT169" s="613">
        <f>AM169*1.035</f>
        <v>2989600788.6193495</v>
      </c>
      <c r="AU169" s="613">
        <f t="shared" ref="AU169" si="119">SUM(AO169:AT169)</f>
        <v>28809906090.464695</v>
      </c>
      <c r="AV169" s="613">
        <f t="shared" ref="AV169:AZ169" si="120">AO169*1.035</f>
        <v>18205658369.217823</v>
      </c>
      <c r="AW169" s="613">
        <f t="shared" si="120"/>
        <v>0</v>
      </c>
      <c r="AX169" s="613">
        <f t="shared" si="120"/>
        <v>8518357618.1921072</v>
      </c>
      <c r="AY169" s="613">
        <f t="shared" si="120"/>
        <v>0</v>
      </c>
      <c r="AZ169" s="613">
        <f t="shared" si="120"/>
        <v>0</v>
      </c>
      <c r="BA169" s="613">
        <f>AT169*1.035</f>
        <v>3094236816.2210264</v>
      </c>
      <c r="BB169" s="613">
        <f t="shared" ref="BB169" si="121">SUM(AV169:BA169)</f>
        <v>29818252803.630959</v>
      </c>
      <c r="BC169" s="683">
        <f t="shared" ref="BC169" si="122">+BB169+AU169+AN169+AG169</f>
        <v>113358172564.51566</v>
      </c>
      <c r="BD169" s="308"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381" t="s">
        <v>1078</v>
      </c>
      <c r="EM169" s="325" t="s">
        <v>1076</v>
      </c>
      <c r="EN169" s="281" t="s">
        <v>1077</v>
      </c>
      <c r="EO169" s="281">
        <v>0.3</v>
      </c>
      <c r="EP169" s="281">
        <v>1</v>
      </c>
      <c r="EQ169" s="282">
        <v>0</v>
      </c>
      <c r="ER169" s="282">
        <v>1</v>
      </c>
      <c r="ES169" s="282">
        <v>0</v>
      </c>
      <c r="ET169" s="282">
        <v>0</v>
      </c>
    </row>
    <row r="170" spans="1:152" ht="84.75" customHeight="1" x14ac:dyDescent="0.2">
      <c r="A170" s="284" t="s">
        <v>90</v>
      </c>
      <c r="B170" s="439" t="s">
        <v>91</v>
      </c>
      <c r="C170" s="440" t="s">
        <v>992</v>
      </c>
      <c r="D170" s="440"/>
      <c r="E170" s="8" t="s">
        <v>372</v>
      </c>
      <c r="F170" s="288" t="str">
        <f t="shared" si="100"/>
        <v>E3.P_B</v>
      </c>
      <c r="G170" s="289" t="s">
        <v>259</v>
      </c>
      <c r="H170" s="289" t="s">
        <v>397</v>
      </c>
      <c r="I170" s="467"/>
      <c r="J170" s="468" t="s">
        <v>61</v>
      </c>
      <c r="K170" s="382" t="str">
        <f t="shared" si="101"/>
        <v>E3.P_B.MR1</v>
      </c>
      <c r="L170" s="419" t="s">
        <v>367</v>
      </c>
      <c r="M170" s="420" t="s">
        <v>1073</v>
      </c>
      <c r="N170" s="294" t="s">
        <v>1074</v>
      </c>
      <c r="O170" s="294" t="s">
        <v>1075</v>
      </c>
      <c r="P170" s="385" t="s">
        <v>87</v>
      </c>
      <c r="Q170" s="386" t="str">
        <f t="shared" si="102"/>
        <v>E3.P_B.MR1-MP02-1</v>
      </c>
      <c r="R170" s="431" t="s">
        <v>1080</v>
      </c>
      <c r="S170" s="321" t="s">
        <v>1081</v>
      </c>
      <c r="T170" s="300">
        <v>6</v>
      </c>
      <c r="U170" s="301">
        <v>8</v>
      </c>
      <c r="V170" s="300"/>
      <c r="W170" s="322"/>
      <c r="X170" s="337"/>
      <c r="Y170" s="322"/>
      <c r="Z170" s="323"/>
      <c r="AA170" s="305"/>
      <c r="AB170" s="306"/>
      <c r="AC170" s="306"/>
      <c r="AD170" s="306"/>
      <c r="AE170" s="306"/>
      <c r="AF170" s="306"/>
      <c r="AG170" s="306"/>
      <c r="AH170" s="306"/>
      <c r="AI170" s="306"/>
      <c r="AJ170" s="306"/>
      <c r="AK170" s="306"/>
      <c r="AL170" s="306"/>
      <c r="AM170" s="306"/>
      <c r="AN170" s="306"/>
      <c r="AO170" s="306"/>
      <c r="AP170" s="306"/>
      <c r="AQ170" s="306"/>
      <c r="AR170" s="306"/>
      <c r="AS170" s="306"/>
      <c r="AT170" s="306"/>
      <c r="AU170" s="306"/>
      <c r="AV170" s="306"/>
      <c r="AW170" s="306"/>
      <c r="AX170" s="306"/>
      <c r="AY170" s="306"/>
      <c r="AZ170" s="306"/>
      <c r="BA170" s="306"/>
      <c r="BB170" s="306"/>
      <c r="BC170" s="307"/>
      <c r="BD170" s="308"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381" t="s">
        <v>1082</v>
      </c>
      <c r="EM170" s="325" t="s">
        <v>1080</v>
      </c>
      <c r="EN170" s="281" t="s">
        <v>1081</v>
      </c>
      <c r="EO170" s="281">
        <v>6</v>
      </c>
      <c r="EP170" s="281">
        <v>8</v>
      </c>
      <c r="EQ170" s="417"/>
      <c r="ER170" s="417"/>
      <c r="ES170" s="417"/>
      <c r="ET170" s="417"/>
    </row>
    <row r="171" spans="1:152" ht="53.25" customHeight="1" x14ac:dyDescent="0.2">
      <c r="A171" s="284" t="s">
        <v>90</v>
      </c>
      <c r="B171" s="439" t="s">
        <v>91</v>
      </c>
      <c r="C171" s="440" t="s">
        <v>992</v>
      </c>
      <c r="D171" s="440"/>
      <c r="E171" s="8" t="s">
        <v>372</v>
      </c>
      <c r="F171" s="288" t="str">
        <f t="shared" si="100"/>
        <v>E3.P_B</v>
      </c>
      <c r="G171" s="289" t="s">
        <v>259</v>
      </c>
      <c r="H171" s="289" t="s">
        <v>397</v>
      </c>
      <c r="I171" s="467"/>
      <c r="J171" s="468" t="s">
        <v>61</v>
      </c>
      <c r="K171" s="382" t="str">
        <f t="shared" si="101"/>
        <v>E3.P_B.MR1</v>
      </c>
      <c r="L171" s="419" t="s">
        <v>367</v>
      </c>
      <c r="M171" s="420" t="s">
        <v>1073</v>
      </c>
      <c r="N171" s="294" t="s">
        <v>1074</v>
      </c>
      <c r="O171" s="294" t="s">
        <v>1075</v>
      </c>
      <c r="P171" s="385" t="s">
        <v>99</v>
      </c>
      <c r="Q171" s="386" t="str">
        <f t="shared" si="102"/>
        <v>E3.P_B.MR1-MP03-1</v>
      </c>
      <c r="R171" s="431" t="s">
        <v>1084</v>
      </c>
      <c r="S171" s="321" t="s">
        <v>1085</v>
      </c>
      <c r="T171" s="389">
        <v>15</v>
      </c>
      <c r="U171" s="390">
        <v>35</v>
      </c>
      <c r="V171" s="389"/>
      <c r="W171" s="322"/>
      <c r="X171" s="337"/>
      <c r="Y171" s="322"/>
      <c r="Z171" s="323"/>
      <c r="AA171" s="391"/>
      <c r="AB171" s="392"/>
      <c r="AC171" s="392"/>
      <c r="AD171" s="392"/>
      <c r="AE171" s="392"/>
      <c r="AF171" s="392"/>
      <c r="AG171" s="392"/>
      <c r="AH171" s="392"/>
      <c r="AI171" s="392"/>
      <c r="AJ171" s="392"/>
      <c r="AK171" s="392"/>
      <c r="AL171" s="392"/>
      <c r="AM171" s="392"/>
      <c r="AN171" s="392"/>
      <c r="AO171" s="392"/>
      <c r="AP171" s="392"/>
      <c r="AQ171" s="392"/>
      <c r="AR171" s="392"/>
      <c r="AS171" s="392"/>
      <c r="AT171" s="392"/>
      <c r="AU171" s="392"/>
      <c r="AV171" s="392"/>
      <c r="AW171" s="392"/>
      <c r="AX171" s="392"/>
      <c r="AY171" s="392"/>
      <c r="AZ171" s="392"/>
      <c r="BA171" s="392"/>
      <c r="BB171" s="392"/>
      <c r="BC171" s="393"/>
      <c r="BD171" s="308"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381" t="s">
        <v>1086</v>
      </c>
      <c r="EM171" s="325" t="s">
        <v>1084</v>
      </c>
      <c r="EN171" s="281" t="s">
        <v>1085</v>
      </c>
      <c r="EO171" s="394">
        <v>15</v>
      </c>
      <c r="EP171" s="394">
        <v>35</v>
      </c>
      <c r="EQ171" s="417"/>
      <c r="ER171" s="417"/>
      <c r="ES171" s="417"/>
      <c r="ET171" s="417"/>
    </row>
    <row r="172" spans="1:152" ht="57" customHeight="1" x14ac:dyDescent="0.2">
      <c r="A172" s="284" t="s">
        <v>90</v>
      </c>
      <c r="B172" s="439" t="s">
        <v>91</v>
      </c>
      <c r="C172" s="440" t="s">
        <v>992</v>
      </c>
      <c r="D172" s="440"/>
      <c r="E172" s="8" t="s">
        <v>372</v>
      </c>
      <c r="F172" s="288" t="str">
        <f t="shared" si="100"/>
        <v>E3.P_B</v>
      </c>
      <c r="G172" s="289" t="s">
        <v>259</v>
      </c>
      <c r="H172" s="289" t="s">
        <v>397</v>
      </c>
      <c r="I172" s="467"/>
      <c r="J172" s="468" t="s">
        <v>61</v>
      </c>
      <c r="K172" s="382" t="str">
        <f t="shared" si="101"/>
        <v>E3.P_B.MR1</v>
      </c>
      <c r="L172" s="419" t="s">
        <v>367</v>
      </c>
      <c r="M172" s="420" t="s">
        <v>1073</v>
      </c>
      <c r="N172" s="294" t="s">
        <v>1074</v>
      </c>
      <c r="O172" s="294" t="s">
        <v>1075</v>
      </c>
      <c r="P172" s="385" t="s">
        <v>112</v>
      </c>
      <c r="Q172" s="386" t="str">
        <f t="shared" si="102"/>
        <v>E3.P_B.MR1-MP04-1</v>
      </c>
      <c r="R172" s="431" t="s">
        <v>1088</v>
      </c>
      <c r="S172" s="321" t="s">
        <v>1089</v>
      </c>
      <c r="T172" s="389">
        <v>140</v>
      </c>
      <c r="U172" s="390">
        <v>140</v>
      </c>
      <c r="V172" s="389" t="s">
        <v>102</v>
      </c>
      <c r="W172" s="302">
        <v>20</v>
      </c>
      <c r="X172" s="303">
        <v>40</v>
      </c>
      <c r="Y172" s="302">
        <v>40</v>
      </c>
      <c r="Z172" s="304">
        <v>40</v>
      </c>
      <c r="AA172" s="391"/>
      <c r="AB172" s="392"/>
      <c r="AC172" s="392"/>
      <c r="AD172" s="392"/>
      <c r="AE172" s="392"/>
      <c r="AF172" s="392"/>
      <c r="AG172" s="392"/>
      <c r="AH172" s="392"/>
      <c r="AI172" s="392"/>
      <c r="AJ172" s="392"/>
      <c r="AK172" s="392"/>
      <c r="AL172" s="392"/>
      <c r="AM172" s="392"/>
      <c r="AN172" s="392"/>
      <c r="AO172" s="392"/>
      <c r="AP172" s="392"/>
      <c r="AQ172" s="392"/>
      <c r="AR172" s="392"/>
      <c r="AS172" s="392"/>
      <c r="AT172" s="392"/>
      <c r="AU172" s="392"/>
      <c r="AV172" s="392"/>
      <c r="AW172" s="392"/>
      <c r="AX172" s="392"/>
      <c r="AY172" s="392"/>
      <c r="AZ172" s="392"/>
      <c r="BA172" s="392"/>
      <c r="BB172" s="392"/>
      <c r="BC172" s="393"/>
      <c r="BD172" s="308"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381" t="s">
        <v>1090</v>
      </c>
      <c r="EM172" s="325" t="s">
        <v>1088</v>
      </c>
      <c r="EN172" s="281" t="s">
        <v>1089</v>
      </c>
      <c r="EO172" s="394">
        <v>140</v>
      </c>
      <c r="EP172" s="394">
        <v>140</v>
      </c>
      <c r="EQ172" s="282">
        <v>20</v>
      </c>
      <c r="ER172" s="282">
        <v>40</v>
      </c>
      <c r="ES172" s="282">
        <v>40</v>
      </c>
      <c r="ET172" s="282">
        <v>40</v>
      </c>
    </row>
    <row r="173" spans="1:152" ht="60" customHeight="1" x14ac:dyDescent="0.2">
      <c r="A173" s="284" t="s">
        <v>90</v>
      </c>
      <c r="B173" s="439" t="s">
        <v>91</v>
      </c>
      <c r="C173" s="440" t="s">
        <v>992</v>
      </c>
      <c r="D173" s="440"/>
      <c r="E173" s="8" t="s">
        <v>372</v>
      </c>
      <c r="F173" s="288" t="str">
        <f t="shared" si="100"/>
        <v>E3.P_B</v>
      </c>
      <c r="G173" s="289" t="s">
        <v>259</v>
      </c>
      <c r="H173" s="289" t="s">
        <v>397</v>
      </c>
      <c r="I173" s="467"/>
      <c r="J173" s="468" t="s">
        <v>61</v>
      </c>
      <c r="K173" s="382" t="str">
        <f t="shared" si="101"/>
        <v>E3.P_B.MR1</v>
      </c>
      <c r="L173" s="419" t="s">
        <v>367</v>
      </c>
      <c r="M173" s="420" t="s">
        <v>1073</v>
      </c>
      <c r="N173" s="294" t="s">
        <v>1074</v>
      </c>
      <c r="O173" s="294" t="s">
        <v>1075</v>
      </c>
      <c r="P173" s="385" t="s">
        <v>122</v>
      </c>
      <c r="Q173" s="386" t="str">
        <f t="shared" si="102"/>
        <v>E3.P_B.MR1-MP05-1</v>
      </c>
      <c r="R173" s="431" t="s">
        <v>1092</v>
      </c>
      <c r="S173" s="321" t="s">
        <v>1093</v>
      </c>
      <c r="T173" s="389">
        <v>12</v>
      </c>
      <c r="U173" s="390">
        <v>30</v>
      </c>
      <c r="V173" s="389" t="s">
        <v>67</v>
      </c>
      <c r="W173" s="302">
        <v>2</v>
      </c>
      <c r="X173" s="303">
        <v>6</v>
      </c>
      <c r="Y173" s="302">
        <v>5</v>
      </c>
      <c r="Z173" s="304">
        <v>5</v>
      </c>
      <c r="AA173" s="391"/>
      <c r="AB173" s="392"/>
      <c r="AC173" s="392"/>
      <c r="AD173" s="392"/>
      <c r="AE173" s="392"/>
      <c r="AF173" s="392"/>
      <c r="AG173" s="392"/>
      <c r="AH173" s="392"/>
      <c r="AI173" s="392"/>
      <c r="AJ173" s="392"/>
      <c r="AK173" s="392"/>
      <c r="AL173" s="392"/>
      <c r="AM173" s="392"/>
      <c r="AN173" s="392"/>
      <c r="AO173" s="392"/>
      <c r="AP173" s="392"/>
      <c r="AQ173" s="392"/>
      <c r="AR173" s="392"/>
      <c r="AS173" s="392"/>
      <c r="AT173" s="392"/>
      <c r="AU173" s="392"/>
      <c r="AV173" s="392"/>
      <c r="AW173" s="392"/>
      <c r="AX173" s="392"/>
      <c r="AY173" s="392"/>
      <c r="AZ173" s="392"/>
      <c r="BA173" s="392"/>
      <c r="BB173" s="392"/>
      <c r="BC173" s="393"/>
      <c r="BD173" s="308"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381" t="s">
        <v>1094</v>
      </c>
      <c r="EM173" s="325" t="s">
        <v>1092</v>
      </c>
      <c r="EN173" s="281" t="s">
        <v>1093</v>
      </c>
      <c r="EO173" s="507">
        <v>12</v>
      </c>
      <c r="EP173" s="507">
        <v>30</v>
      </c>
      <c r="EQ173" s="508">
        <v>2</v>
      </c>
      <c r="ER173" s="508">
        <v>6</v>
      </c>
      <c r="ES173" s="508">
        <v>5</v>
      </c>
      <c r="ET173" s="508">
        <v>5</v>
      </c>
    </row>
    <row r="174" spans="1:152" ht="68.25" customHeight="1" x14ac:dyDescent="0.2">
      <c r="A174" s="284" t="s">
        <v>90</v>
      </c>
      <c r="B174" s="439" t="s">
        <v>91</v>
      </c>
      <c r="C174" s="440" t="s">
        <v>992</v>
      </c>
      <c r="D174" s="440"/>
      <c r="E174" s="8" t="s">
        <v>372</v>
      </c>
      <c r="F174" s="288" t="str">
        <f t="shared" si="100"/>
        <v>E3.P_B</v>
      </c>
      <c r="G174" s="289" t="s">
        <v>259</v>
      </c>
      <c r="H174" s="289" t="s">
        <v>397</v>
      </c>
      <c r="I174" s="467"/>
      <c r="J174" s="468" t="s">
        <v>61</v>
      </c>
      <c r="K174" s="382" t="str">
        <f t="shared" si="101"/>
        <v>E3.P_B.MR1</v>
      </c>
      <c r="L174" s="419" t="s">
        <v>367</v>
      </c>
      <c r="M174" s="420" t="s">
        <v>1073</v>
      </c>
      <c r="N174" s="294" t="s">
        <v>1074</v>
      </c>
      <c r="O174" s="294" t="s">
        <v>1075</v>
      </c>
      <c r="P174" s="385" t="s">
        <v>132</v>
      </c>
      <c r="Q174" s="386" t="str">
        <f t="shared" si="102"/>
        <v>E3.P_B.MR1-MP06-1</v>
      </c>
      <c r="R174" s="431" t="s">
        <v>1096</v>
      </c>
      <c r="S174" s="321" t="s">
        <v>1097</v>
      </c>
      <c r="T174" s="389">
        <v>4</v>
      </c>
      <c r="U174" s="390">
        <v>9</v>
      </c>
      <c r="V174" s="389" t="s">
        <v>67</v>
      </c>
      <c r="W174" s="302">
        <v>1</v>
      </c>
      <c r="X174" s="303">
        <v>2</v>
      </c>
      <c r="Y174" s="302">
        <v>1</v>
      </c>
      <c r="Z174" s="304">
        <v>1</v>
      </c>
      <c r="AA174" s="391"/>
      <c r="AB174" s="392"/>
      <c r="AC174" s="392"/>
      <c r="AD174" s="392"/>
      <c r="AE174" s="392"/>
      <c r="AF174" s="392"/>
      <c r="AG174" s="392"/>
      <c r="AH174" s="392"/>
      <c r="AI174" s="392"/>
      <c r="AJ174" s="392"/>
      <c r="AK174" s="392"/>
      <c r="AL174" s="392"/>
      <c r="AM174" s="392"/>
      <c r="AN174" s="392"/>
      <c r="AO174" s="392"/>
      <c r="AP174" s="392"/>
      <c r="AQ174" s="392"/>
      <c r="AR174" s="392"/>
      <c r="AS174" s="392"/>
      <c r="AT174" s="392"/>
      <c r="AU174" s="392"/>
      <c r="AV174" s="392"/>
      <c r="AW174" s="392"/>
      <c r="AX174" s="392"/>
      <c r="AY174" s="392"/>
      <c r="AZ174" s="392"/>
      <c r="BA174" s="392"/>
      <c r="BB174" s="392"/>
      <c r="BC174" s="393"/>
      <c r="BD174" s="308"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381" t="s">
        <v>1098</v>
      </c>
      <c r="EM174" s="325" t="s">
        <v>1096</v>
      </c>
      <c r="EN174" s="281" t="s">
        <v>1097</v>
      </c>
      <c r="EO174" s="507">
        <v>4</v>
      </c>
      <c r="EP174" s="507">
        <v>9</v>
      </c>
      <c r="EQ174" s="508">
        <v>1</v>
      </c>
      <c r="ER174" s="508">
        <v>2</v>
      </c>
      <c r="ES174" s="508">
        <v>1</v>
      </c>
      <c r="ET174" s="508">
        <v>1</v>
      </c>
    </row>
    <row r="175" spans="1:152" ht="54.75" customHeight="1" x14ac:dyDescent="0.2">
      <c r="A175" s="284" t="s">
        <v>90</v>
      </c>
      <c r="B175" s="439" t="s">
        <v>91</v>
      </c>
      <c r="C175" s="440" t="s">
        <v>992</v>
      </c>
      <c r="D175" s="440"/>
      <c r="E175" s="8" t="s">
        <v>372</v>
      </c>
      <c r="F175" s="288" t="str">
        <f t="shared" si="100"/>
        <v>E3.P_B</v>
      </c>
      <c r="G175" s="289" t="s">
        <v>259</v>
      </c>
      <c r="H175" s="289" t="s">
        <v>397</v>
      </c>
      <c r="I175" s="467"/>
      <c r="J175" s="468" t="s">
        <v>61</v>
      </c>
      <c r="K175" s="382" t="str">
        <f t="shared" si="101"/>
        <v>E3.P_B.MR1</v>
      </c>
      <c r="L175" s="419" t="s">
        <v>367</v>
      </c>
      <c r="M175" s="420" t="s">
        <v>1073</v>
      </c>
      <c r="N175" s="294" t="s">
        <v>1074</v>
      </c>
      <c r="O175" s="294" t="s">
        <v>1075</v>
      </c>
      <c r="P175" s="385" t="s">
        <v>142</v>
      </c>
      <c r="Q175" s="386" t="str">
        <f t="shared" si="102"/>
        <v>E3.P_B.MR1-MP07-1</v>
      </c>
      <c r="R175" s="431" t="s">
        <v>1100</v>
      </c>
      <c r="S175" s="321" t="s">
        <v>1101</v>
      </c>
      <c r="T175" s="389">
        <v>0</v>
      </c>
      <c r="U175" s="390">
        <v>5</v>
      </c>
      <c r="V175" s="389" t="s">
        <v>67</v>
      </c>
      <c r="W175" s="302">
        <v>0</v>
      </c>
      <c r="X175" s="303">
        <v>2</v>
      </c>
      <c r="Y175" s="302">
        <v>2</v>
      </c>
      <c r="Z175" s="304">
        <v>1</v>
      </c>
      <c r="AA175" s="391"/>
      <c r="AB175" s="392"/>
      <c r="AC175" s="392"/>
      <c r="AD175" s="392"/>
      <c r="AE175" s="392"/>
      <c r="AF175" s="392"/>
      <c r="AG175" s="392"/>
      <c r="AH175" s="392"/>
      <c r="AI175" s="392"/>
      <c r="AJ175" s="392"/>
      <c r="AK175" s="392"/>
      <c r="AL175" s="392"/>
      <c r="AM175" s="392"/>
      <c r="AN175" s="392"/>
      <c r="AO175" s="392"/>
      <c r="AP175" s="392"/>
      <c r="AQ175" s="392"/>
      <c r="AR175" s="392"/>
      <c r="AS175" s="392"/>
      <c r="AT175" s="392"/>
      <c r="AU175" s="392"/>
      <c r="AV175" s="392"/>
      <c r="AW175" s="392"/>
      <c r="AX175" s="392"/>
      <c r="AY175" s="392"/>
      <c r="AZ175" s="392"/>
      <c r="BA175" s="392"/>
      <c r="BB175" s="392"/>
      <c r="BC175" s="393"/>
      <c r="BD175" s="308"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381" t="s">
        <v>1102</v>
      </c>
      <c r="EM175" s="325" t="s">
        <v>1100</v>
      </c>
      <c r="EN175" s="281" t="s">
        <v>1101</v>
      </c>
      <c r="EO175" s="394">
        <v>0</v>
      </c>
      <c r="EP175" s="394">
        <v>5</v>
      </c>
      <c r="EQ175" s="282">
        <v>0</v>
      </c>
      <c r="ER175" s="282">
        <v>2</v>
      </c>
      <c r="ES175" s="282">
        <v>2</v>
      </c>
      <c r="ET175" s="282">
        <v>1</v>
      </c>
    </row>
    <row r="176" spans="1:152" ht="72" customHeight="1" x14ac:dyDescent="0.2">
      <c r="A176" s="284" t="s">
        <v>90</v>
      </c>
      <c r="B176" s="439" t="s">
        <v>91</v>
      </c>
      <c r="C176" s="440" t="s">
        <v>992</v>
      </c>
      <c r="D176" s="440"/>
      <c r="E176" s="8" t="s">
        <v>372</v>
      </c>
      <c r="F176" s="288" t="str">
        <f t="shared" si="100"/>
        <v>E3.P_B</v>
      </c>
      <c r="G176" s="289" t="s">
        <v>259</v>
      </c>
      <c r="H176" s="289" t="s">
        <v>397</v>
      </c>
      <c r="I176" s="467"/>
      <c r="J176" s="468" t="s">
        <v>61</v>
      </c>
      <c r="K176" s="382" t="str">
        <f t="shared" si="101"/>
        <v>E3.P_B.MR1</v>
      </c>
      <c r="L176" s="419" t="s">
        <v>367</v>
      </c>
      <c r="M176" s="420" t="s">
        <v>1073</v>
      </c>
      <c r="N176" s="294" t="s">
        <v>1074</v>
      </c>
      <c r="O176" s="294" t="s">
        <v>1075</v>
      </c>
      <c r="P176" s="385" t="s">
        <v>156</v>
      </c>
      <c r="Q176" s="386" t="str">
        <f t="shared" si="102"/>
        <v>E3.P_B.MR1-MP08-1</v>
      </c>
      <c r="R176" s="431" t="s">
        <v>1104</v>
      </c>
      <c r="S176" s="321" t="s">
        <v>1105</v>
      </c>
      <c r="T176" s="389">
        <v>64</v>
      </c>
      <c r="U176" s="390">
        <v>89</v>
      </c>
      <c r="V176" s="389" t="s">
        <v>67</v>
      </c>
      <c r="W176" s="302">
        <v>7</v>
      </c>
      <c r="X176" s="303">
        <v>6</v>
      </c>
      <c r="Y176" s="302">
        <v>6</v>
      </c>
      <c r="Z176" s="304">
        <v>6</v>
      </c>
      <c r="AA176" s="391"/>
      <c r="AB176" s="392"/>
      <c r="AC176" s="392"/>
      <c r="AD176" s="392"/>
      <c r="AE176" s="392"/>
      <c r="AF176" s="392"/>
      <c r="AG176" s="392"/>
      <c r="AH176" s="392"/>
      <c r="AI176" s="392"/>
      <c r="AJ176" s="392"/>
      <c r="AK176" s="392"/>
      <c r="AL176" s="392"/>
      <c r="AM176" s="392"/>
      <c r="AN176" s="392"/>
      <c r="AO176" s="392"/>
      <c r="AP176" s="392"/>
      <c r="AQ176" s="392"/>
      <c r="AR176" s="392"/>
      <c r="AS176" s="392"/>
      <c r="AT176" s="392"/>
      <c r="AU176" s="392"/>
      <c r="AV176" s="392"/>
      <c r="AW176" s="392"/>
      <c r="AX176" s="392"/>
      <c r="AY176" s="392"/>
      <c r="AZ176" s="392"/>
      <c r="BA176" s="392"/>
      <c r="BB176" s="392"/>
      <c r="BC176" s="393"/>
      <c r="BD176" s="308"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381" t="s">
        <v>1106</v>
      </c>
      <c r="EM176" s="325" t="s">
        <v>1104</v>
      </c>
      <c r="EN176" s="281" t="s">
        <v>1105</v>
      </c>
      <c r="EO176" s="507">
        <v>64</v>
      </c>
      <c r="EP176" s="507">
        <v>89</v>
      </c>
      <c r="EQ176" s="508">
        <v>7</v>
      </c>
      <c r="ER176" s="508">
        <v>6</v>
      </c>
      <c r="ES176" s="508">
        <v>6</v>
      </c>
      <c r="ET176" s="508">
        <v>6</v>
      </c>
      <c r="EV176" s="684"/>
    </row>
    <row r="177" spans="1:150" ht="61.5" customHeight="1" x14ac:dyDescent="0.2">
      <c r="A177" s="284" t="s">
        <v>90</v>
      </c>
      <c r="B177" s="439" t="s">
        <v>91</v>
      </c>
      <c r="C177" s="440" t="s">
        <v>992</v>
      </c>
      <c r="D177" s="440"/>
      <c r="E177" s="8" t="s">
        <v>372</v>
      </c>
      <c r="F177" s="288" t="str">
        <f t="shared" si="100"/>
        <v>E3.P_B</v>
      </c>
      <c r="G177" s="289" t="s">
        <v>259</v>
      </c>
      <c r="H177" s="289" t="s">
        <v>397</v>
      </c>
      <c r="I177" s="467"/>
      <c r="J177" s="468" t="s">
        <v>61</v>
      </c>
      <c r="K177" s="382" t="str">
        <f t="shared" si="101"/>
        <v>E3.P_B.MR1</v>
      </c>
      <c r="L177" s="419" t="s">
        <v>367</v>
      </c>
      <c r="M177" s="420" t="s">
        <v>1073</v>
      </c>
      <c r="N177" s="294" t="s">
        <v>1074</v>
      </c>
      <c r="O177" s="294" t="s">
        <v>1075</v>
      </c>
      <c r="P177" s="385" t="s">
        <v>515</v>
      </c>
      <c r="Q177" s="386" t="str">
        <f t="shared" si="102"/>
        <v>E3.P_B.MR1-MP09-1</v>
      </c>
      <c r="R177" s="431" t="s">
        <v>1108</v>
      </c>
      <c r="S177" s="321" t="s">
        <v>1109</v>
      </c>
      <c r="T177" s="389">
        <v>1</v>
      </c>
      <c r="U177" s="390">
        <v>6</v>
      </c>
      <c r="V177" s="389" t="s">
        <v>67</v>
      </c>
      <c r="W177" s="322">
        <v>0.5</v>
      </c>
      <c r="X177" s="337">
        <v>1.5</v>
      </c>
      <c r="Y177" s="322">
        <v>1.5</v>
      </c>
      <c r="Z177" s="323">
        <v>1.5</v>
      </c>
      <c r="AA177" s="391"/>
      <c r="AB177" s="392"/>
      <c r="AC177" s="392"/>
      <c r="AD177" s="392"/>
      <c r="AE177" s="392"/>
      <c r="AF177" s="392"/>
      <c r="AG177" s="392"/>
      <c r="AH177" s="392"/>
      <c r="AI177" s="392"/>
      <c r="AJ177" s="392"/>
      <c r="AK177" s="392"/>
      <c r="AL177" s="392"/>
      <c r="AM177" s="392"/>
      <c r="AN177" s="392"/>
      <c r="AO177" s="392"/>
      <c r="AP177" s="392"/>
      <c r="AQ177" s="392"/>
      <c r="AR177" s="392"/>
      <c r="AS177" s="392"/>
      <c r="AT177" s="392"/>
      <c r="AU177" s="392"/>
      <c r="AV177" s="392"/>
      <c r="AW177" s="392"/>
      <c r="AX177" s="392"/>
      <c r="AY177" s="392"/>
      <c r="AZ177" s="392"/>
      <c r="BA177" s="392"/>
      <c r="BB177" s="392"/>
      <c r="BC177" s="393"/>
      <c r="BD177" s="308"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381" t="s">
        <v>1110</v>
      </c>
      <c r="EM177" s="325" t="s">
        <v>1108</v>
      </c>
      <c r="EN177" s="281" t="s">
        <v>1109</v>
      </c>
      <c r="EO177" s="507">
        <v>1</v>
      </c>
      <c r="EP177" s="507">
        <v>6</v>
      </c>
      <c r="EQ177" s="581">
        <v>0.5</v>
      </c>
      <c r="ER177" s="581">
        <v>1.5</v>
      </c>
      <c r="ES177" s="581">
        <v>1.5</v>
      </c>
      <c r="ET177" s="581">
        <v>1.5</v>
      </c>
    </row>
    <row r="178" spans="1:150" ht="57.75" customHeight="1" x14ac:dyDescent="0.2">
      <c r="A178" s="284" t="s">
        <v>90</v>
      </c>
      <c r="B178" s="439" t="s">
        <v>91</v>
      </c>
      <c r="C178" s="440" t="s">
        <v>992</v>
      </c>
      <c r="D178" s="440"/>
      <c r="E178" s="8" t="s">
        <v>372</v>
      </c>
      <c r="F178" s="288" t="str">
        <f t="shared" si="100"/>
        <v>E3.P_B</v>
      </c>
      <c r="G178" s="289" t="s">
        <v>259</v>
      </c>
      <c r="H178" s="289" t="s">
        <v>397</v>
      </c>
      <c r="I178" s="467"/>
      <c r="J178" s="468" t="s">
        <v>61</v>
      </c>
      <c r="K178" s="382" t="str">
        <f t="shared" si="101"/>
        <v>E3.P_B.MR1</v>
      </c>
      <c r="L178" s="419" t="s">
        <v>367</v>
      </c>
      <c r="M178" s="420" t="s">
        <v>1073</v>
      </c>
      <c r="N178" s="294" t="s">
        <v>1074</v>
      </c>
      <c r="O178" s="294" t="s">
        <v>1075</v>
      </c>
      <c r="P178" s="385" t="s">
        <v>522</v>
      </c>
      <c r="Q178" s="386" t="str">
        <f t="shared" si="102"/>
        <v>E3.P_B.MR1-MP10-1</v>
      </c>
      <c r="R178" s="431" t="s">
        <v>1112</v>
      </c>
      <c r="S178" s="321" t="s">
        <v>1113</v>
      </c>
      <c r="T178" s="389">
        <v>0</v>
      </c>
      <c r="U178" s="390">
        <v>1</v>
      </c>
      <c r="V178" s="389" t="s">
        <v>67</v>
      </c>
      <c r="W178" s="302">
        <v>0</v>
      </c>
      <c r="X178" s="337">
        <v>0.5</v>
      </c>
      <c r="Y178" s="322">
        <v>0.5</v>
      </c>
      <c r="Z178" s="304">
        <v>0</v>
      </c>
      <c r="AA178" s="391"/>
      <c r="AB178" s="392"/>
      <c r="AC178" s="392"/>
      <c r="AD178" s="392"/>
      <c r="AE178" s="392"/>
      <c r="AF178" s="392"/>
      <c r="AG178" s="392"/>
      <c r="AH178" s="392"/>
      <c r="AI178" s="392"/>
      <c r="AJ178" s="392"/>
      <c r="AK178" s="392"/>
      <c r="AL178" s="392"/>
      <c r="AM178" s="392"/>
      <c r="AN178" s="392"/>
      <c r="AO178" s="392"/>
      <c r="AP178" s="392"/>
      <c r="AQ178" s="392"/>
      <c r="AR178" s="392"/>
      <c r="AS178" s="392"/>
      <c r="AT178" s="392"/>
      <c r="AU178" s="392"/>
      <c r="AV178" s="392"/>
      <c r="AW178" s="392"/>
      <c r="AX178" s="392"/>
      <c r="AY178" s="392"/>
      <c r="AZ178" s="392"/>
      <c r="BA178" s="392"/>
      <c r="BB178" s="392"/>
      <c r="BC178" s="393"/>
      <c r="BD178" s="308"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381" t="s">
        <v>1114</v>
      </c>
      <c r="EM178" s="325" t="s">
        <v>1112</v>
      </c>
      <c r="EN178" s="281" t="s">
        <v>1113</v>
      </c>
      <c r="EO178" s="394">
        <v>0</v>
      </c>
      <c r="EP178" s="394">
        <v>1</v>
      </c>
      <c r="EQ178" s="282">
        <v>0</v>
      </c>
      <c r="ER178" s="283">
        <v>0.5</v>
      </c>
      <c r="ES178" s="283">
        <v>0.5</v>
      </c>
      <c r="ET178" s="282">
        <v>0</v>
      </c>
    </row>
    <row r="179" spans="1:150" ht="72" customHeight="1" x14ac:dyDescent="0.2">
      <c r="A179" s="284" t="s">
        <v>90</v>
      </c>
      <c r="B179" s="439" t="s">
        <v>91</v>
      </c>
      <c r="C179" s="440" t="s">
        <v>992</v>
      </c>
      <c r="D179" s="440"/>
      <c r="E179" s="8" t="s">
        <v>372</v>
      </c>
      <c r="F179" s="288" t="str">
        <f t="shared" si="100"/>
        <v>E3.P_B</v>
      </c>
      <c r="G179" s="289" t="s">
        <v>259</v>
      </c>
      <c r="H179" s="289" t="s">
        <v>397</v>
      </c>
      <c r="I179" s="467"/>
      <c r="J179" s="468" t="s">
        <v>61</v>
      </c>
      <c r="K179" s="382" t="str">
        <f t="shared" si="101"/>
        <v>E3.P_B.MR1</v>
      </c>
      <c r="L179" s="419" t="s">
        <v>367</v>
      </c>
      <c r="M179" s="420" t="s">
        <v>1073</v>
      </c>
      <c r="N179" s="294" t="s">
        <v>1074</v>
      </c>
      <c r="O179" s="294" t="s">
        <v>1075</v>
      </c>
      <c r="P179" s="385" t="s">
        <v>610</v>
      </c>
      <c r="Q179" s="386" t="str">
        <f t="shared" si="102"/>
        <v>E3.P_B.MR1-MP11-1</v>
      </c>
      <c r="R179" s="431" t="s">
        <v>1116</v>
      </c>
      <c r="S179" s="321" t="s">
        <v>1117</v>
      </c>
      <c r="T179" s="389">
        <v>0</v>
      </c>
      <c r="U179" s="390">
        <v>1</v>
      </c>
      <c r="V179" s="389" t="s">
        <v>67</v>
      </c>
      <c r="W179" s="302">
        <v>0</v>
      </c>
      <c r="X179" s="303">
        <v>0</v>
      </c>
      <c r="Y179" s="302">
        <v>1</v>
      </c>
      <c r="Z179" s="304">
        <v>0</v>
      </c>
      <c r="AA179" s="391"/>
      <c r="AB179" s="392"/>
      <c r="AC179" s="392"/>
      <c r="AD179" s="392"/>
      <c r="AE179" s="392"/>
      <c r="AF179" s="392"/>
      <c r="AG179" s="392"/>
      <c r="AH179" s="392"/>
      <c r="AI179" s="392"/>
      <c r="AJ179" s="392"/>
      <c r="AK179" s="392"/>
      <c r="AL179" s="392"/>
      <c r="AM179" s="392"/>
      <c r="AN179" s="392"/>
      <c r="AO179" s="392"/>
      <c r="AP179" s="392"/>
      <c r="AQ179" s="392"/>
      <c r="AR179" s="392"/>
      <c r="AS179" s="392"/>
      <c r="AT179" s="392"/>
      <c r="AU179" s="392"/>
      <c r="AV179" s="392"/>
      <c r="AW179" s="392"/>
      <c r="AX179" s="392"/>
      <c r="AY179" s="392"/>
      <c r="AZ179" s="392"/>
      <c r="BA179" s="392"/>
      <c r="BB179" s="392"/>
      <c r="BC179" s="393"/>
      <c r="BD179" s="308"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381" t="s">
        <v>1118</v>
      </c>
      <c r="EM179" s="325" t="s">
        <v>1116</v>
      </c>
      <c r="EN179" s="281" t="s">
        <v>1117</v>
      </c>
      <c r="EO179" s="394">
        <v>0</v>
      </c>
      <c r="EP179" s="394">
        <v>1</v>
      </c>
      <c r="EQ179" s="282">
        <v>0</v>
      </c>
      <c r="ER179" s="282">
        <v>0</v>
      </c>
      <c r="ES179" s="282">
        <v>1</v>
      </c>
      <c r="ET179" s="282">
        <v>0</v>
      </c>
    </row>
    <row r="180" spans="1:150" ht="67.5" customHeight="1" x14ac:dyDescent="0.2">
      <c r="A180" s="284" t="s">
        <v>90</v>
      </c>
      <c r="B180" s="439" t="s">
        <v>91</v>
      </c>
      <c r="C180" s="440" t="s">
        <v>992</v>
      </c>
      <c r="D180" s="440"/>
      <c r="E180" s="8" t="s">
        <v>372</v>
      </c>
      <c r="F180" s="288" t="str">
        <f t="shared" si="100"/>
        <v>E3.P_B</v>
      </c>
      <c r="G180" s="289" t="s">
        <v>259</v>
      </c>
      <c r="H180" s="289" t="s">
        <v>397</v>
      </c>
      <c r="I180" s="467"/>
      <c r="J180" s="468" t="s">
        <v>61</v>
      </c>
      <c r="K180" s="382" t="str">
        <f t="shared" si="101"/>
        <v>E3.P_B.MR1</v>
      </c>
      <c r="L180" s="419" t="s">
        <v>367</v>
      </c>
      <c r="M180" s="420" t="s">
        <v>1073</v>
      </c>
      <c r="N180" s="294" t="s">
        <v>1074</v>
      </c>
      <c r="O180" s="294" t="s">
        <v>1075</v>
      </c>
      <c r="P180" s="385" t="s">
        <v>615</v>
      </c>
      <c r="Q180" s="386" t="str">
        <f t="shared" si="102"/>
        <v>E3.P_B.MR1-MP12-1</v>
      </c>
      <c r="R180" s="431" t="s">
        <v>1120</v>
      </c>
      <c r="S180" s="321" t="s">
        <v>906</v>
      </c>
      <c r="T180" s="389">
        <v>0</v>
      </c>
      <c r="U180" s="390">
        <v>1</v>
      </c>
      <c r="V180" s="389" t="s">
        <v>67</v>
      </c>
      <c r="W180" s="328">
        <v>0.02</v>
      </c>
      <c r="X180" s="337">
        <v>0.2</v>
      </c>
      <c r="Y180" s="328">
        <v>0.08</v>
      </c>
      <c r="Z180" s="323">
        <v>0.7</v>
      </c>
      <c r="AA180" s="391"/>
      <c r="AB180" s="392"/>
      <c r="AC180" s="392"/>
      <c r="AD180" s="392"/>
      <c r="AE180" s="392"/>
      <c r="AF180" s="392"/>
      <c r="AG180" s="392"/>
      <c r="AH180" s="392"/>
      <c r="AI180" s="392"/>
      <c r="AJ180" s="392"/>
      <c r="AK180" s="392"/>
      <c r="AL180" s="392"/>
      <c r="AM180" s="392"/>
      <c r="AN180" s="392"/>
      <c r="AO180" s="392"/>
      <c r="AP180" s="392"/>
      <c r="AQ180" s="392"/>
      <c r="AR180" s="392"/>
      <c r="AS180" s="392"/>
      <c r="AT180" s="392"/>
      <c r="AU180" s="392"/>
      <c r="AV180" s="392"/>
      <c r="AW180" s="392"/>
      <c r="AX180" s="392"/>
      <c r="AY180" s="392"/>
      <c r="AZ180" s="392"/>
      <c r="BA180" s="392"/>
      <c r="BB180" s="392"/>
      <c r="BC180" s="393"/>
      <c r="BD180" s="308"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381" t="s">
        <v>1121</v>
      </c>
      <c r="EM180" s="325" t="s">
        <v>1120</v>
      </c>
      <c r="EN180" s="281" t="s">
        <v>906</v>
      </c>
      <c r="EO180" s="394">
        <v>0</v>
      </c>
      <c r="EP180" s="394">
        <v>1</v>
      </c>
      <c r="EQ180" s="336">
        <v>0.02</v>
      </c>
      <c r="ER180" s="283">
        <v>0.2</v>
      </c>
      <c r="ES180" s="336">
        <v>0.08</v>
      </c>
      <c r="ET180" s="283">
        <v>0.7</v>
      </c>
    </row>
    <row r="181" spans="1:150" ht="45" customHeight="1" thickBot="1" x14ac:dyDescent="0.25">
      <c r="A181" s="284" t="s">
        <v>90</v>
      </c>
      <c r="B181" s="439" t="s">
        <v>91</v>
      </c>
      <c r="C181" s="440" t="s">
        <v>992</v>
      </c>
      <c r="D181" s="440"/>
      <c r="E181" s="8" t="s">
        <v>372</v>
      </c>
      <c r="F181" s="288" t="str">
        <f t="shared" si="100"/>
        <v>E3.P_B</v>
      </c>
      <c r="G181" s="289" t="s">
        <v>259</v>
      </c>
      <c r="H181" s="289" t="s">
        <v>397</v>
      </c>
      <c r="I181" s="473"/>
      <c r="J181" s="474" t="s">
        <v>61</v>
      </c>
      <c r="K181" s="475" t="str">
        <f t="shared" si="101"/>
        <v>E3.P_B.MR1</v>
      </c>
      <c r="L181" s="435" t="s">
        <v>367</v>
      </c>
      <c r="M181" s="436" t="s">
        <v>1073</v>
      </c>
      <c r="N181" s="396" t="s">
        <v>1074</v>
      </c>
      <c r="O181" s="396" t="s">
        <v>1075</v>
      </c>
      <c r="P181" s="399" t="s">
        <v>620</v>
      </c>
      <c r="Q181" s="400" t="str">
        <f t="shared" si="102"/>
        <v>E3.P_B.MR1-MP13-1</v>
      </c>
      <c r="R181" s="486" t="s">
        <v>1123</v>
      </c>
      <c r="S181" s="344" t="s">
        <v>1124</v>
      </c>
      <c r="T181" s="642">
        <v>0</v>
      </c>
      <c r="U181" s="643">
        <v>1</v>
      </c>
      <c r="V181" s="401" t="s">
        <v>67</v>
      </c>
      <c r="W181" s="360">
        <v>0</v>
      </c>
      <c r="X181" s="404">
        <v>0.35</v>
      </c>
      <c r="Y181" s="403">
        <v>0.35</v>
      </c>
      <c r="Z181" s="412">
        <v>0.3</v>
      </c>
      <c r="AA181" s="391"/>
      <c r="AB181" s="392"/>
      <c r="AC181" s="392"/>
      <c r="AD181" s="392"/>
      <c r="AE181" s="392"/>
      <c r="AF181" s="392"/>
      <c r="AG181" s="392"/>
      <c r="AH181" s="392"/>
      <c r="AI181" s="392"/>
      <c r="AJ181" s="392"/>
      <c r="AK181" s="392"/>
      <c r="AL181" s="392"/>
      <c r="AM181" s="392"/>
      <c r="AN181" s="392"/>
      <c r="AO181" s="392"/>
      <c r="AP181" s="392"/>
      <c r="AQ181" s="392"/>
      <c r="AR181" s="392"/>
      <c r="AS181" s="392"/>
      <c r="AT181" s="392"/>
      <c r="AU181" s="392"/>
      <c r="AV181" s="392"/>
      <c r="AW181" s="392"/>
      <c r="AX181" s="392"/>
      <c r="AY181" s="392"/>
      <c r="AZ181" s="392"/>
      <c r="BA181" s="392"/>
      <c r="BB181" s="392"/>
      <c r="BC181" s="393"/>
      <c r="BD181" s="308"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381" t="s">
        <v>1125</v>
      </c>
      <c r="EM181" s="325" t="s">
        <v>1123</v>
      </c>
      <c r="EN181" s="281" t="s">
        <v>1124</v>
      </c>
      <c r="EO181" s="394">
        <v>0</v>
      </c>
      <c r="EP181" s="394">
        <v>1</v>
      </c>
      <c r="EQ181" s="282">
        <v>0</v>
      </c>
      <c r="ER181" s="336">
        <v>0.35</v>
      </c>
      <c r="ES181" s="336">
        <v>0.35</v>
      </c>
      <c r="ET181" s="283">
        <v>0.3</v>
      </c>
    </row>
    <row r="182" spans="1:150" ht="90.75" customHeight="1" x14ac:dyDescent="0.2">
      <c r="A182" s="284" t="s">
        <v>90</v>
      </c>
      <c r="B182" s="439" t="s">
        <v>91</v>
      </c>
      <c r="C182" s="440" t="s">
        <v>992</v>
      </c>
      <c r="D182" s="441" t="s">
        <v>1127</v>
      </c>
      <c r="E182" s="3" t="s">
        <v>530</v>
      </c>
      <c r="F182" s="3" t="str">
        <f t="shared" si="100"/>
        <v>E3.P_C</v>
      </c>
      <c r="G182" s="489" t="s">
        <v>273</v>
      </c>
      <c r="H182" s="369" t="s">
        <v>408</v>
      </c>
      <c r="I182" s="464" t="s">
        <v>1128</v>
      </c>
      <c r="J182" s="465" t="s">
        <v>61</v>
      </c>
      <c r="K182" s="466" t="str">
        <f t="shared" si="101"/>
        <v>E3.P_C.MR1</v>
      </c>
      <c r="L182" s="368" t="s">
        <v>381</v>
      </c>
      <c r="M182" s="369" t="s">
        <v>1129</v>
      </c>
      <c r="N182" s="370">
        <v>99</v>
      </c>
      <c r="O182" s="252">
        <v>99</v>
      </c>
      <c r="P182" s="372" t="s">
        <v>64</v>
      </c>
      <c r="Q182" s="373" t="str">
        <f t="shared" si="102"/>
        <v>E3.P_C.MR1-MP01-1</v>
      </c>
      <c r="R182" s="427" t="s">
        <v>1130</v>
      </c>
      <c r="S182" s="375" t="s">
        <v>1131</v>
      </c>
      <c r="T182" s="376">
        <v>184</v>
      </c>
      <c r="U182" s="377">
        <v>300</v>
      </c>
      <c r="V182" s="376" t="s">
        <v>67</v>
      </c>
      <c r="W182" s="260">
        <v>0</v>
      </c>
      <c r="X182" s="378">
        <v>150</v>
      </c>
      <c r="Y182" s="260">
        <v>150</v>
      </c>
      <c r="Z182" s="379">
        <v>0</v>
      </c>
      <c r="AA182" s="612">
        <f>323616000+300000000-447232000</f>
        <v>176384000</v>
      </c>
      <c r="AB182" s="613">
        <f>103032235+896967765-1000000000</f>
        <v>0</v>
      </c>
      <c r="AC182" s="613">
        <v>1000000000</v>
      </c>
      <c r="AD182" s="613">
        <v>0</v>
      </c>
      <c r="AE182" s="613">
        <v>0</v>
      </c>
      <c r="AF182" s="613">
        <v>23616000</v>
      </c>
      <c r="AG182" s="613">
        <f t="shared" ref="AG182" si="123">SUM(AA182:AF182)</f>
        <v>1200000000</v>
      </c>
      <c r="AH182" s="613">
        <f t="shared" ref="AH182:AL182" si="124">AA182*1.035</f>
        <v>182557440</v>
      </c>
      <c r="AI182" s="613">
        <f t="shared" si="124"/>
        <v>0</v>
      </c>
      <c r="AJ182" s="613">
        <f t="shared" si="124"/>
        <v>1034999999.9999999</v>
      </c>
      <c r="AK182" s="613">
        <f t="shared" si="124"/>
        <v>0</v>
      </c>
      <c r="AL182" s="613">
        <f t="shared" si="124"/>
        <v>0</v>
      </c>
      <c r="AM182" s="613">
        <f>AF182*1.035</f>
        <v>24442559.999999996</v>
      </c>
      <c r="AN182" s="613">
        <f t="shared" ref="AN182" si="125">SUM(AH182:AM182)</f>
        <v>1242000000</v>
      </c>
      <c r="AO182" s="613">
        <f t="shared" ref="AO182:AS182" si="126">AH182*1.035</f>
        <v>188946950.39999998</v>
      </c>
      <c r="AP182" s="613">
        <f t="shared" si="126"/>
        <v>0</v>
      </c>
      <c r="AQ182" s="613">
        <f t="shared" si="126"/>
        <v>1071224999.9999998</v>
      </c>
      <c r="AR182" s="613">
        <f t="shared" si="126"/>
        <v>0</v>
      </c>
      <c r="AS182" s="613">
        <f t="shared" si="126"/>
        <v>0</v>
      </c>
      <c r="AT182" s="613">
        <f>AM182*1.035</f>
        <v>25298049.599999994</v>
      </c>
      <c r="AU182" s="613">
        <f t="shared" ref="AU182" si="127">SUM(AO182:AT182)</f>
        <v>1285469999.9999995</v>
      </c>
      <c r="AV182" s="613">
        <f t="shared" ref="AV182:AZ182" si="128">AO182*1.035</f>
        <v>195560093.66399997</v>
      </c>
      <c r="AW182" s="613">
        <f t="shared" si="128"/>
        <v>0</v>
      </c>
      <c r="AX182" s="613">
        <f t="shared" si="128"/>
        <v>1108717874.9999998</v>
      </c>
      <c r="AY182" s="613">
        <f t="shared" si="128"/>
        <v>0</v>
      </c>
      <c r="AZ182" s="613">
        <f t="shared" si="128"/>
        <v>0</v>
      </c>
      <c r="BA182" s="613">
        <f>AT182*1.035</f>
        <v>26183481.335999992</v>
      </c>
      <c r="BB182" s="613">
        <f t="shared" ref="BB182" si="129">SUM(AV182:BA182)</f>
        <v>1330461449.9999998</v>
      </c>
      <c r="BC182" s="683">
        <f t="shared" ref="BC182" si="130">+BB182+AU182+AN182+AG182</f>
        <v>5057931449.999999</v>
      </c>
      <c r="BD182" s="308"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381" t="s">
        <v>1132</v>
      </c>
      <c r="EM182" s="325" t="s">
        <v>1130</v>
      </c>
      <c r="EN182" s="281" t="s">
        <v>1131</v>
      </c>
      <c r="EO182" s="281">
        <v>184</v>
      </c>
      <c r="EP182" s="281">
        <v>300</v>
      </c>
      <c r="EQ182" s="282">
        <v>0</v>
      </c>
      <c r="ER182" s="282">
        <v>150</v>
      </c>
      <c r="ES182" s="282">
        <v>150</v>
      </c>
      <c r="ET182" s="282">
        <v>0</v>
      </c>
    </row>
    <row r="183" spans="1:150" ht="62.25" customHeight="1" x14ac:dyDescent="0.2">
      <c r="A183" s="284" t="s">
        <v>90</v>
      </c>
      <c r="B183" s="439" t="s">
        <v>91</v>
      </c>
      <c r="C183" s="440" t="s">
        <v>992</v>
      </c>
      <c r="D183" s="440"/>
      <c r="E183" s="8" t="s">
        <v>530</v>
      </c>
      <c r="F183" s="8" t="str">
        <f t="shared" si="100"/>
        <v>E3.P_C</v>
      </c>
      <c r="G183" s="420" t="s">
        <v>273</v>
      </c>
      <c r="H183" s="420" t="s">
        <v>408</v>
      </c>
      <c r="I183" s="467"/>
      <c r="J183" s="468" t="s">
        <v>61</v>
      </c>
      <c r="K183" s="382" t="str">
        <f t="shared" si="101"/>
        <v>E3.P_C.MR1</v>
      </c>
      <c r="L183" s="419" t="s">
        <v>381</v>
      </c>
      <c r="M183" s="420" t="s">
        <v>1129</v>
      </c>
      <c r="N183" s="383">
        <v>99</v>
      </c>
      <c r="O183" s="295">
        <v>99</v>
      </c>
      <c r="P183" s="385" t="s">
        <v>87</v>
      </c>
      <c r="Q183" s="386" t="str">
        <f t="shared" si="102"/>
        <v>E3.P_C.MR1-MP02-1</v>
      </c>
      <c r="R183" s="431" t="s">
        <v>1134</v>
      </c>
      <c r="S183" s="321" t="s">
        <v>1135</v>
      </c>
      <c r="T183" s="300">
        <v>1</v>
      </c>
      <c r="U183" s="301">
        <v>1</v>
      </c>
      <c r="V183" s="300" t="s">
        <v>102</v>
      </c>
      <c r="W183" s="328">
        <v>0.25</v>
      </c>
      <c r="X183" s="329">
        <v>0.25</v>
      </c>
      <c r="Y183" s="328">
        <v>0.25</v>
      </c>
      <c r="Z183" s="330">
        <v>0.25</v>
      </c>
      <c r="AA183" s="305"/>
      <c r="AB183" s="306"/>
      <c r="AC183" s="306"/>
      <c r="AD183" s="306"/>
      <c r="AE183" s="306"/>
      <c r="AF183" s="306"/>
      <c r="AG183" s="306"/>
      <c r="AH183" s="306"/>
      <c r="AI183" s="306"/>
      <c r="AJ183" s="306"/>
      <c r="AK183" s="306"/>
      <c r="AL183" s="306"/>
      <c r="AM183" s="306"/>
      <c r="AN183" s="306"/>
      <c r="AO183" s="306"/>
      <c r="AP183" s="306"/>
      <c r="AQ183" s="306"/>
      <c r="AR183" s="306"/>
      <c r="AS183" s="306"/>
      <c r="AT183" s="306"/>
      <c r="AU183" s="306"/>
      <c r="AV183" s="306"/>
      <c r="AW183" s="306"/>
      <c r="AX183" s="306"/>
      <c r="AY183" s="306"/>
      <c r="AZ183" s="306"/>
      <c r="BA183" s="306"/>
      <c r="BB183" s="306"/>
      <c r="BC183" s="307"/>
      <c r="BD183" s="308"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381" t="s">
        <v>1136</v>
      </c>
      <c r="EM183" s="325" t="s">
        <v>1134</v>
      </c>
      <c r="EN183" s="281" t="s">
        <v>1135</v>
      </c>
      <c r="EO183" s="281">
        <v>1</v>
      </c>
      <c r="EP183" s="281">
        <v>1</v>
      </c>
      <c r="EQ183" s="336">
        <v>0.25</v>
      </c>
      <c r="ER183" s="336">
        <v>0.25</v>
      </c>
      <c r="ES183" s="336">
        <v>0.25</v>
      </c>
      <c r="ET183" s="336">
        <v>0.25</v>
      </c>
    </row>
    <row r="184" spans="1:150" ht="69" customHeight="1" thickBot="1" x14ac:dyDescent="0.25">
      <c r="A184" s="284" t="s">
        <v>90</v>
      </c>
      <c r="B184" s="439" t="s">
        <v>91</v>
      </c>
      <c r="C184" s="440" t="s">
        <v>992</v>
      </c>
      <c r="D184" s="440"/>
      <c r="E184" s="8" t="s">
        <v>530</v>
      </c>
      <c r="F184" s="8" t="str">
        <f t="shared" si="100"/>
        <v>E3.P_C</v>
      </c>
      <c r="G184" s="420" t="s">
        <v>273</v>
      </c>
      <c r="H184" s="420" t="s">
        <v>408</v>
      </c>
      <c r="I184" s="473"/>
      <c r="J184" s="474" t="s">
        <v>61</v>
      </c>
      <c r="K184" s="475" t="str">
        <f t="shared" si="101"/>
        <v>E3.P_C.MR1</v>
      </c>
      <c r="L184" s="435" t="s">
        <v>381</v>
      </c>
      <c r="M184" s="436" t="s">
        <v>1129</v>
      </c>
      <c r="N184" s="397">
        <v>99</v>
      </c>
      <c r="O184" s="437">
        <v>99</v>
      </c>
      <c r="P184" s="399" t="s">
        <v>99</v>
      </c>
      <c r="Q184" s="400" t="str">
        <f t="shared" si="102"/>
        <v>E3.P_C.MR1-MP03-1</v>
      </c>
      <c r="R184" s="486" t="s">
        <v>1138</v>
      </c>
      <c r="S184" s="344" t="s">
        <v>1139</v>
      </c>
      <c r="T184" s="358">
        <v>3610</v>
      </c>
      <c r="U184" s="359">
        <v>3610</v>
      </c>
      <c r="V184" s="358" t="s">
        <v>102</v>
      </c>
      <c r="W184" s="360">
        <v>610</v>
      </c>
      <c r="X184" s="361">
        <v>1000</v>
      </c>
      <c r="Y184" s="360">
        <v>1000</v>
      </c>
      <c r="Z184" s="362">
        <v>1000</v>
      </c>
      <c r="AA184" s="305"/>
      <c r="AB184" s="306"/>
      <c r="AC184" s="306"/>
      <c r="AD184" s="306"/>
      <c r="AE184" s="306"/>
      <c r="AF184" s="306"/>
      <c r="AG184" s="306"/>
      <c r="AH184" s="306"/>
      <c r="AI184" s="306"/>
      <c r="AJ184" s="306"/>
      <c r="AK184" s="306"/>
      <c r="AL184" s="306"/>
      <c r="AM184" s="306"/>
      <c r="AN184" s="306"/>
      <c r="AO184" s="306"/>
      <c r="AP184" s="306"/>
      <c r="AQ184" s="306"/>
      <c r="AR184" s="306"/>
      <c r="AS184" s="306"/>
      <c r="AT184" s="306"/>
      <c r="AU184" s="306"/>
      <c r="AV184" s="306"/>
      <c r="AW184" s="306"/>
      <c r="AX184" s="306"/>
      <c r="AY184" s="306"/>
      <c r="AZ184" s="306"/>
      <c r="BA184" s="306"/>
      <c r="BB184" s="306"/>
      <c r="BC184" s="307"/>
      <c r="BD184" s="308"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381" t="s">
        <v>1140</v>
      </c>
      <c r="EM184" s="325" t="s">
        <v>1138</v>
      </c>
      <c r="EN184" s="281" t="s">
        <v>1139</v>
      </c>
      <c r="EO184" s="671">
        <v>3610</v>
      </c>
      <c r="EP184" s="671">
        <v>3610</v>
      </c>
      <c r="EQ184" s="508">
        <v>610</v>
      </c>
      <c r="ER184" s="508">
        <v>1000</v>
      </c>
      <c r="ES184" s="508">
        <v>1000</v>
      </c>
      <c r="ET184" s="508">
        <v>1000</v>
      </c>
    </row>
    <row r="185" spans="1:150" ht="153.75" customHeight="1" thickBot="1" x14ac:dyDescent="0.25">
      <c r="A185" s="284" t="s">
        <v>90</v>
      </c>
      <c r="B185" s="439" t="s">
        <v>91</v>
      </c>
      <c r="C185" s="440" t="s">
        <v>992</v>
      </c>
      <c r="D185" s="440"/>
      <c r="E185" s="8" t="s">
        <v>530</v>
      </c>
      <c r="F185" s="8" t="str">
        <f t="shared" si="100"/>
        <v>E3.P_C</v>
      </c>
      <c r="G185" s="436" t="s">
        <v>273</v>
      </c>
      <c r="H185" s="436" t="s">
        <v>408</v>
      </c>
      <c r="I185" s="685" t="s">
        <v>1142</v>
      </c>
      <c r="J185" s="686" t="s">
        <v>167</v>
      </c>
      <c r="K185" s="687" t="str">
        <f t="shared" si="101"/>
        <v>E3.P_C.MR2</v>
      </c>
      <c r="L185" s="598" t="s">
        <v>393</v>
      </c>
      <c r="M185" s="599" t="s">
        <v>1143</v>
      </c>
      <c r="N185" s="607">
        <v>2</v>
      </c>
      <c r="O185" s="688">
        <v>5</v>
      </c>
      <c r="P185" s="248" t="s">
        <v>64</v>
      </c>
      <c r="Q185" s="25" t="str">
        <f t="shared" si="102"/>
        <v>E3.P_C.MR2-MP01-1</v>
      </c>
      <c r="R185" s="599" t="s">
        <v>1144</v>
      </c>
      <c r="S185" s="689" t="s">
        <v>305</v>
      </c>
      <c r="T185" s="257">
        <v>0</v>
      </c>
      <c r="U185" s="600">
        <v>1</v>
      </c>
      <c r="V185" s="257" t="s">
        <v>67</v>
      </c>
      <c r="W185" s="690">
        <v>0.25</v>
      </c>
      <c r="X185" s="691">
        <v>0.25</v>
      </c>
      <c r="Y185" s="690">
        <v>0.25</v>
      </c>
      <c r="Z185" s="692">
        <v>0.25</v>
      </c>
      <c r="AA185" s="305"/>
      <c r="AB185" s="306"/>
      <c r="AC185" s="306"/>
      <c r="AD185" s="306"/>
      <c r="AE185" s="306"/>
      <c r="AF185" s="306"/>
      <c r="AG185" s="306"/>
      <c r="AH185" s="306"/>
      <c r="AI185" s="306"/>
      <c r="AJ185" s="306"/>
      <c r="AK185" s="306"/>
      <c r="AL185" s="306"/>
      <c r="AM185" s="306"/>
      <c r="AN185" s="306"/>
      <c r="AO185" s="306"/>
      <c r="AP185" s="306"/>
      <c r="AQ185" s="306"/>
      <c r="AR185" s="306"/>
      <c r="AS185" s="306"/>
      <c r="AT185" s="306"/>
      <c r="AU185" s="306"/>
      <c r="AV185" s="306"/>
      <c r="AW185" s="306"/>
      <c r="AX185" s="306"/>
      <c r="AY185" s="306"/>
      <c r="AZ185" s="306"/>
      <c r="BA185" s="306"/>
      <c r="BB185" s="306"/>
      <c r="BC185" s="307"/>
      <c r="BD185" s="308"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381" t="s">
        <v>1145</v>
      </c>
      <c r="EM185" s="325" t="s">
        <v>1144</v>
      </c>
      <c r="EN185" s="281" t="s">
        <v>305</v>
      </c>
      <c r="EO185" s="281">
        <v>0</v>
      </c>
      <c r="EP185" s="281">
        <v>1</v>
      </c>
      <c r="EQ185" s="336">
        <v>0.25</v>
      </c>
      <c r="ER185" s="336">
        <v>0.25</v>
      </c>
      <c r="ES185" s="336">
        <v>0.25</v>
      </c>
      <c r="ET185" s="336">
        <v>0.25</v>
      </c>
    </row>
    <row r="186" spans="1:150" ht="118.5" customHeight="1" x14ac:dyDescent="0.2">
      <c r="A186" s="284" t="s">
        <v>90</v>
      </c>
      <c r="B186" s="439" t="s">
        <v>91</v>
      </c>
      <c r="C186" s="440" t="s">
        <v>992</v>
      </c>
      <c r="D186" s="441" t="s">
        <v>827</v>
      </c>
      <c r="E186" s="3" t="s">
        <v>641</v>
      </c>
      <c r="F186" s="442" t="str">
        <f t="shared" si="100"/>
        <v>E3.P_D</v>
      </c>
      <c r="G186" s="443" t="s">
        <v>284</v>
      </c>
      <c r="H186" s="488" t="s">
        <v>430</v>
      </c>
      <c r="I186" s="464" t="s">
        <v>1147</v>
      </c>
      <c r="J186" s="465" t="s">
        <v>61</v>
      </c>
      <c r="K186" s="466" t="str">
        <f t="shared" si="101"/>
        <v>E3.P_D.MR1</v>
      </c>
      <c r="L186" s="530" t="s">
        <v>404</v>
      </c>
      <c r="M186" s="531" t="s">
        <v>1148</v>
      </c>
      <c r="N186" s="490">
        <v>0</v>
      </c>
      <c r="O186" s="490">
        <v>6</v>
      </c>
      <c r="P186" s="667" t="s">
        <v>64</v>
      </c>
      <c r="Q186" s="492" t="str">
        <f t="shared" si="102"/>
        <v>E3.P_D.MR1-MP01-1</v>
      </c>
      <c r="R186" s="645" t="s">
        <v>1149</v>
      </c>
      <c r="S186" s="535" t="s">
        <v>1150</v>
      </c>
      <c r="T186" s="536">
        <v>0</v>
      </c>
      <c r="U186" s="537">
        <v>1</v>
      </c>
      <c r="V186" s="536" t="s">
        <v>67</v>
      </c>
      <c r="W186" s="648">
        <v>0.5</v>
      </c>
      <c r="X186" s="649">
        <v>0.5</v>
      </c>
      <c r="Y186" s="538">
        <v>0</v>
      </c>
      <c r="Z186" s="693">
        <v>0</v>
      </c>
      <c r="AA186" s="612">
        <f>99000000+100000000+110000000-163150612</f>
        <v>145849388</v>
      </c>
      <c r="AB186" s="613">
        <v>0</v>
      </c>
      <c r="AC186" s="613">
        <v>0</v>
      </c>
      <c r="AD186" s="613">
        <f>49000000+5150612</f>
        <v>54150612</v>
      </c>
      <c r="AE186" s="613">
        <v>0</v>
      </c>
      <c r="AF186" s="613"/>
      <c r="AG186" s="613">
        <f t="shared" ref="AG186" si="131">SUM(AA186:AF186)</f>
        <v>200000000</v>
      </c>
      <c r="AH186" s="613">
        <f>AA186*1.035</f>
        <v>150954116.57999998</v>
      </c>
      <c r="AI186" s="613">
        <f>AB186*1.035</f>
        <v>0</v>
      </c>
      <c r="AJ186" s="613">
        <v>293000000</v>
      </c>
      <c r="AK186" s="613">
        <f>AD186*1.035</f>
        <v>56045883.419999994</v>
      </c>
      <c r="AL186" s="613">
        <f t="shared" ref="AL186" si="132">AE186*1.035</f>
        <v>0</v>
      </c>
      <c r="AM186" s="613">
        <f>AF186*1.035</f>
        <v>0</v>
      </c>
      <c r="AN186" s="613">
        <f t="shared" ref="AN186" si="133">SUM(AH186:AM186)</f>
        <v>500000000</v>
      </c>
      <c r="AO186" s="613">
        <f t="shared" ref="AO186:AT186" si="134">+AH186</f>
        <v>150954116.57999998</v>
      </c>
      <c r="AP186" s="613">
        <f t="shared" si="134"/>
        <v>0</v>
      </c>
      <c r="AQ186" s="613">
        <f t="shared" si="134"/>
        <v>293000000</v>
      </c>
      <c r="AR186" s="613">
        <f t="shared" si="134"/>
        <v>56045883.419999994</v>
      </c>
      <c r="AS186" s="613">
        <f t="shared" si="134"/>
        <v>0</v>
      </c>
      <c r="AT186" s="613">
        <f t="shared" si="134"/>
        <v>0</v>
      </c>
      <c r="AU186" s="613">
        <f t="shared" ref="AU186" si="135">SUM(AO186:AT186)</f>
        <v>500000000</v>
      </c>
      <c r="AV186" s="613">
        <f t="shared" ref="AV186:BA186" si="136">+AA186</f>
        <v>145849388</v>
      </c>
      <c r="AW186" s="613">
        <f t="shared" si="136"/>
        <v>0</v>
      </c>
      <c r="AX186" s="613">
        <f t="shared" si="136"/>
        <v>0</v>
      </c>
      <c r="AY186" s="613">
        <f t="shared" si="136"/>
        <v>54150612</v>
      </c>
      <c r="AZ186" s="613">
        <f t="shared" si="136"/>
        <v>0</v>
      </c>
      <c r="BA186" s="613">
        <f t="shared" si="136"/>
        <v>0</v>
      </c>
      <c r="BB186" s="613">
        <f t="shared" ref="BB186" si="137">SUM(AV186:BA186)</f>
        <v>200000000</v>
      </c>
      <c r="BC186" s="683">
        <f t="shared" ref="BC186" si="138">+BB186+AU186+AN186+AG186</f>
        <v>1400000000</v>
      </c>
      <c r="BD186" s="308"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499" t="s">
        <v>1152</v>
      </c>
      <c r="EM186" s="651" t="s">
        <v>1149</v>
      </c>
      <c r="EN186" s="544" t="s">
        <v>1150</v>
      </c>
      <c r="EO186" s="544">
        <v>0</v>
      </c>
      <c r="EP186" s="544">
        <v>1</v>
      </c>
      <c r="EQ186" s="559">
        <v>0.5</v>
      </c>
      <c r="ER186" s="559">
        <v>0.5</v>
      </c>
      <c r="ES186" s="545">
        <v>0</v>
      </c>
      <c r="ET186" s="545">
        <v>0</v>
      </c>
    </row>
    <row r="187" spans="1:150" ht="39.75" customHeight="1" x14ac:dyDescent="0.2">
      <c r="A187" s="284" t="s">
        <v>90</v>
      </c>
      <c r="B187" s="439" t="s">
        <v>91</v>
      </c>
      <c r="C187" s="440" t="s">
        <v>992</v>
      </c>
      <c r="D187" s="440"/>
      <c r="E187" s="8" t="s">
        <v>641</v>
      </c>
      <c r="F187" s="288" t="str">
        <f t="shared" si="100"/>
        <v>E3.P_D</v>
      </c>
      <c r="G187" s="463" t="s">
        <v>284</v>
      </c>
      <c r="H187" s="463" t="s">
        <v>430</v>
      </c>
      <c r="I187" s="467"/>
      <c r="J187" s="468" t="s">
        <v>61</v>
      </c>
      <c r="K187" s="382" t="str">
        <f t="shared" si="101"/>
        <v>E3.P_D.MR1</v>
      </c>
      <c r="L187" s="419" t="s">
        <v>404</v>
      </c>
      <c r="M187" s="420" t="s">
        <v>1148</v>
      </c>
      <c r="N187" s="503">
        <v>0</v>
      </c>
      <c r="O187" s="503">
        <v>6</v>
      </c>
      <c r="P187" s="491" t="s">
        <v>87</v>
      </c>
      <c r="Q187" s="504" t="str">
        <f t="shared" si="102"/>
        <v>E3.P_D.MR1-MP02-1</v>
      </c>
      <c r="R187" s="652" t="s">
        <v>1154</v>
      </c>
      <c r="S187" s="549" t="s">
        <v>1155</v>
      </c>
      <c r="T187" s="550">
        <v>0</v>
      </c>
      <c r="U187" s="561">
        <v>1</v>
      </c>
      <c r="V187" s="560" t="s">
        <v>67</v>
      </c>
      <c r="W187" s="552">
        <v>0.1</v>
      </c>
      <c r="X187" s="553">
        <v>0.3</v>
      </c>
      <c r="Y187" s="552">
        <v>0.3</v>
      </c>
      <c r="Z187" s="562">
        <v>0.3</v>
      </c>
      <c r="AA187" s="563"/>
      <c r="AB187" s="564"/>
      <c r="AC187" s="564"/>
      <c r="AD187" s="564"/>
      <c r="AE187" s="564"/>
      <c r="AF187" s="564"/>
      <c r="AG187" s="564"/>
      <c r="AH187" s="564"/>
      <c r="AI187" s="564"/>
      <c r="AJ187" s="564"/>
      <c r="AK187" s="564"/>
      <c r="AL187" s="564"/>
      <c r="AM187" s="564"/>
      <c r="AN187" s="564"/>
      <c r="AO187" s="564"/>
      <c r="AP187" s="564"/>
      <c r="AQ187" s="564"/>
      <c r="AR187" s="564"/>
      <c r="AS187" s="564"/>
      <c r="AT187" s="564"/>
      <c r="AU187" s="564"/>
      <c r="AV187" s="564"/>
      <c r="AW187" s="564"/>
      <c r="AX187" s="564"/>
      <c r="AY187" s="564"/>
      <c r="AZ187" s="564"/>
      <c r="BA187" s="564"/>
      <c r="BB187" s="564"/>
      <c r="BC187" s="565"/>
      <c r="BD187" s="308"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499" t="s">
        <v>1156</v>
      </c>
      <c r="EM187" s="651" t="s">
        <v>1154</v>
      </c>
      <c r="EN187" s="544" t="s">
        <v>1155</v>
      </c>
      <c r="EO187" s="544">
        <v>0</v>
      </c>
      <c r="EP187" s="559">
        <v>100</v>
      </c>
      <c r="EQ187" s="559">
        <v>10</v>
      </c>
      <c r="ER187" s="559">
        <v>30</v>
      </c>
      <c r="ES187" s="559">
        <v>30</v>
      </c>
      <c r="ET187" s="559">
        <v>30</v>
      </c>
    </row>
    <row r="188" spans="1:150" ht="40.5" customHeight="1" x14ac:dyDescent="0.2">
      <c r="A188" s="284" t="s">
        <v>90</v>
      </c>
      <c r="B188" s="439" t="s">
        <v>91</v>
      </c>
      <c r="C188" s="440" t="s">
        <v>992</v>
      </c>
      <c r="D188" s="440"/>
      <c r="E188" s="8" t="s">
        <v>641</v>
      </c>
      <c r="F188" s="288" t="str">
        <f t="shared" si="100"/>
        <v>E3.P_D</v>
      </c>
      <c r="G188" s="463" t="s">
        <v>284</v>
      </c>
      <c r="H188" s="463" t="s">
        <v>430</v>
      </c>
      <c r="I188" s="467"/>
      <c r="J188" s="468" t="s">
        <v>61</v>
      </c>
      <c r="K188" s="382" t="str">
        <f t="shared" si="101"/>
        <v>E3.P_D.MR1</v>
      </c>
      <c r="L188" s="419" t="s">
        <v>404</v>
      </c>
      <c r="M188" s="420" t="s">
        <v>1148</v>
      </c>
      <c r="N188" s="503">
        <v>0</v>
      </c>
      <c r="O188" s="503">
        <v>6</v>
      </c>
      <c r="P188" s="491" t="s">
        <v>99</v>
      </c>
      <c r="Q188" s="504" t="str">
        <f t="shared" si="102"/>
        <v>E3.P_D.MR1-MP03-1</v>
      </c>
      <c r="R188" s="652" t="s">
        <v>1158</v>
      </c>
      <c r="S188" s="549" t="s">
        <v>1159</v>
      </c>
      <c r="T188" s="694">
        <v>0</v>
      </c>
      <c r="U188" s="695">
        <v>1</v>
      </c>
      <c r="V188" s="694" t="s">
        <v>67</v>
      </c>
      <c r="W188" s="554">
        <v>0</v>
      </c>
      <c r="X188" s="553">
        <v>0.5</v>
      </c>
      <c r="Y188" s="552">
        <v>0.5</v>
      </c>
      <c r="Z188" s="555">
        <v>0</v>
      </c>
      <c r="AA188" s="696"/>
      <c r="AB188" s="697"/>
      <c r="AC188" s="697"/>
      <c r="AD188" s="697"/>
      <c r="AE188" s="697"/>
      <c r="AF188" s="697"/>
      <c r="AG188" s="697"/>
      <c r="AH188" s="697"/>
      <c r="AI188" s="697"/>
      <c r="AJ188" s="697"/>
      <c r="AK188" s="697"/>
      <c r="AL188" s="697"/>
      <c r="AM188" s="697"/>
      <c r="AN188" s="697"/>
      <c r="AO188" s="697"/>
      <c r="AP188" s="697"/>
      <c r="AQ188" s="697"/>
      <c r="AR188" s="697"/>
      <c r="AS188" s="697"/>
      <c r="AT188" s="697"/>
      <c r="AU188" s="697"/>
      <c r="AV188" s="697"/>
      <c r="AW188" s="697"/>
      <c r="AX188" s="697"/>
      <c r="AY188" s="697"/>
      <c r="AZ188" s="697"/>
      <c r="BA188" s="697"/>
      <c r="BB188" s="697"/>
      <c r="BC188" s="698"/>
      <c r="BD188" s="308"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499" t="s">
        <v>1160</v>
      </c>
      <c r="EM188" s="651" t="s">
        <v>1158</v>
      </c>
      <c r="EN188" s="544" t="s">
        <v>1159</v>
      </c>
      <c r="EO188" s="699">
        <v>0</v>
      </c>
      <c r="EP188" s="699">
        <v>1</v>
      </c>
      <c r="EQ188" s="545">
        <v>0</v>
      </c>
      <c r="ER188" s="559">
        <v>0.5</v>
      </c>
      <c r="ES188" s="559">
        <v>0.5</v>
      </c>
      <c r="ET188" s="545">
        <v>0</v>
      </c>
    </row>
    <row r="189" spans="1:150" ht="36" customHeight="1" x14ac:dyDescent="0.2">
      <c r="A189" s="284" t="s">
        <v>90</v>
      </c>
      <c r="B189" s="439" t="s">
        <v>91</v>
      </c>
      <c r="C189" s="440" t="s">
        <v>992</v>
      </c>
      <c r="D189" s="440"/>
      <c r="E189" s="8" t="s">
        <v>641</v>
      </c>
      <c r="F189" s="288" t="str">
        <f t="shared" si="100"/>
        <v>E3.P_D</v>
      </c>
      <c r="G189" s="463" t="s">
        <v>284</v>
      </c>
      <c r="H189" s="463" t="s">
        <v>430</v>
      </c>
      <c r="I189" s="467"/>
      <c r="J189" s="468" t="s">
        <v>61</v>
      </c>
      <c r="K189" s="382" t="str">
        <f t="shared" si="101"/>
        <v>E3.P_D.MR1</v>
      </c>
      <c r="L189" s="419" t="s">
        <v>404</v>
      </c>
      <c r="M189" s="420" t="s">
        <v>1148</v>
      </c>
      <c r="N189" s="503">
        <v>0</v>
      </c>
      <c r="O189" s="503">
        <v>6</v>
      </c>
      <c r="P189" s="491" t="s">
        <v>112</v>
      </c>
      <c r="Q189" s="504" t="str">
        <f t="shared" si="102"/>
        <v>E3.P_D.MR1-MP04-1</v>
      </c>
      <c r="R189" s="652" t="s">
        <v>1162</v>
      </c>
      <c r="S189" s="549" t="s">
        <v>1163</v>
      </c>
      <c r="T189" s="694">
        <v>0</v>
      </c>
      <c r="U189" s="695">
        <v>2</v>
      </c>
      <c r="V189" s="694" t="s">
        <v>67</v>
      </c>
      <c r="W189" s="552">
        <v>0.5</v>
      </c>
      <c r="X189" s="700">
        <v>1</v>
      </c>
      <c r="Y189" s="552">
        <v>0.5</v>
      </c>
      <c r="Z189" s="555">
        <v>0</v>
      </c>
      <c r="AA189" s="696"/>
      <c r="AB189" s="697"/>
      <c r="AC189" s="697"/>
      <c r="AD189" s="697"/>
      <c r="AE189" s="697"/>
      <c r="AF189" s="697"/>
      <c r="AG189" s="697"/>
      <c r="AH189" s="697"/>
      <c r="AI189" s="697"/>
      <c r="AJ189" s="697"/>
      <c r="AK189" s="697"/>
      <c r="AL189" s="697"/>
      <c r="AM189" s="697"/>
      <c r="AN189" s="697"/>
      <c r="AO189" s="697"/>
      <c r="AP189" s="697"/>
      <c r="AQ189" s="697"/>
      <c r="AR189" s="697"/>
      <c r="AS189" s="697"/>
      <c r="AT189" s="697"/>
      <c r="AU189" s="697"/>
      <c r="AV189" s="697"/>
      <c r="AW189" s="697"/>
      <c r="AX189" s="697"/>
      <c r="AY189" s="697"/>
      <c r="AZ189" s="697"/>
      <c r="BA189" s="697"/>
      <c r="BB189" s="697"/>
      <c r="BC189" s="698"/>
      <c r="BD189" s="308"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499" t="s">
        <v>1164</v>
      </c>
      <c r="EM189" s="651" t="s">
        <v>1162</v>
      </c>
      <c r="EN189" s="544" t="s">
        <v>1163</v>
      </c>
      <c r="EO189" s="699">
        <v>0</v>
      </c>
      <c r="EP189" s="699">
        <v>2</v>
      </c>
      <c r="EQ189" s="559">
        <v>0.5</v>
      </c>
      <c r="ER189" s="545">
        <v>1</v>
      </c>
      <c r="ES189" s="559">
        <v>0.5</v>
      </c>
      <c r="ET189" s="545">
        <v>0</v>
      </c>
    </row>
    <row r="190" spans="1:150" ht="50.25" customHeight="1" thickBot="1" x14ac:dyDescent="0.25">
      <c r="A190" s="284" t="s">
        <v>90</v>
      </c>
      <c r="B190" s="439" t="s">
        <v>91</v>
      </c>
      <c r="C190" s="440" t="s">
        <v>992</v>
      </c>
      <c r="D190" s="440"/>
      <c r="E190" s="8" t="s">
        <v>641</v>
      </c>
      <c r="F190" s="288" t="str">
        <f t="shared" si="100"/>
        <v>E3.P_D</v>
      </c>
      <c r="G190" s="463" t="s">
        <v>284</v>
      </c>
      <c r="H190" s="463" t="s">
        <v>430</v>
      </c>
      <c r="I190" s="467"/>
      <c r="J190" s="468" t="s">
        <v>61</v>
      </c>
      <c r="K190" s="382" t="str">
        <f t="shared" si="101"/>
        <v>E3.P_D.MR1</v>
      </c>
      <c r="L190" s="419" t="s">
        <v>404</v>
      </c>
      <c r="M190" s="420" t="s">
        <v>1148</v>
      </c>
      <c r="N190" s="503">
        <v>0</v>
      </c>
      <c r="O190" s="503">
        <v>6</v>
      </c>
      <c r="P190" s="678" t="s">
        <v>122</v>
      </c>
      <c r="Q190" s="504" t="str">
        <f t="shared" si="102"/>
        <v>E3.P_D.MR1-MP05-1</v>
      </c>
      <c r="R190" s="652" t="s">
        <v>1166</v>
      </c>
      <c r="S190" s="549" t="s">
        <v>1167</v>
      </c>
      <c r="T190" s="694">
        <v>0</v>
      </c>
      <c r="U190" s="695">
        <v>1</v>
      </c>
      <c r="V190" s="694" t="s">
        <v>67</v>
      </c>
      <c r="W190" s="566">
        <v>0.25</v>
      </c>
      <c r="X190" s="567">
        <v>0.25</v>
      </c>
      <c r="Y190" s="566">
        <v>0.25</v>
      </c>
      <c r="Z190" s="568">
        <v>0.25</v>
      </c>
      <c r="AA190" s="696"/>
      <c r="AB190" s="697"/>
      <c r="AC190" s="697"/>
      <c r="AD190" s="697"/>
      <c r="AE190" s="697"/>
      <c r="AF190" s="697"/>
      <c r="AG190" s="697"/>
      <c r="AH190" s="697"/>
      <c r="AI190" s="697"/>
      <c r="AJ190" s="697"/>
      <c r="AK190" s="697"/>
      <c r="AL190" s="697"/>
      <c r="AM190" s="697"/>
      <c r="AN190" s="697"/>
      <c r="AO190" s="697"/>
      <c r="AP190" s="697"/>
      <c r="AQ190" s="697"/>
      <c r="AR190" s="697"/>
      <c r="AS190" s="697"/>
      <c r="AT190" s="697"/>
      <c r="AU190" s="697"/>
      <c r="AV190" s="697"/>
      <c r="AW190" s="697"/>
      <c r="AX190" s="697"/>
      <c r="AY190" s="697"/>
      <c r="AZ190" s="697"/>
      <c r="BA190" s="697"/>
      <c r="BB190" s="697"/>
      <c r="BC190" s="698"/>
      <c r="BD190" s="308"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499" t="s">
        <v>1168</v>
      </c>
      <c r="EM190" s="651" t="s">
        <v>1166</v>
      </c>
      <c r="EN190" s="544" t="s">
        <v>1167</v>
      </c>
      <c r="EO190" s="699">
        <v>0</v>
      </c>
      <c r="EP190" s="699">
        <v>1</v>
      </c>
      <c r="EQ190" s="546">
        <v>0.25</v>
      </c>
      <c r="ER190" s="546">
        <v>0.25</v>
      </c>
      <c r="ES190" s="546">
        <v>0.25</v>
      </c>
      <c r="ET190" s="546">
        <v>0.25</v>
      </c>
    </row>
    <row r="191" spans="1:150" ht="34.5" customHeight="1" thickBot="1" x14ac:dyDescent="0.25">
      <c r="A191" s="284" t="s">
        <v>90</v>
      </c>
      <c r="B191" s="439" t="s">
        <v>91</v>
      </c>
      <c r="C191" s="440" t="s">
        <v>992</v>
      </c>
      <c r="D191" s="440"/>
      <c r="E191" s="8" t="s">
        <v>641</v>
      </c>
      <c r="F191" s="288" t="str">
        <f t="shared" si="100"/>
        <v>E3.P_D</v>
      </c>
      <c r="G191" s="592" t="s">
        <v>284</v>
      </c>
      <c r="H191" s="592" t="s">
        <v>430</v>
      </c>
      <c r="I191" s="473"/>
      <c r="J191" s="474" t="s">
        <v>61</v>
      </c>
      <c r="K191" s="475" t="str">
        <f t="shared" si="101"/>
        <v>E3.P_D.MR1</v>
      </c>
      <c r="L191" s="435" t="s">
        <v>404</v>
      </c>
      <c r="M191" s="436" t="s">
        <v>1148</v>
      </c>
      <c r="N191" s="513">
        <v>0</v>
      </c>
      <c r="O191" s="513">
        <v>6</v>
      </c>
      <c r="P191" s="701" t="s">
        <v>132</v>
      </c>
      <c r="Q191" s="514" t="str">
        <f t="shared" si="102"/>
        <v>E3.P_D.MR1-MP06-1</v>
      </c>
      <c r="R191" s="653" t="s">
        <v>1170</v>
      </c>
      <c r="S191" s="573" t="s">
        <v>1171</v>
      </c>
      <c r="T191" s="702">
        <v>435</v>
      </c>
      <c r="U191" s="703">
        <v>450</v>
      </c>
      <c r="V191" s="702" t="s">
        <v>67</v>
      </c>
      <c r="W191" s="576">
        <v>3</v>
      </c>
      <c r="X191" s="577">
        <v>7</v>
      </c>
      <c r="Y191" s="576">
        <v>3</v>
      </c>
      <c r="Z191" s="578">
        <v>2</v>
      </c>
      <c r="AA191" s="696"/>
      <c r="AB191" s="697"/>
      <c r="AC191" s="697"/>
      <c r="AD191" s="697"/>
      <c r="AE191" s="697"/>
      <c r="AF191" s="697"/>
      <c r="AG191" s="697"/>
      <c r="AH191" s="697"/>
      <c r="AI191" s="697"/>
      <c r="AJ191" s="697"/>
      <c r="AK191" s="697"/>
      <c r="AL191" s="697"/>
      <c r="AM191" s="697"/>
      <c r="AN191" s="697"/>
      <c r="AO191" s="697"/>
      <c r="AP191" s="697"/>
      <c r="AQ191" s="697"/>
      <c r="AR191" s="697"/>
      <c r="AS191" s="697"/>
      <c r="AT191" s="697"/>
      <c r="AU191" s="697"/>
      <c r="AV191" s="697"/>
      <c r="AW191" s="697"/>
      <c r="AX191" s="697"/>
      <c r="AY191" s="697"/>
      <c r="AZ191" s="697"/>
      <c r="BA191" s="697"/>
      <c r="BB191" s="697"/>
      <c r="BC191" s="698"/>
      <c r="BD191" s="308"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499" t="s">
        <v>1172</v>
      </c>
      <c r="EM191" s="651" t="s">
        <v>1170</v>
      </c>
      <c r="EN191" s="544" t="s">
        <v>1171</v>
      </c>
      <c r="EO191" s="704">
        <v>435</v>
      </c>
      <c r="EP191" s="704">
        <v>450</v>
      </c>
      <c r="EQ191" s="705">
        <v>3</v>
      </c>
      <c r="ER191" s="705">
        <v>7</v>
      </c>
      <c r="ES191" s="705">
        <v>3</v>
      </c>
      <c r="ET191" s="705">
        <v>2</v>
      </c>
    </row>
    <row r="192" spans="1:150" ht="117.75" customHeight="1" x14ac:dyDescent="0.2">
      <c r="A192" s="284" t="s">
        <v>90</v>
      </c>
      <c r="B192" s="439" t="s">
        <v>91</v>
      </c>
      <c r="C192" s="440" t="s">
        <v>992</v>
      </c>
      <c r="D192" s="441" t="s">
        <v>1174</v>
      </c>
      <c r="E192" s="8" t="s">
        <v>641</v>
      </c>
      <c r="F192" s="288" t="str">
        <f t="shared" si="100"/>
        <v>E3.P_D</v>
      </c>
      <c r="G192" s="463" t="s">
        <v>284</v>
      </c>
      <c r="H192" s="463" t="s">
        <v>430</v>
      </c>
      <c r="I192" s="464" t="s">
        <v>1175</v>
      </c>
      <c r="J192" s="465" t="s">
        <v>167</v>
      </c>
      <c r="K192" s="466" t="str">
        <f t="shared" si="101"/>
        <v>E3.P_D.MR2</v>
      </c>
      <c r="L192" s="706" t="s">
        <v>415</v>
      </c>
      <c r="M192" s="707" t="s">
        <v>1148</v>
      </c>
      <c r="N192" s="252">
        <v>0</v>
      </c>
      <c r="O192" s="252">
        <v>4</v>
      </c>
      <c r="P192" s="372" t="s">
        <v>64</v>
      </c>
      <c r="Q192" s="373" t="str">
        <f t="shared" si="102"/>
        <v>E3.P_D.MR2-MP01-1</v>
      </c>
      <c r="R192" s="427" t="s">
        <v>1176</v>
      </c>
      <c r="S192" s="375" t="s">
        <v>1177</v>
      </c>
      <c r="T192" s="376">
        <v>0</v>
      </c>
      <c r="U192" s="377">
        <v>1</v>
      </c>
      <c r="V192" s="376" t="s">
        <v>67</v>
      </c>
      <c r="W192" s="260">
        <v>1</v>
      </c>
      <c r="X192" s="378">
        <v>1</v>
      </c>
      <c r="Y192" s="260">
        <v>1</v>
      </c>
      <c r="Z192" s="379">
        <v>1</v>
      </c>
      <c r="AA192" s="305"/>
      <c r="AB192" s="306"/>
      <c r="AC192" s="306"/>
      <c r="AD192" s="306"/>
      <c r="AE192" s="306"/>
      <c r="AF192" s="306"/>
      <c r="AG192" s="306"/>
      <c r="AH192" s="306"/>
      <c r="AI192" s="306"/>
      <c r="AJ192" s="306"/>
      <c r="AK192" s="306"/>
      <c r="AL192" s="306"/>
      <c r="AM192" s="306"/>
      <c r="AN192" s="306"/>
      <c r="AO192" s="306"/>
      <c r="AP192" s="306"/>
      <c r="AQ192" s="306"/>
      <c r="AR192" s="306"/>
      <c r="AS192" s="306"/>
      <c r="AT192" s="306"/>
      <c r="AU192" s="306"/>
      <c r="AV192" s="306"/>
      <c r="AW192" s="306"/>
      <c r="AX192" s="306"/>
      <c r="AY192" s="306"/>
      <c r="AZ192" s="306"/>
      <c r="BA192" s="306"/>
      <c r="BB192" s="306"/>
      <c r="BC192" s="307"/>
      <c r="BD192" s="308"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381" t="s">
        <v>1178</v>
      </c>
      <c r="EM192" s="325" t="s">
        <v>1176</v>
      </c>
      <c r="EN192" s="281" t="s">
        <v>1177</v>
      </c>
      <c r="EO192" s="281">
        <v>0</v>
      </c>
      <c r="EP192" s="281">
        <v>1</v>
      </c>
      <c r="EQ192" s="282">
        <v>1</v>
      </c>
      <c r="ER192" s="282">
        <v>1</v>
      </c>
      <c r="ES192" s="282">
        <v>1</v>
      </c>
      <c r="ET192" s="282">
        <v>1</v>
      </c>
    </row>
    <row r="193" spans="1:150" ht="47.25" customHeight="1" x14ac:dyDescent="0.2">
      <c r="A193" s="284" t="s">
        <v>90</v>
      </c>
      <c r="B193" s="439" t="s">
        <v>91</v>
      </c>
      <c r="C193" s="440" t="s">
        <v>992</v>
      </c>
      <c r="D193" s="440"/>
      <c r="E193" s="8" t="s">
        <v>641</v>
      </c>
      <c r="F193" s="288" t="str">
        <f t="shared" si="100"/>
        <v>E3.P_D</v>
      </c>
      <c r="G193" s="463" t="s">
        <v>284</v>
      </c>
      <c r="H193" s="463" t="s">
        <v>430</v>
      </c>
      <c r="I193" s="467"/>
      <c r="J193" s="468" t="s">
        <v>167</v>
      </c>
      <c r="K193" s="382" t="str">
        <f t="shared" si="101"/>
        <v>E3.P_D.MR2</v>
      </c>
      <c r="L193" s="708" t="s">
        <v>415</v>
      </c>
      <c r="M193" s="709" t="s">
        <v>1148</v>
      </c>
      <c r="N193" s="295">
        <v>0</v>
      </c>
      <c r="O193" s="295">
        <v>4</v>
      </c>
      <c r="P193" s="385" t="s">
        <v>87</v>
      </c>
      <c r="Q193" s="386" t="str">
        <f t="shared" si="102"/>
        <v>E3.P_D.MR2-MP02-1</v>
      </c>
      <c r="R193" s="431" t="s">
        <v>1180</v>
      </c>
      <c r="S193" s="321" t="s">
        <v>1181</v>
      </c>
      <c r="T193" s="300">
        <v>0</v>
      </c>
      <c r="U193" s="301">
        <v>1</v>
      </c>
      <c r="V193" s="300" t="s">
        <v>67</v>
      </c>
      <c r="W193" s="302">
        <v>1</v>
      </c>
      <c r="X193" s="303">
        <v>1</v>
      </c>
      <c r="Y193" s="302">
        <v>1</v>
      </c>
      <c r="Z193" s="304">
        <v>1</v>
      </c>
      <c r="AA193" s="305"/>
      <c r="AB193" s="306"/>
      <c r="AC193" s="306"/>
      <c r="AD193" s="306"/>
      <c r="AE193" s="306"/>
      <c r="AF193" s="306"/>
      <c r="AG193" s="306"/>
      <c r="AH193" s="306"/>
      <c r="AI193" s="306"/>
      <c r="AJ193" s="306"/>
      <c r="AK193" s="306"/>
      <c r="AL193" s="306"/>
      <c r="AM193" s="306"/>
      <c r="AN193" s="306"/>
      <c r="AO193" s="306"/>
      <c r="AP193" s="306"/>
      <c r="AQ193" s="306"/>
      <c r="AR193" s="306"/>
      <c r="AS193" s="306"/>
      <c r="AT193" s="306"/>
      <c r="AU193" s="306"/>
      <c r="AV193" s="306"/>
      <c r="AW193" s="306"/>
      <c r="AX193" s="306"/>
      <c r="AY193" s="306"/>
      <c r="AZ193" s="306"/>
      <c r="BA193" s="306"/>
      <c r="BB193" s="306"/>
      <c r="BC193" s="307"/>
      <c r="BD193" s="308"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381" t="s">
        <v>1182</v>
      </c>
      <c r="EM193" s="325" t="s">
        <v>1180</v>
      </c>
      <c r="EN193" s="281" t="s">
        <v>1181</v>
      </c>
      <c r="EO193" s="281">
        <v>0</v>
      </c>
      <c r="EP193" s="281">
        <v>1</v>
      </c>
      <c r="EQ193" s="282">
        <v>1</v>
      </c>
      <c r="ER193" s="282">
        <v>1</v>
      </c>
      <c r="ES193" s="282">
        <v>1</v>
      </c>
      <c r="ET193" s="282">
        <v>1</v>
      </c>
    </row>
    <row r="194" spans="1:150" ht="66.75" customHeight="1" thickBot="1" x14ac:dyDescent="0.25">
      <c r="A194" s="284" t="s">
        <v>90</v>
      </c>
      <c r="B194" s="439" t="s">
        <v>91</v>
      </c>
      <c r="C194" s="440" t="s">
        <v>992</v>
      </c>
      <c r="D194" s="440"/>
      <c r="E194" s="8" t="s">
        <v>641</v>
      </c>
      <c r="F194" s="288" t="str">
        <f t="shared" si="100"/>
        <v>E3.P_D</v>
      </c>
      <c r="G194" s="463" t="s">
        <v>284</v>
      </c>
      <c r="H194" s="463" t="s">
        <v>430</v>
      </c>
      <c r="I194" s="473"/>
      <c r="J194" s="474" t="s">
        <v>167</v>
      </c>
      <c r="K194" s="475" t="str">
        <f t="shared" si="101"/>
        <v>E3.P_D.MR2</v>
      </c>
      <c r="L194" s="710" t="s">
        <v>415</v>
      </c>
      <c r="M194" s="711" t="s">
        <v>1148</v>
      </c>
      <c r="N194" s="437">
        <v>0</v>
      </c>
      <c r="O194" s="437">
        <v>4</v>
      </c>
      <c r="P194" s="399" t="s">
        <v>99</v>
      </c>
      <c r="Q194" s="400" t="str">
        <f t="shared" si="102"/>
        <v>E3.P_D.MR2-MP03-1</v>
      </c>
      <c r="R194" s="438" t="s">
        <v>1184</v>
      </c>
      <c r="S194" s="357" t="s">
        <v>1185</v>
      </c>
      <c r="T194" s="401">
        <v>2</v>
      </c>
      <c r="U194" s="402">
        <v>2</v>
      </c>
      <c r="V194" s="401" t="s">
        <v>102</v>
      </c>
      <c r="W194" s="360">
        <v>0</v>
      </c>
      <c r="X194" s="361">
        <v>1</v>
      </c>
      <c r="Y194" s="360">
        <v>1</v>
      </c>
      <c r="Z194" s="362">
        <v>1</v>
      </c>
      <c r="AA194" s="391"/>
      <c r="AB194" s="392"/>
      <c r="AC194" s="392"/>
      <c r="AD194" s="392"/>
      <c r="AE194" s="392"/>
      <c r="AF194" s="392"/>
      <c r="AG194" s="392"/>
      <c r="AH194" s="392"/>
      <c r="AI194" s="392"/>
      <c r="AJ194" s="392"/>
      <c r="AK194" s="392"/>
      <c r="AL194" s="392"/>
      <c r="AM194" s="392"/>
      <c r="AN194" s="392"/>
      <c r="AO194" s="392"/>
      <c r="AP194" s="392"/>
      <c r="AQ194" s="392"/>
      <c r="AR194" s="392"/>
      <c r="AS194" s="392"/>
      <c r="AT194" s="392"/>
      <c r="AU194" s="392"/>
      <c r="AV194" s="392"/>
      <c r="AW194" s="392"/>
      <c r="AX194" s="392"/>
      <c r="AY194" s="392"/>
      <c r="AZ194" s="392"/>
      <c r="BA194" s="392"/>
      <c r="BB194" s="392"/>
      <c r="BC194" s="393"/>
      <c r="BD194" s="308"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381" t="s">
        <v>1186</v>
      </c>
      <c r="EM194" s="325" t="s">
        <v>1184</v>
      </c>
      <c r="EN194" s="281" t="s">
        <v>1185</v>
      </c>
      <c r="EO194" s="394">
        <v>2</v>
      </c>
      <c r="EP194" s="394">
        <v>2</v>
      </c>
      <c r="EQ194" s="505">
        <v>0</v>
      </c>
      <c r="ER194" s="505">
        <v>1</v>
      </c>
      <c r="ES194" s="505">
        <v>1</v>
      </c>
      <c r="ET194" s="505">
        <v>1</v>
      </c>
    </row>
    <row r="195" spans="1:150" ht="141.75" customHeight="1" x14ac:dyDescent="0.2">
      <c r="A195" s="284" t="s">
        <v>90</v>
      </c>
      <c r="B195" s="439" t="s">
        <v>91</v>
      </c>
      <c r="C195" s="440" t="s">
        <v>992</v>
      </c>
      <c r="D195" s="441" t="s">
        <v>1188</v>
      </c>
      <c r="E195" s="3" t="s">
        <v>695</v>
      </c>
      <c r="F195" s="442" t="str">
        <f t="shared" si="100"/>
        <v>E3.P_E</v>
      </c>
      <c r="G195" s="443" t="s">
        <v>295</v>
      </c>
      <c r="H195" s="488" t="s">
        <v>448</v>
      </c>
      <c r="I195" s="464" t="s">
        <v>1189</v>
      </c>
      <c r="J195" s="465" t="s">
        <v>61</v>
      </c>
      <c r="K195" s="466" t="str">
        <f t="shared" si="101"/>
        <v>E3.P_E.MR1</v>
      </c>
      <c r="L195" s="368" t="s">
        <v>426</v>
      </c>
      <c r="M195" s="369" t="s">
        <v>1190</v>
      </c>
      <c r="N195" s="370">
        <v>0</v>
      </c>
      <c r="O195" s="252">
        <v>4</v>
      </c>
      <c r="P195" s="372" t="s">
        <v>64</v>
      </c>
      <c r="Q195" s="373" t="str">
        <f t="shared" si="102"/>
        <v>E3.P_E.MR1-MP01-1</v>
      </c>
      <c r="R195" s="427" t="s">
        <v>1191</v>
      </c>
      <c r="S195" s="375" t="s">
        <v>1192</v>
      </c>
      <c r="T195" s="640">
        <v>800</v>
      </c>
      <c r="U195" s="641">
        <v>2800</v>
      </c>
      <c r="V195" s="640" t="s">
        <v>67</v>
      </c>
      <c r="W195" s="495">
        <v>85</v>
      </c>
      <c r="X195" s="496">
        <v>866</v>
      </c>
      <c r="Y195" s="495">
        <v>910</v>
      </c>
      <c r="Z195" s="497">
        <v>939</v>
      </c>
      <c r="AA195" s="612">
        <f>182600000+225000000+120000000+31000000+89684972+3351660001</f>
        <v>3999944973</v>
      </c>
      <c r="AB195" s="613">
        <v>0</v>
      </c>
      <c r="AC195" s="613">
        <v>0</v>
      </c>
      <c r="AD195" s="613">
        <v>0</v>
      </c>
      <c r="AE195" s="613">
        <v>0</v>
      </c>
      <c r="AF195" s="613">
        <v>55027</v>
      </c>
      <c r="AG195" s="613">
        <f t="shared" ref="AG195" si="139">SUM(AA195:AF195)</f>
        <v>4000000000</v>
      </c>
      <c r="AH195" s="613">
        <f>AA195*1.035</f>
        <v>4139943047.0549998</v>
      </c>
      <c r="AI195" s="613">
        <f>AB195*1.035</f>
        <v>0</v>
      </c>
      <c r="AJ195" s="613">
        <f>AC195*1.035</f>
        <v>0</v>
      </c>
      <c r="AK195" s="613">
        <f>AD195*1.035</f>
        <v>0</v>
      </c>
      <c r="AL195" s="613">
        <f t="shared" ref="AL195" si="140">AE195*1.035</f>
        <v>0</v>
      </c>
      <c r="AM195" s="613">
        <f>AF195*1.035</f>
        <v>56952.944999999992</v>
      </c>
      <c r="AN195" s="613">
        <f t="shared" ref="AN195" si="141">SUM(AH195:AM195)</f>
        <v>4140000000</v>
      </c>
      <c r="AO195" s="613">
        <f t="shared" ref="AO195:AT195" si="142">AH195*1.035</f>
        <v>4284841053.7019243</v>
      </c>
      <c r="AP195" s="613">
        <f t="shared" si="142"/>
        <v>0</v>
      </c>
      <c r="AQ195" s="613">
        <f t="shared" si="142"/>
        <v>0</v>
      </c>
      <c r="AR195" s="613">
        <f t="shared" si="142"/>
        <v>0</v>
      </c>
      <c r="AS195" s="613">
        <f t="shared" si="142"/>
        <v>0</v>
      </c>
      <c r="AT195" s="613">
        <f t="shared" si="142"/>
        <v>58946.298074999984</v>
      </c>
      <c r="AU195" s="613">
        <f t="shared" ref="AU195" si="143">SUM(AO195:AT195)</f>
        <v>4284899999.9999995</v>
      </c>
      <c r="AV195" s="613">
        <f t="shared" ref="AV195:BA195" si="144">AO195*1.035</f>
        <v>4434810490.5814915</v>
      </c>
      <c r="AW195" s="613">
        <f t="shared" si="144"/>
        <v>0</v>
      </c>
      <c r="AX195" s="613">
        <f t="shared" si="144"/>
        <v>0</v>
      </c>
      <c r="AY195" s="613">
        <f t="shared" si="144"/>
        <v>0</v>
      </c>
      <c r="AZ195" s="613">
        <f t="shared" si="144"/>
        <v>0</v>
      </c>
      <c r="BA195" s="613">
        <f t="shared" si="144"/>
        <v>61009.418507624978</v>
      </c>
      <c r="BB195" s="613">
        <f t="shared" ref="BB195" si="145">SUM(AV195:BA195)</f>
        <v>4434871499.999999</v>
      </c>
      <c r="BC195" s="683">
        <f t="shared" ref="BC195" si="146">+BB195+AU195+AN195+AG195</f>
        <v>16859771499.999998</v>
      </c>
      <c r="BD195" s="308"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381" t="s">
        <v>1193</v>
      </c>
      <c r="EM195" s="325" t="s">
        <v>1191</v>
      </c>
      <c r="EN195" s="281" t="s">
        <v>1192</v>
      </c>
      <c r="EO195" s="281">
        <v>800</v>
      </c>
      <c r="EP195" s="281">
        <v>2800</v>
      </c>
      <c r="EQ195" s="282">
        <v>85</v>
      </c>
      <c r="ER195" s="282">
        <v>866</v>
      </c>
      <c r="ES195" s="282">
        <v>910</v>
      </c>
      <c r="ET195" s="282">
        <v>939</v>
      </c>
    </row>
    <row r="196" spans="1:150" ht="36" customHeight="1" x14ac:dyDescent="0.2">
      <c r="A196" s="284" t="s">
        <v>90</v>
      </c>
      <c r="B196" s="439" t="s">
        <v>91</v>
      </c>
      <c r="C196" s="440" t="s">
        <v>992</v>
      </c>
      <c r="D196" s="440"/>
      <c r="E196" s="8" t="s">
        <v>695</v>
      </c>
      <c r="F196" s="288" t="str">
        <f t="shared" si="100"/>
        <v>E3.P_E</v>
      </c>
      <c r="G196" s="463" t="s">
        <v>295</v>
      </c>
      <c r="H196" s="463" t="s">
        <v>448</v>
      </c>
      <c r="I196" s="467"/>
      <c r="J196" s="468" t="s">
        <v>61</v>
      </c>
      <c r="K196" s="382" t="str">
        <f t="shared" si="101"/>
        <v>E3.P_E.MR1</v>
      </c>
      <c r="L196" s="419" t="s">
        <v>1195</v>
      </c>
      <c r="M196" s="420" t="s">
        <v>1190</v>
      </c>
      <c r="N196" s="383">
        <v>0</v>
      </c>
      <c r="O196" s="295">
        <v>4</v>
      </c>
      <c r="P196" s="385" t="s">
        <v>87</v>
      </c>
      <c r="Q196" s="386" t="str">
        <f t="shared" si="102"/>
        <v>E3.P_E.MR1-MP02-1</v>
      </c>
      <c r="R196" s="431" t="s">
        <v>1196</v>
      </c>
      <c r="S196" s="321" t="s">
        <v>1197</v>
      </c>
      <c r="T196" s="300">
        <v>0</v>
      </c>
      <c r="U196" s="301">
        <v>400</v>
      </c>
      <c r="V196" s="300" t="s">
        <v>67</v>
      </c>
      <c r="W196" s="302">
        <v>100</v>
      </c>
      <c r="X196" s="303">
        <v>100</v>
      </c>
      <c r="Y196" s="302">
        <v>100</v>
      </c>
      <c r="Z196" s="304">
        <v>100</v>
      </c>
      <c r="AA196" s="305"/>
      <c r="AB196" s="306"/>
      <c r="AC196" s="306"/>
      <c r="AD196" s="306"/>
      <c r="AE196" s="306"/>
      <c r="AF196" s="306"/>
      <c r="AG196" s="306"/>
      <c r="AH196" s="306"/>
      <c r="AI196" s="306"/>
      <c r="AJ196" s="306"/>
      <c r="AK196" s="306"/>
      <c r="AL196" s="306"/>
      <c r="AM196" s="306"/>
      <c r="AN196" s="306"/>
      <c r="AO196" s="306"/>
      <c r="AP196" s="306"/>
      <c r="AQ196" s="306"/>
      <c r="AR196" s="306"/>
      <c r="AS196" s="306"/>
      <c r="AT196" s="306"/>
      <c r="AU196" s="306"/>
      <c r="AV196" s="306"/>
      <c r="AW196" s="306"/>
      <c r="AX196" s="306"/>
      <c r="AY196" s="306"/>
      <c r="AZ196" s="306"/>
      <c r="BA196" s="306"/>
      <c r="BB196" s="306"/>
      <c r="BC196" s="307"/>
      <c r="BD196" s="308"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381" t="s">
        <v>1198</v>
      </c>
      <c r="EM196" s="325" t="s">
        <v>1196</v>
      </c>
      <c r="EN196" s="281" t="s">
        <v>1197</v>
      </c>
      <c r="EO196" s="281">
        <v>0</v>
      </c>
      <c r="EP196" s="281">
        <v>400</v>
      </c>
      <c r="EQ196" s="282">
        <v>100</v>
      </c>
      <c r="ER196" s="282">
        <v>100</v>
      </c>
      <c r="ES196" s="282">
        <v>100</v>
      </c>
      <c r="ET196" s="282">
        <v>100</v>
      </c>
    </row>
    <row r="197" spans="1:150" ht="39" customHeight="1" x14ac:dyDescent="0.2">
      <c r="A197" s="284" t="s">
        <v>90</v>
      </c>
      <c r="B197" s="439" t="s">
        <v>91</v>
      </c>
      <c r="C197" s="440" t="s">
        <v>992</v>
      </c>
      <c r="D197" s="440"/>
      <c r="E197" s="8" t="s">
        <v>695</v>
      </c>
      <c r="F197" s="288" t="str">
        <f t="shared" si="100"/>
        <v>E3.P_E</v>
      </c>
      <c r="G197" s="463" t="s">
        <v>295</v>
      </c>
      <c r="H197" s="463" t="s">
        <v>448</v>
      </c>
      <c r="I197" s="467"/>
      <c r="J197" s="468" t="s">
        <v>61</v>
      </c>
      <c r="K197" s="382" t="str">
        <f t="shared" si="101"/>
        <v>E3.P_E.MR1</v>
      </c>
      <c r="L197" s="419" t="s">
        <v>1195</v>
      </c>
      <c r="M197" s="420" t="s">
        <v>1190</v>
      </c>
      <c r="N197" s="383">
        <v>0</v>
      </c>
      <c r="O197" s="295">
        <v>4</v>
      </c>
      <c r="P197" s="385" t="s">
        <v>99</v>
      </c>
      <c r="Q197" s="386" t="str">
        <f t="shared" si="102"/>
        <v>E3.P_E.MR1-MP03-1</v>
      </c>
      <c r="R197" s="431" t="s">
        <v>1200</v>
      </c>
      <c r="S197" s="321" t="s">
        <v>1201</v>
      </c>
      <c r="T197" s="300">
        <v>0</v>
      </c>
      <c r="U197" s="301">
        <v>100</v>
      </c>
      <c r="V197" s="300" t="s">
        <v>67</v>
      </c>
      <c r="W197" s="302">
        <v>52</v>
      </c>
      <c r="X197" s="303">
        <v>16</v>
      </c>
      <c r="Y197" s="302">
        <v>16</v>
      </c>
      <c r="Z197" s="304">
        <v>16</v>
      </c>
      <c r="AA197" s="305"/>
      <c r="AB197" s="306"/>
      <c r="AC197" s="306"/>
      <c r="AD197" s="306"/>
      <c r="AE197" s="306"/>
      <c r="AF197" s="306"/>
      <c r="AG197" s="306"/>
      <c r="AH197" s="306"/>
      <c r="AI197" s="306"/>
      <c r="AJ197" s="306"/>
      <c r="AK197" s="306"/>
      <c r="AL197" s="306"/>
      <c r="AM197" s="306"/>
      <c r="AN197" s="306"/>
      <c r="AO197" s="306"/>
      <c r="AP197" s="306"/>
      <c r="AQ197" s="306"/>
      <c r="AR197" s="306"/>
      <c r="AS197" s="306"/>
      <c r="AT197" s="306"/>
      <c r="AU197" s="306"/>
      <c r="AV197" s="306"/>
      <c r="AW197" s="306"/>
      <c r="AX197" s="306"/>
      <c r="AY197" s="306"/>
      <c r="AZ197" s="306"/>
      <c r="BA197" s="306"/>
      <c r="BB197" s="306"/>
      <c r="BC197" s="307"/>
      <c r="BD197" s="308"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381" t="s">
        <v>1202</v>
      </c>
      <c r="EM197" s="325" t="s">
        <v>1200</v>
      </c>
      <c r="EN197" s="281" t="s">
        <v>1201</v>
      </c>
      <c r="EO197" s="281">
        <v>0</v>
      </c>
      <c r="EP197" s="281">
        <v>100</v>
      </c>
      <c r="EQ197" s="282">
        <v>52</v>
      </c>
      <c r="ER197" s="282">
        <v>16</v>
      </c>
      <c r="ES197" s="282">
        <v>16</v>
      </c>
      <c r="ET197" s="282">
        <v>16</v>
      </c>
    </row>
    <row r="198" spans="1:150" ht="33" customHeight="1" x14ac:dyDescent="0.2">
      <c r="A198" s="284" t="s">
        <v>90</v>
      </c>
      <c r="B198" s="439" t="s">
        <v>91</v>
      </c>
      <c r="C198" s="440" t="s">
        <v>992</v>
      </c>
      <c r="D198" s="440"/>
      <c r="E198" s="8" t="s">
        <v>695</v>
      </c>
      <c r="F198" s="288" t="str">
        <f t="shared" si="100"/>
        <v>E3.P_E</v>
      </c>
      <c r="G198" s="463" t="s">
        <v>295</v>
      </c>
      <c r="H198" s="463" t="s">
        <v>448</v>
      </c>
      <c r="I198" s="467"/>
      <c r="J198" s="468" t="s">
        <v>61</v>
      </c>
      <c r="K198" s="382" t="str">
        <f t="shared" si="101"/>
        <v>E3.P_E.MR1</v>
      </c>
      <c r="L198" s="419" t="s">
        <v>1195</v>
      </c>
      <c r="M198" s="420" t="s">
        <v>1190</v>
      </c>
      <c r="N198" s="383">
        <v>0</v>
      </c>
      <c r="O198" s="295">
        <v>4</v>
      </c>
      <c r="P198" s="385" t="s">
        <v>112</v>
      </c>
      <c r="Q198" s="386" t="str">
        <f t="shared" si="102"/>
        <v>E3.P_E.MR1-MP04-1</v>
      </c>
      <c r="R198" s="431" t="s">
        <v>1205</v>
      </c>
      <c r="S198" s="321" t="s">
        <v>1206</v>
      </c>
      <c r="T198" s="300">
        <v>0</v>
      </c>
      <c r="U198" s="301">
        <v>1</v>
      </c>
      <c r="V198" s="300" t="s">
        <v>67</v>
      </c>
      <c r="W198" s="328">
        <v>0.51</v>
      </c>
      <c r="X198" s="329">
        <v>0.16</v>
      </c>
      <c r="Y198" s="328">
        <v>0.16</v>
      </c>
      <c r="Z198" s="330">
        <v>0.17</v>
      </c>
      <c r="AA198" s="305"/>
      <c r="AB198" s="306"/>
      <c r="AC198" s="306"/>
      <c r="AD198" s="306"/>
      <c r="AE198" s="306"/>
      <c r="AF198" s="306"/>
      <c r="AG198" s="306"/>
      <c r="AH198" s="306"/>
      <c r="AI198" s="306"/>
      <c r="AJ198" s="306"/>
      <c r="AK198" s="306"/>
      <c r="AL198" s="306"/>
      <c r="AM198" s="306"/>
      <c r="AN198" s="306"/>
      <c r="AO198" s="306"/>
      <c r="AP198" s="306"/>
      <c r="AQ198" s="306"/>
      <c r="AR198" s="306"/>
      <c r="AS198" s="306"/>
      <c r="AT198" s="306"/>
      <c r="AU198" s="306"/>
      <c r="AV198" s="306"/>
      <c r="AW198" s="306"/>
      <c r="AX198" s="306"/>
      <c r="AY198" s="306"/>
      <c r="AZ198" s="306"/>
      <c r="BA198" s="306"/>
      <c r="BB198" s="306"/>
      <c r="BC198" s="307"/>
      <c r="BD198" s="308"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381" t="s">
        <v>1207</v>
      </c>
      <c r="EM198" s="325" t="s">
        <v>1205</v>
      </c>
      <c r="EN198" s="281" t="s">
        <v>1206</v>
      </c>
      <c r="EO198" s="281">
        <v>0</v>
      </c>
      <c r="EP198" s="281">
        <v>1</v>
      </c>
      <c r="EQ198" s="336">
        <v>0.51</v>
      </c>
      <c r="ER198" s="336">
        <v>0.16</v>
      </c>
      <c r="ES198" s="336">
        <v>0.16</v>
      </c>
      <c r="ET198" s="336">
        <v>0.17</v>
      </c>
    </row>
    <row r="199" spans="1:150" ht="42" customHeight="1" x14ac:dyDescent="0.2">
      <c r="A199" s="284" t="s">
        <v>90</v>
      </c>
      <c r="B199" s="439" t="s">
        <v>91</v>
      </c>
      <c r="C199" s="440" t="s">
        <v>992</v>
      </c>
      <c r="D199" s="440"/>
      <c r="E199" s="8" t="s">
        <v>695</v>
      </c>
      <c r="F199" s="288" t="str">
        <f t="shared" si="100"/>
        <v>E3.P_E</v>
      </c>
      <c r="G199" s="463" t="s">
        <v>295</v>
      </c>
      <c r="H199" s="463" t="s">
        <v>448</v>
      </c>
      <c r="I199" s="467"/>
      <c r="J199" s="468" t="s">
        <v>61</v>
      </c>
      <c r="K199" s="382" t="str">
        <f t="shared" si="101"/>
        <v>E3.P_E.MR1</v>
      </c>
      <c r="L199" s="419" t="s">
        <v>1195</v>
      </c>
      <c r="M199" s="420" t="s">
        <v>1190</v>
      </c>
      <c r="N199" s="383">
        <v>0</v>
      </c>
      <c r="O199" s="295">
        <v>4</v>
      </c>
      <c r="P199" s="385" t="s">
        <v>122</v>
      </c>
      <c r="Q199" s="386" t="str">
        <f t="shared" si="102"/>
        <v>E3.P_E.MR1-MP05-1</v>
      </c>
      <c r="R199" s="431" t="s">
        <v>1209</v>
      </c>
      <c r="S199" s="321" t="s">
        <v>1210</v>
      </c>
      <c r="T199" s="326">
        <v>0.3</v>
      </c>
      <c r="U199" s="327">
        <v>1</v>
      </c>
      <c r="V199" s="326" t="s">
        <v>67</v>
      </c>
      <c r="W199" s="322">
        <v>0</v>
      </c>
      <c r="X199" s="329">
        <v>32.83</v>
      </c>
      <c r="Y199" s="302">
        <v>33</v>
      </c>
      <c r="Z199" s="330">
        <v>34.17</v>
      </c>
      <c r="AA199" s="331"/>
      <c r="AB199" s="332"/>
      <c r="AC199" s="332"/>
      <c r="AD199" s="332"/>
      <c r="AE199" s="332"/>
      <c r="AF199" s="332"/>
      <c r="AG199" s="332"/>
      <c r="AH199" s="332"/>
      <c r="AI199" s="332"/>
      <c r="AJ199" s="332"/>
      <c r="AK199" s="332"/>
      <c r="AL199" s="332"/>
      <c r="AM199" s="332"/>
      <c r="AN199" s="332"/>
      <c r="AO199" s="332"/>
      <c r="AP199" s="332"/>
      <c r="AQ199" s="332"/>
      <c r="AR199" s="332"/>
      <c r="AS199" s="332"/>
      <c r="AT199" s="332"/>
      <c r="AU199" s="332"/>
      <c r="AV199" s="332"/>
      <c r="AW199" s="332"/>
      <c r="AX199" s="332"/>
      <c r="AY199" s="332"/>
      <c r="AZ199" s="332"/>
      <c r="BA199" s="332"/>
      <c r="BB199" s="332"/>
      <c r="BC199" s="333"/>
      <c r="BD199" s="308"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381" t="s">
        <v>1211</v>
      </c>
      <c r="EM199" s="325" t="s">
        <v>1209</v>
      </c>
      <c r="EN199" s="281" t="s">
        <v>1912</v>
      </c>
      <c r="EO199" s="283">
        <v>30</v>
      </c>
      <c r="EP199" s="283">
        <v>100</v>
      </c>
      <c r="EQ199" s="283">
        <v>0</v>
      </c>
      <c r="ER199" s="336">
        <v>32.83</v>
      </c>
      <c r="ES199" s="282">
        <v>33</v>
      </c>
      <c r="ET199" s="336">
        <v>34.17</v>
      </c>
    </row>
    <row r="200" spans="1:150" ht="54" customHeight="1" thickBot="1" x14ac:dyDescent="0.25">
      <c r="A200" s="284" t="s">
        <v>90</v>
      </c>
      <c r="B200" s="439" t="s">
        <v>91</v>
      </c>
      <c r="C200" s="440" t="s">
        <v>992</v>
      </c>
      <c r="D200" s="440"/>
      <c r="E200" s="8" t="s">
        <v>695</v>
      </c>
      <c r="F200" s="288" t="str">
        <f t="shared" si="100"/>
        <v>E3.P_E</v>
      </c>
      <c r="G200" s="587" t="s">
        <v>295</v>
      </c>
      <c r="H200" s="587" t="s">
        <v>448</v>
      </c>
      <c r="I200" s="473"/>
      <c r="J200" s="474" t="s">
        <v>61</v>
      </c>
      <c r="K200" s="475" t="str">
        <f t="shared" si="101"/>
        <v>E3.P_E.MR1</v>
      </c>
      <c r="L200" s="435" t="s">
        <v>1195</v>
      </c>
      <c r="M200" s="436" t="s">
        <v>1190</v>
      </c>
      <c r="N200" s="397">
        <v>0</v>
      </c>
      <c r="O200" s="437">
        <v>4</v>
      </c>
      <c r="P200" s="399" t="s">
        <v>132</v>
      </c>
      <c r="Q200" s="400" t="str">
        <f t="shared" si="102"/>
        <v>E3.P_E.MR1-MP06-1</v>
      </c>
      <c r="R200" s="486" t="s">
        <v>1213</v>
      </c>
      <c r="S200" s="344" t="s">
        <v>1214</v>
      </c>
      <c r="T200" s="345">
        <v>0</v>
      </c>
      <c r="U200" s="346">
        <v>1</v>
      </c>
      <c r="V200" s="300" t="s">
        <v>67</v>
      </c>
      <c r="W200" s="328">
        <v>0.51</v>
      </c>
      <c r="X200" s="329">
        <v>0.16</v>
      </c>
      <c r="Y200" s="328">
        <v>0.16</v>
      </c>
      <c r="Z200" s="330">
        <v>0.17</v>
      </c>
      <c r="AA200" s="305"/>
      <c r="AB200" s="306"/>
      <c r="AC200" s="306"/>
      <c r="AD200" s="306"/>
      <c r="AE200" s="306"/>
      <c r="AF200" s="306"/>
      <c r="AG200" s="306"/>
      <c r="AH200" s="306"/>
      <c r="AI200" s="306"/>
      <c r="AJ200" s="306"/>
      <c r="AK200" s="306"/>
      <c r="AL200" s="306"/>
      <c r="AM200" s="306"/>
      <c r="AN200" s="306"/>
      <c r="AO200" s="306"/>
      <c r="AP200" s="306"/>
      <c r="AQ200" s="306"/>
      <c r="AR200" s="306"/>
      <c r="AS200" s="306"/>
      <c r="AT200" s="306"/>
      <c r="AU200" s="306"/>
      <c r="AV200" s="306"/>
      <c r="AW200" s="306"/>
      <c r="AX200" s="306"/>
      <c r="AY200" s="306"/>
      <c r="AZ200" s="306"/>
      <c r="BA200" s="306"/>
      <c r="BB200" s="306"/>
      <c r="BC200" s="307"/>
      <c r="BD200" s="308"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381" t="s">
        <v>1215</v>
      </c>
      <c r="EM200" s="325" t="s">
        <v>1213</v>
      </c>
      <c r="EN200" s="281" t="s">
        <v>1214</v>
      </c>
      <c r="EO200" s="281">
        <v>0</v>
      </c>
      <c r="EP200" s="281">
        <v>1</v>
      </c>
      <c r="EQ200" s="336">
        <v>0.51</v>
      </c>
      <c r="ER200" s="336">
        <v>0.16</v>
      </c>
      <c r="ES200" s="336">
        <v>0.16</v>
      </c>
      <c r="ET200" s="336">
        <v>0.17</v>
      </c>
    </row>
    <row r="201" spans="1:150" ht="119.25" customHeight="1" x14ac:dyDescent="0.2">
      <c r="A201" s="284" t="s">
        <v>90</v>
      </c>
      <c r="B201" s="439" t="s">
        <v>91</v>
      </c>
      <c r="C201" s="440" t="s">
        <v>992</v>
      </c>
      <c r="D201" s="441" t="s">
        <v>1217</v>
      </c>
      <c r="E201" s="3" t="s">
        <v>718</v>
      </c>
      <c r="F201" s="442" t="str">
        <f t="shared" si="100"/>
        <v>E3.P_F</v>
      </c>
      <c r="G201" s="443" t="s">
        <v>307</v>
      </c>
      <c r="H201" s="488" t="s">
        <v>459</v>
      </c>
      <c r="I201" s="464" t="s">
        <v>1218</v>
      </c>
      <c r="J201" s="465" t="s">
        <v>61</v>
      </c>
      <c r="K201" s="466" t="str">
        <f t="shared" si="101"/>
        <v>E3.P_F.MR1</v>
      </c>
      <c r="L201" s="368" t="s">
        <v>437</v>
      </c>
      <c r="M201" s="369" t="s">
        <v>1219</v>
      </c>
      <c r="N201" s="490">
        <v>0</v>
      </c>
      <c r="O201" s="415">
        <v>0.2</v>
      </c>
      <c r="P201" s="712" t="s">
        <v>64</v>
      </c>
      <c r="Q201" s="254" t="str">
        <f t="shared" si="102"/>
        <v>E3.P_F.MR1-MP01-1</v>
      </c>
      <c r="R201" s="427" t="s">
        <v>1220</v>
      </c>
      <c r="S201" s="375" t="s">
        <v>282</v>
      </c>
      <c r="T201" s="376">
        <v>0</v>
      </c>
      <c r="U201" s="377">
        <v>1</v>
      </c>
      <c r="V201" s="300" t="s">
        <v>67</v>
      </c>
      <c r="W201" s="328">
        <v>0.25</v>
      </c>
      <c r="X201" s="329">
        <v>0.25</v>
      </c>
      <c r="Y201" s="328">
        <v>0.25</v>
      </c>
      <c r="Z201" s="330">
        <v>0.25</v>
      </c>
      <c r="AA201" s="612">
        <v>0</v>
      </c>
      <c r="AB201" s="613">
        <v>0</v>
      </c>
      <c r="AC201" s="613">
        <v>0</v>
      </c>
      <c r="AD201" s="613">
        <v>0</v>
      </c>
      <c r="AE201" s="613">
        <v>0</v>
      </c>
      <c r="AF201" s="613">
        <v>50000000</v>
      </c>
      <c r="AG201" s="613">
        <f t="shared" ref="AG201" si="147">SUM(AA201:AF201)</f>
        <v>50000000</v>
      </c>
      <c r="AH201" s="613"/>
      <c r="AI201" s="613">
        <f>AB201*1.035</f>
        <v>0</v>
      </c>
      <c r="AJ201" s="613"/>
      <c r="AK201" s="613">
        <f>AD201*1.035</f>
        <v>0</v>
      </c>
      <c r="AL201" s="613">
        <f t="shared" ref="AL201" si="148">AE201*1.035</f>
        <v>0</v>
      </c>
      <c r="AM201" s="613">
        <v>120000000</v>
      </c>
      <c r="AN201" s="613">
        <f t="shared" ref="AN201" si="149">SUM(AH201:AM201)</f>
        <v>120000000</v>
      </c>
      <c r="AO201" s="613"/>
      <c r="AP201" s="613">
        <f>AI201*1.035</f>
        <v>0</v>
      </c>
      <c r="AQ201" s="613"/>
      <c r="AR201" s="613">
        <f>AK201*1.035</f>
        <v>0</v>
      </c>
      <c r="AS201" s="613">
        <f>AL201*1.035</f>
        <v>0</v>
      </c>
      <c r="AT201" s="613">
        <v>171367000</v>
      </c>
      <c r="AU201" s="613">
        <f t="shared" ref="AU201" si="150">SUM(AO201:AT201)</f>
        <v>171367000</v>
      </c>
      <c r="AV201" s="613"/>
      <c r="AW201" s="613">
        <f>AP201*1.035</f>
        <v>0</v>
      </c>
      <c r="AX201" s="613"/>
      <c r="AY201" s="613">
        <f>AR201*1.035</f>
        <v>0</v>
      </c>
      <c r="AZ201" s="613">
        <f>AS201*1.035</f>
        <v>0</v>
      </c>
      <c r="BA201" s="613">
        <v>148000000</v>
      </c>
      <c r="BB201" s="613">
        <f t="shared" ref="BB201" si="151">SUM(AV201:BA201)</f>
        <v>148000000</v>
      </c>
      <c r="BC201" s="683">
        <f t="shared" ref="BC201" si="152">+BB201+AU201+AN201+AG201</f>
        <v>489367000</v>
      </c>
      <c r="BD201" s="308"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278" t="s">
        <v>1222</v>
      </c>
      <c r="EM201" s="325" t="s">
        <v>1220</v>
      </c>
      <c r="EN201" s="281" t="s">
        <v>282</v>
      </c>
      <c r="EO201" s="281">
        <v>0</v>
      </c>
      <c r="EP201" s="281">
        <v>1</v>
      </c>
      <c r="EQ201" s="336">
        <v>0.25</v>
      </c>
      <c r="ER201" s="336">
        <v>0.25</v>
      </c>
      <c r="ES201" s="336">
        <v>0.25</v>
      </c>
      <c r="ET201" s="336">
        <v>0.25</v>
      </c>
    </row>
    <row r="202" spans="1:150" ht="57.75" customHeight="1" x14ac:dyDescent="0.2">
      <c r="A202" s="284" t="s">
        <v>90</v>
      </c>
      <c r="B202" s="439" t="s">
        <v>91</v>
      </c>
      <c r="C202" s="440" t="s">
        <v>992</v>
      </c>
      <c r="D202" s="440"/>
      <c r="E202" s="8" t="s">
        <v>718</v>
      </c>
      <c r="F202" s="288" t="str">
        <f t="shared" ref="F202:F265" si="153">+CONCATENATE(A202,E202)</f>
        <v>E3.P_F</v>
      </c>
      <c r="G202" s="463" t="s">
        <v>307</v>
      </c>
      <c r="H202" s="463" t="s">
        <v>459</v>
      </c>
      <c r="I202" s="467"/>
      <c r="J202" s="468" t="s">
        <v>61</v>
      </c>
      <c r="K202" s="382" t="str">
        <f t="shared" ref="K202:K265" si="154">+CONCATENATE(F202,".",J202)</f>
        <v>E3.P_F.MR1</v>
      </c>
      <c r="L202" s="419" t="s">
        <v>437</v>
      </c>
      <c r="M202" s="420" t="s">
        <v>1219</v>
      </c>
      <c r="N202" s="503">
        <v>0</v>
      </c>
      <c r="O202" s="422">
        <v>0.2</v>
      </c>
      <c r="P202" s="319" t="s">
        <v>87</v>
      </c>
      <c r="Q202" s="297" t="str">
        <f t="shared" ref="Q202:Q265" si="155">+CONCATENATE(K202,"-",P202)</f>
        <v>E3.P_F.MR1-MP02-1</v>
      </c>
      <c r="R202" s="431" t="s">
        <v>1224</v>
      </c>
      <c r="S202" s="321" t="s">
        <v>1225</v>
      </c>
      <c r="T202" s="300">
        <v>2</v>
      </c>
      <c r="U202" s="301">
        <v>2</v>
      </c>
      <c r="V202" s="300" t="s">
        <v>102</v>
      </c>
      <c r="W202" s="322">
        <v>0.5</v>
      </c>
      <c r="X202" s="337">
        <v>0.5</v>
      </c>
      <c r="Y202" s="322">
        <v>0.5</v>
      </c>
      <c r="Z202" s="323">
        <v>0.5</v>
      </c>
      <c r="AA202" s="305"/>
      <c r="AB202" s="306"/>
      <c r="AC202" s="306"/>
      <c r="AD202" s="306"/>
      <c r="AE202" s="306"/>
      <c r="AF202" s="306"/>
      <c r="AG202" s="306"/>
      <c r="AH202" s="306"/>
      <c r="AI202" s="306"/>
      <c r="AJ202" s="306"/>
      <c r="AK202" s="306"/>
      <c r="AL202" s="306"/>
      <c r="AM202" s="306"/>
      <c r="AN202" s="306"/>
      <c r="AO202" s="306"/>
      <c r="AP202" s="306"/>
      <c r="AQ202" s="306"/>
      <c r="AR202" s="306"/>
      <c r="AS202" s="306"/>
      <c r="AT202" s="306"/>
      <c r="AU202" s="306"/>
      <c r="AV202" s="306"/>
      <c r="AW202" s="306"/>
      <c r="AX202" s="306"/>
      <c r="AY202" s="306"/>
      <c r="AZ202" s="306"/>
      <c r="BA202" s="306"/>
      <c r="BB202" s="306"/>
      <c r="BC202" s="307"/>
      <c r="BD202" s="308"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278" t="s">
        <v>1226</v>
      </c>
      <c r="EM202" s="325" t="s">
        <v>1224</v>
      </c>
      <c r="EN202" s="281" t="s">
        <v>1225</v>
      </c>
      <c r="EO202" s="281">
        <v>2</v>
      </c>
      <c r="EP202" s="281">
        <v>2</v>
      </c>
      <c r="EQ202" s="283">
        <v>0.5</v>
      </c>
      <c r="ER202" s="283">
        <v>0.5</v>
      </c>
      <c r="ES202" s="283">
        <v>0.5</v>
      </c>
      <c r="ET202" s="283">
        <v>0.5</v>
      </c>
    </row>
    <row r="203" spans="1:150" ht="42" customHeight="1" x14ac:dyDescent="0.2">
      <c r="A203" s="284" t="s">
        <v>90</v>
      </c>
      <c r="B203" s="439" t="s">
        <v>91</v>
      </c>
      <c r="C203" s="440" t="s">
        <v>992</v>
      </c>
      <c r="D203" s="440"/>
      <c r="E203" s="8" t="s">
        <v>718</v>
      </c>
      <c r="F203" s="288" t="str">
        <f t="shared" si="153"/>
        <v>E3.P_F</v>
      </c>
      <c r="G203" s="463" t="s">
        <v>307</v>
      </c>
      <c r="H203" s="463" t="s">
        <v>459</v>
      </c>
      <c r="I203" s="467"/>
      <c r="J203" s="468" t="s">
        <v>61</v>
      </c>
      <c r="K203" s="382" t="str">
        <f t="shared" si="154"/>
        <v>E3.P_F.MR1</v>
      </c>
      <c r="L203" s="419" t="s">
        <v>437</v>
      </c>
      <c r="M203" s="420" t="s">
        <v>1219</v>
      </c>
      <c r="N203" s="503">
        <v>0</v>
      </c>
      <c r="O203" s="422">
        <v>0.2</v>
      </c>
      <c r="P203" s="319" t="s">
        <v>99</v>
      </c>
      <c r="Q203" s="297" t="str">
        <f t="shared" si="155"/>
        <v>E3.P_F.MR1-MP03-1</v>
      </c>
      <c r="R203" s="431" t="s">
        <v>1228</v>
      </c>
      <c r="S203" s="321" t="s">
        <v>1229</v>
      </c>
      <c r="T203" s="713">
        <v>0.25</v>
      </c>
      <c r="U203" s="390">
        <v>1</v>
      </c>
      <c r="V203" s="389" t="s">
        <v>67</v>
      </c>
      <c r="W203" s="302">
        <v>0</v>
      </c>
      <c r="X203" s="329">
        <v>0.25</v>
      </c>
      <c r="Y203" s="322">
        <v>0.5</v>
      </c>
      <c r="Z203" s="330">
        <v>0.25</v>
      </c>
      <c r="AA203" s="391"/>
      <c r="AB203" s="392"/>
      <c r="AC203" s="392"/>
      <c r="AD203" s="392"/>
      <c r="AE203" s="392"/>
      <c r="AF203" s="392"/>
      <c r="AG203" s="392"/>
      <c r="AH203" s="392"/>
      <c r="AI203" s="392"/>
      <c r="AJ203" s="392"/>
      <c r="AK203" s="392"/>
      <c r="AL203" s="392"/>
      <c r="AM203" s="392"/>
      <c r="AN203" s="392"/>
      <c r="AO203" s="392"/>
      <c r="AP203" s="392"/>
      <c r="AQ203" s="392"/>
      <c r="AR203" s="392"/>
      <c r="AS203" s="392"/>
      <c r="AT203" s="392"/>
      <c r="AU203" s="392"/>
      <c r="AV203" s="392"/>
      <c r="AW203" s="392"/>
      <c r="AX203" s="392"/>
      <c r="AY203" s="392"/>
      <c r="AZ203" s="392"/>
      <c r="BA203" s="392"/>
      <c r="BB203" s="392"/>
      <c r="BC203" s="393"/>
      <c r="BD203" s="308"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278" t="s">
        <v>1230</v>
      </c>
      <c r="EM203" s="325" t="s">
        <v>1228</v>
      </c>
      <c r="EN203" s="281" t="s">
        <v>1229</v>
      </c>
      <c r="EO203" s="714">
        <v>0.25</v>
      </c>
      <c r="EP203" s="394">
        <v>1</v>
      </c>
      <c r="EQ203" s="282">
        <v>0</v>
      </c>
      <c r="ER203" s="336">
        <v>0.25</v>
      </c>
      <c r="ES203" s="283">
        <v>0.5</v>
      </c>
      <c r="ET203" s="336">
        <v>0.25</v>
      </c>
    </row>
    <row r="204" spans="1:150" ht="61.5" customHeight="1" x14ac:dyDescent="0.2">
      <c r="A204" s="284" t="s">
        <v>90</v>
      </c>
      <c r="B204" s="439" t="s">
        <v>91</v>
      </c>
      <c r="C204" s="440" t="s">
        <v>992</v>
      </c>
      <c r="D204" s="440"/>
      <c r="E204" s="8" t="s">
        <v>718</v>
      </c>
      <c r="F204" s="288" t="str">
        <f t="shared" si="153"/>
        <v>E3.P_F</v>
      </c>
      <c r="G204" s="463" t="s">
        <v>307</v>
      </c>
      <c r="H204" s="463" t="s">
        <v>459</v>
      </c>
      <c r="I204" s="467"/>
      <c r="J204" s="468" t="s">
        <v>61</v>
      </c>
      <c r="K204" s="382" t="str">
        <f t="shared" si="154"/>
        <v>E3.P_F.MR1</v>
      </c>
      <c r="L204" s="419" t="s">
        <v>437</v>
      </c>
      <c r="M204" s="420" t="s">
        <v>1219</v>
      </c>
      <c r="N204" s="503">
        <v>0</v>
      </c>
      <c r="O204" s="422">
        <v>0.2</v>
      </c>
      <c r="P204" s="319" t="s">
        <v>112</v>
      </c>
      <c r="Q204" s="297" t="str">
        <f t="shared" si="155"/>
        <v>E3.P_F.MR1-MP04-1</v>
      </c>
      <c r="R204" s="431" t="s">
        <v>1232</v>
      </c>
      <c r="S204" s="321" t="s">
        <v>1233</v>
      </c>
      <c r="T204" s="389">
        <v>20</v>
      </c>
      <c r="U204" s="390">
        <v>20</v>
      </c>
      <c r="V204" s="389" t="s">
        <v>102</v>
      </c>
      <c r="W204" s="302">
        <v>4</v>
      </c>
      <c r="X204" s="303">
        <v>6</v>
      </c>
      <c r="Y204" s="302">
        <v>8</v>
      </c>
      <c r="Z204" s="304">
        <v>2</v>
      </c>
      <c r="AA204" s="391"/>
      <c r="AB204" s="392"/>
      <c r="AC204" s="392"/>
      <c r="AD204" s="392"/>
      <c r="AE204" s="392"/>
      <c r="AF204" s="392"/>
      <c r="AG204" s="392"/>
      <c r="AH204" s="392"/>
      <c r="AI204" s="392"/>
      <c r="AJ204" s="392"/>
      <c r="AK204" s="392"/>
      <c r="AL204" s="392"/>
      <c r="AM204" s="392"/>
      <c r="AN204" s="392"/>
      <c r="AO204" s="392"/>
      <c r="AP204" s="392"/>
      <c r="AQ204" s="392"/>
      <c r="AR204" s="392"/>
      <c r="AS204" s="392"/>
      <c r="AT204" s="392"/>
      <c r="AU204" s="392"/>
      <c r="AV204" s="392"/>
      <c r="AW204" s="392"/>
      <c r="AX204" s="392"/>
      <c r="AY204" s="392"/>
      <c r="AZ204" s="392"/>
      <c r="BA204" s="392"/>
      <c r="BB204" s="392"/>
      <c r="BC204" s="393"/>
      <c r="BD204" s="308"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278" t="s">
        <v>1234</v>
      </c>
      <c r="EM204" s="325" t="s">
        <v>1232</v>
      </c>
      <c r="EN204" s="281" t="s">
        <v>1233</v>
      </c>
      <c r="EO204" s="394">
        <v>20</v>
      </c>
      <c r="EP204" s="394">
        <v>20</v>
      </c>
      <c r="EQ204" s="282">
        <v>4</v>
      </c>
      <c r="ER204" s="282">
        <v>6</v>
      </c>
      <c r="ES204" s="282">
        <v>8</v>
      </c>
      <c r="ET204" s="282">
        <v>2</v>
      </c>
    </row>
    <row r="205" spans="1:150" ht="58.5" customHeight="1" thickBot="1" x14ac:dyDescent="0.25">
      <c r="A205" s="284" t="s">
        <v>90</v>
      </c>
      <c r="B205" s="439" t="s">
        <v>91</v>
      </c>
      <c r="C205" s="440" t="s">
        <v>992</v>
      </c>
      <c r="D205" s="440"/>
      <c r="E205" s="8" t="s">
        <v>718</v>
      </c>
      <c r="F205" s="288" t="str">
        <f t="shared" si="153"/>
        <v>E3.P_F</v>
      </c>
      <c r="G205" s="463" t="s">
        <v>307</v>
      </c>
      <c r="H205" s="463" t="s">
        <v>459</v>
      </c>
      <c r="I205" s="473"/>
      <c r="J205" s="474" t="s">
        <v>61</v>
      </c>
      <c r="K205" s="475" t="str">
        <f t="shared" si="154"/>
        <v>E3.P_F.MR1</v>
      </c>
      <c r="L205" s="435" t="s">
        <v>437</v>
      </c>
      <c r="M205" s="436" t="s">
        <v>1219</v>
      </c>
      <c r="N205" s="513">
        <v>0</v>
      </c>
      <c r="O205" s="425">
        <v>0.2</v>
      </c>
      <c r="P205" s="354" t="s">
        <v>122</v>
      </c>
      <c r="Q205" s="355" t="str">
        <f t="shared" si="155"/>
        <v>E3.P_F.MR1-MP05-1</v>
      </c>
      <c r="R205" s="486" t="s">
        <v>1236</v>
      </c>
      <c r="S205" s="344" t="s">
        <v>1237</v>
      </c>
      <c r="T205" s="642">
        <v>1</v>
      </c>
      <c r="U205" s="643">
        <v>1</v>
      </c>
      <c r="V205" s="642" t="s">
        <v>102</v>
      </c>
      <c r="W205" s="517">
        <v>0</v>
      </c>
      <c r="X205" s="518">
        <v>0.33</v>
      </c>
      <c r="Y205" s="519">
        <v>0.33</v>
      </c>
      <c r="Z205" s="660">
        <v>0.34</v>
      </c>
      <c r="AA205" s="391"/>
      <c r="AB205" s="392"/>
      <c r="AC205" s="392"/>
      <c r="AD205" s="392"/>
      <c r="AE205" s="392"/>
      <c r="AF205" s="392"/>
      <c r="AG205" s="392"/>
      <c r="AH205" s="392"/>
      <c r="AI205" s="392"/>
      <c r="AJ205" s="392"/>
      <c r="AK205" s="392"/>
      <c r="AL205" s="392"/>
      <c r="AM205" s="392"/>
      <c r="AN205" s="392"/>
      <c r="AO205" s="392"/>
      <c r="AP205" s="392"/>
      <c r="AQ205" s="392"/>
      <c r="AR205" s="392"/>
      <c r="AS205" s="392"/>
      <c r="AT205" s="392"/>
      <c r="AU205" s="392"/>
      <c r="AV205" s="392"/>
      <c r="AW205" s="392"/>
      <c r="AX205" s="392"/>
      <c r="AY205" s="392"/>
      <c r="AZ205" s="392"/>
      <c r="BA205" s="392"/>
      <c r="BB205" s="392"/>
      <c r="BC205" s="393"/>
      <c r="BD205" s="308"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278" t="s">
        <v>1238</v>
      </c>
      <c r="EM205" s="325" t="s">
        <v>1236</v>
      </c>
      <c r="EN205" s="281" t="s">
        <v>1237</v>
      </c>
      <c r="EO205" s="394">
        <v>1</v>
      </c>
      <c r="EP205" s="394">
        <v>1</v>
      </c>
      <c r="EQ205" s="282">
        <v>0</v>
      </c>
      <c r="ER205" s="336">
        <v>0.33</v>
      </c>
      <c r="ES205" s="336">
        <v>0.33</v>
      </c>
      <c r="ET205" s="336">
        <v>0.34</v>
      </c>
    </row>
    <row r="206" spans="1:150" ht="105.75" customHeight="1" x14ac:dyDescent="0.2">
      <c r="A206" s="284" t="s">
        <v>90</v>
      </c>
      <c r="B206" s="439" t="s">
        <v>91</v>
      </c>
      <c r="C206" s="440" t="s">
        <v>992</v>
      </c>
      <c r="D206" s="441" t="s">
        <v>1217</v>
      </c>
      <c r="E206" s="3" t="s">
        <v>752</v>
      </c>
      <c r="F206" s="442" t="str">
        <f t="shared" si="153"/>
        <v>E3.P_G</v>
      </c>
      <c r="G206" s="715" t="s">
        <v>318</v>
      </c>
      <c r="H206" s="716" t="s">
        <v>467</v>
      </c>
      <c r="I206" s="464" t="s">
        <v>1240</v>
      </c>
      <c r="J206" s="465" t="s">
        <v>61</v>
      </c>
      <c r="K206" s="466" t="str">
        <f t="shared" si="154"/>
        <v>E3.P_G.MR1</v>
      </c>
      <c r="L206" s="368" t="s">
        <v>444</v>
      </c>
      <c r="M206" s="369" t="s">
        <v>1241</v>
      </c>
      <c r="N206" s="252">
        <v>5</v>
      </c>
      <c r="O206" s="252">
        <v>5</v>
      </c>
      <c r="P206" s="372" t="s">
        <v>64</v>
      </c>
      <c r="Q206" s="373" t="str">
        <f t="shared" si="155"/>
        <v>E3.P_G.MR1-MP01-1</v>
      </c>
      <c r="R206" s="427" t="s">
        <v>1242</v>
      </c>
      <c r="S206" s="375" t="s">
        <v>1243</v>
      </c>
      <c r="T206" s="376">
        <v>0</v>
      </c>
      <c r="U206" s="377">
        <v>1</v>
      </c>
      <c r="V206" s="376" t="s">
        <v>67</v>
      </c>
      <c r="W206" s="260">
        <v>0</v>
      </c>
      <c r="X206" s="261">
        <v>0.4</v>
      </c>
      <c r="Y206" s="262">
        <v>0.3</v>
      </c>
      <c r="Z206" s="263">
        <v>0.3</v>
      </c>
      <c r="AA206" s="612">
        <v>0</v>
      </c>
      <c r="AB206" s="613">
        <v>0</v>
      </c>
      <c r="AC206" s="613">
        <v>0</v>
      </c>
      <c r="AD206" s="613">
        <v>0</v>
      </c>
      <c r="AE206" s="613">
        <v>0</v>
      </c>
      <c r="AF206" s="613">
        <v>674581000</v>
      </c>
      <c r="AG206" s="613">
        <f t="shared" ref="AG206" si="156">SUM(AA206:AF206)</f>
        <v>674581000</v>
      </c>
      <c r="AH206" s="613"/>
      <c r="AI206" s="613">
        <f>AB206*1.035</f>
        <v>0</v>
      </c>
      <c r="AJ206" s="613"/>
      <c r="AK206" s="613">
        <f>AD206*1.035</f>
        <v>0</v>
      </c>
      <c r="AL206" s="613">
        <f t="shared" ref="AL206" si="157">AE206*1.035</f>
        <v>0</v>
      </c>
      <c r="AM206" s="613">
        <v>713610000</v>
      </c>
      <c r="AN206" s="613">
        <f t="shared" ref="AN206" si="158">SUM(AH206:AM206)</f>
        <v>713610000</v>
      </c>
      <c r="AO206" s="613"/>
      <c r="AP206" s="613">
        <f t="shared" ref="AP206" si="159">AI206*1.035</f>
        <v>0</v>
      </c>
      <c r="AQ206" s="613"/>
      <c r="AR206" s="613">
        <f t="shared" ref="AR206:AS206" si="160">AK206*1.035</f>
        <v>0</v>
      </c>
      <c r="AS206" s="613">
        <f t="shared" si="160"/>
        <v>0</v>
      </c>
      <c r="AT206" s="613">
        <v>749291000</v>
      </c>
      <c r="AU206" s="613">
        <f t="shared" ref="AU206" si="161">SUM(AO206:AT206)</f>
        <v>749291000</v>
      </c>
      <c r="AV206" s="613"/>
      <c r="AW206" s="613">
        <f t="shared" ref="AW206" si="162">AP206*1.035</f>
        <v>0</v>
      </c>
      <c r="AX206" s="613"/>
      <c r="AY206" s="613">
        <f t="shared" ref="AY206:AZ206" si="163">AR206*1.035</f>
        <v>0</v>
      </c>
      <c r="AZ206" s="613">
        <f t="shared" si="163"/>
        <v>0</v>
      </c>
      <c r="BA206" s="613">
        <v>754803000</v>
      </c>
      <c r="BB206" s="613">
        <f t="shared" ref="BB206" si="164">SUM(AV206:BA206)</f>
        <v>754803000</v>
      </c>
      <c r="BC206" s="683">
        <f t="shared" ref="BC206" si="165">+BB206+AU206+AN206+AG206</f>
        <v>2892285000</v>
      </c>
      <c r="BD206" s="308"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381" t="s">
        <v>1244</v>
      </c>
      <c r="EM206" s="325" t="s">
        <v>1242</v>
      </c>
      <c r="EN206" s="281" t="s">
        <v>1243</v>
      </c>
      <c r="EO206" s="281">
        <v>0</v>
      </c>
      <c r="EP206" s="281">
        <v>1</v>
      </c>
      <c r="EQ206" s="282">
        <v>0</v>
      </c>
      <c r="ER206" s="283">
        <v>0.4</v>
      </c>
      <c r="ES206" s="283">
        <v>0.3</v>
      </c>
      <c r="ET206" s="283">
        <v>0.3</v>
      </c>
    </row>
    <row r="207" spans="1:150" ht="54.75" customHeight="1" x14ac:dyDescent="0.2">
      <c r="A207" s="284" t="s">
        <v>90</v>
      </c>
      <c r="B207" s="439" t="s">
        <v>91</v>
      </c>
      <c r="C207" s="440" t="s">
        <v>992</v>
      </c>
      <c r="D207" s="440"/>
      <c r="E207" s="8" t="s">
        <v>752</v>
      </c>
      <c r="F207" s="288" t="str">
        <f t="shared" si="153"/>
        <v>E3.P_G</v>
      </c>
      <c r="G207" s="717" t="s">
        <v>318</v>
      </c>
      <c r="H207" s="717" t="s">
        <v>467</v>
      </c>
      <c r="I207" s="467"/>
      <c r="J207" s="468" t="s">
        <v>61</v>
      </c>
      <c r="K207" s="382" t="str">
        <f t="shared" si="154"/>
        <v>E3.P_G.MR1</v>
      </c>
      <c r="L207" s="419" t="s">
        <v>444</v>
      </c>
      <c r="M207" s="420" t="s">
        <v>1241</v>
      </c>
      <c r="N207" s="295">
        <v>5</v>
      </c>
      <c r="O207" s="295">
        <v>5</v>
      </c>
      <c r="P207" s="385" t="s">
        <v>87</v>
      </c>
      <c r="Q207" s="386" t="str">
        <f t="shared" si="155"/>
        <v>E3.P_G.MR1-MP02-1</v>
      </c>
      <c r="R207" s="431" t="s">
        <v>1246</v>
      </c>
      <c r="S207" s="321" t="s">
        <v>874</v>
      </c>
      <c r="T207" s="300">
        <v>1</v>
      </c>
      <c r="U207" s="301">
        <v>1</v>
      </c>
      <c r="V207" s="300" t="s">
        <v>102</v>
      </c>
      <c r="W207" s="322">
        <v>0.2</v>
      </c>
      <c r="X207" s="337">
        <v>0.3</v>
      </c>
      <c r="Y207" s="322">
        <v>0.3</v>
      </c>
      <c r="Z207" s="323">
        <v>0.2</v>
      </c>
      <c r="AA207" s="305"/>
      <c r="AB207" s="306"/>
      <c r="AC207" s="306"/>
      <c r="AD207" s="306"/>
      <c r="AE207" s="306"/>
      <c r="AF207" s="306"/>
      <c r="AG207" s="306"/>
      <c r="AH207" s="306"/>
      <c r="AI207" s="306"/>
      <c r="AJ207" s="306"/>
      <c r="AK207" s="306"/>
      <c r="AL207" s="306"/>
      <c r="AM207" s="306"/>
      <c r="AN207" s="306"/>
      <c r="AO207" s="306"/>
      <c r="AP207" s="306"/>
      <c r="AQ207" s="306"/>
      <c r="AR207" s="306"/>
      <c r="AS207" s="306"/>
      <c r="AT207" s="306"/>
      <c r="AU207" s="306"/>
      <c r="AV207" s="306"/>
      <c r="AW207" s="306"/>
      <c r="AX207" s="306"/>
      <c r="AY207" s="306"/>
      <c r="AZ207" s="306"/>
      <c r="BA207" s="306"/>
      <c r="BB207" s="306"/>
      <c r="BC207" s="307"/>
      <c r="BD207" s="308"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381" t="s">
        <v>1247</v>
      </c>
      <c r="EM207" s="325" t="s">
        <v>1246</v>
      </c>
      <c r="EN207" s="281" t="s">
        <v>874</v>
      </c>
      <c r="EO207" s="281">
        <v>1</v>
      </c>
      <c r="EP207" s="281">
        <v>1</v>
      </c>
      <c r="EQ207" s="283">
        <v>0.2</v>
      </c>
      <c r="ER207" s="283">
        <v>0.3</v>
      </c>
      <c r="ES207" s="283">
        <v>0.3</v>
      </c>
      <c r="ET207" s="283">
        <v>0.2</v>
      </c>
    </row>
    <row r="208" spans="1:150" ht="53.25" customHeight="1" x14ac:dyDescent="0.2">
      <c r="A208" s="284" t="s">
        <v>90</v>
      </c>
      <c r="B208" s="439" t="s">
        <v>91</v>
      </c>
      <c r="C208" s="440" t="s">
        <v>992</v>
      </c>
      <c r="D208" s="440"/>
      <c r="E208" s="8" t="s">
        <v>752</v>
      </c>
      <c r="F208" s="288" t="str">
        <f t="shared" si="153"/>
        <v>E3.P_G</v>
      </c>
      <c r="G208" s="717" t="s">
        <v>318</v>
      </c>
      <c r="H208" s="717" t="s">
        <v>467</v>
      </c>
      <c r="I208" s="467"/>
      <c r="J208" s="468" t="s">
        <v>61</v>
      </c>
      <c r="K208" s="382" t="str">
        <f t="shared" si="154"/>
        <v>E3.P_G.MR1</v>
      </c>
      <c r="L208" s="419" t="s">
        <v>444</v>
      </c>
      <c r="M208" s="420" t="s">
        <v>1241</v>
      </c>
      <c r="N208" s="295">
        <v>5</v>
      </c>
      <c r="O208" s="295">
        <v>5</v>
      </c>
      <c r="P208" s="385" t="s">
        <v>99</v>
      </c>
      <c r="Q208" s="386" t="str">
        <f t="shared" si="155"/>
        <v>E3.P_G.MR1-MP03-1</v>
      </c>
      <c r="R208" s="431" t="s">
        <v>1249</v>
      </c>
      <c r="S208" s="321" t="s">
        <v>1250</v>
      </c>
      <c r="T208" s="389">
        <v>24</v>
      </c>
      <c r="U208" s="390">
        <v>80</v>
      </c>
      <c r="V208" s="389" t="s">
        <v>67</v>
      </c>
      <c r="W208" s="302">
        <v>0</v>
      </c>
      <c r="X208" s="303">
        <v>30</v>
      </c>
      <c r="Y208" s="302">
        <v>30</v>
      </c>
      <c r="Z208" s="304">
        <v>20</v>
      </c>
      <c r="AA208" s="391"/>
      <c r="AB208" s="392"/>
      <c r="AC208" s="392"/>
      <c r="AD208" s="392"/>
      <c r="AE208" s="392"/>
      <c r="AF208" s="392"/>
      <c r="AG208" s="392"/>
      <c r="AH208" s="392"/>
      <c r="AI208" s="392"/>
      <c r="AJ208" s="392"/>
      <c r="AK208" s="392"/>
      <c r="AL208" s="392"/>
      <c r="AM208" s="392"/>
      <c r="AN208" s="392"/>
      <c r="AO208" s="392"/>
      <c r="AP208" s="392"/>
      <c r="AQ208" s="392"/>
      <c r="AR208" s="392"/>
      <c r="AS208" s="392"/>
      <c r="AT208" s="392"/>
      <c r="AU208" s="392"/>
      <c r="AV208" s="392"/>
      <c r="AW208" s="392"/>
      <c r="AX208" s="392"/>
      <c r="AY208" s="392"/>
      <c r="AZ208" s="392"/>
      <c r="BA208" s="392"/>
      <c r="BB208" s="392"/>
      <c r="BC208" s="393"/>
      <c r="BD208" s="308"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381" t="s">
        <v>1251</v>
      </c>
      <c r="EM208" s="325" t="s">
        <v>1249</v>
      </c>
      <c r="EN208" s="281" t="s">
        <v>1250</v>
      </c>
      <c r="EO208" s="394">
        <v>24</v>
      </c>
      <c r="EP208" s="394">
        <v>80</v>
      </c>
      <c r="EQ208" s="282">
        <v>0</v>
      </c>
      <c r="ER208" s="282">
        <v>30</v>
      </c>
      <c r="ES208" s="282">
        <v>30</v>
      </c>
      <c r="ET208" s="282">
        <v>20</v>
      </c>
    </row>
    <row r="209" spans="1:152" ht="50.25" customHeight="1" x14ac:dyDescent="0.2">
      <c r="A209" s="284" t="s">
        <v>90</v>
      </c>
      <c r="B209" s="439" t="s">
        <v>91</v>
      </c>
      <c r="C209" s="440" t="s">
        <v>992</v>
      </c>
      <c r="D209" s="440"/>
      <c r="E209" s="8" t="s">
        <v>752</v>
      </c>
      <c r="F209" s="288" t="str">
        <f t="shared" si="153"/>
        <v>E3.P_G</v>
      </c>
      <c r="G209" s="717" t="s">
        <v>318</v>
      </c>
      <c r="H209" s="717" t="s">
        <v>467</v>
      </c>
      <c r="I209" s="467"/>
      <c r="J209" s="468" t="s">
        <v>61</v>
      </c>
      <c r="K209" s="382" t="str">
        <f t="shared" si="154"/>
        <v>E3.P_G.MR1</v>
      </c>
      <c r="L209" s="419" t="s">
        <v>444</v>
      </c>
      <c r="M209" s="420" t="s">
        <v>1241</v>
      </c>
      <c r="N209" s="295">
        <v>5</v>
      </c>
      <c r="O209" s="295">
        <v>5</v>
      </c>
      <c r="P209" s="385" t="s">
        <v>112</v>
      </c>
      <c r="Q209" s="386" t="str">
        <f t="shared" si="155"/>
        <v>E3.P_G.MR1-MP04-1</v>
      </c>
      <c r="R209" s="431" t="s">
        <v>1253</v>
      </c>
      <c r="S209" s="321" t="s">
        <v>1254</v>
      </c>
      <c r="T209" s="389">
        <v>51</v>
      </c>
      <c r="U209" s="390">
        <v>65</v>
      </c>
      <c r="V209" s="389" t="s">
        <v>67</v>
      </c>
      <c r="W209" s="302">
        <v>0</v>
      </c>
      <c r="X209" s="303">
        <v>5</v>
      </c>
      <c r="Y209" s="302">
        <v>6</v>
      </c>
      <c r="Z209" s="304">
        <v>3</v>
      </c>
      <c r="AA209" s="391"/>
      <c r="AB209" s="392"/>
      <c r="AC209" s="392"/>
      <c r="AD209" s="392"/>
      <c r="AE209" s="392"/>
      <c r="AF209" s="392"/>
      <c r="AG209" s="392"/>
      <c r="AH209" s="392"/>
      <c r="AI209" s="392"/>
      <c r="AJ209" s="392"/>
      <c r="AK209" s="392"/>
      <c r="AL209" s="392"/>
      <c r="AM209" s="392"/>
      <c r="AN209" s="392"/>
      <c r="AO209" s="392"/>
      <c r="AP209" s="392"/>
      <c r="AQ209" s="392"/>
      <c r="AR209" s="392"/>
      <c r="AS209" s="392"/>
      <c r="AT209" s="392"/>
      <c r="AU209" s="392"/>
      <c r="AV209" s="392"/>
      <c r="AW209" s="392"/>
      <c r="AX209" s="392"/>
      <c r="AY209" s="392"/>
      <c r="AZ209" s="392"/>
      <c r="BA209" s="392"/>
      <c r="BB209" s="392"/>
      <c r="BC209" s="393"/>
      <c r="BD209" s="308"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381" t="s">
        <v>1255</v>
      </c>
      <c r="EM209" s="325" t="s">
        <v>1253</v>
      </c>
      <c r="EN209" s="281" t="s">
        <v>1254</v>
      </c>
      <c r="EO209" s="507">
        <v>51</v>
      </c>
      <c r="EP209" s="507">
        <v>65</v>
      </c>
      <c r="EQ209" s="508">
        <v>0</v>
      </c>
      <c r="ER209" s="508">
        <v>5</v>
      </c>
      <c r="ES209" s="508">
        <v>6</v>
      </c>
      <c r="ET209" s="508">
        <v>3</v>
      </c>
      <c r="EV209" s="684"/>
    </row>
    <row r="210" spans="1:152" ht="40.5" customHeight="1" thickBot="1" x14ac:dyDescent="0.25">
      <c r="A210" s="284" t="s">
        <v>90</v>
      </c>
      <c r="B210" s="439" t="s">
        <v>91</v>
      </c>
      <c r="C210" s="440" t="s">
        <v>992</v>
      </c>
      <c r="D210" s="440"/>
      <c r="E210" s="8" t="s">
        <v>752</v>
      </c>
      <c r="F210" s="288" t="str">
        <f t="shared" si="153"/>
        <v>E3.P_G</v>
      </c>
      <c r="G210" s="718" t="s">
        <v>318</v>
      </c>
      <c r="H210" s="718" t="s">
        <v>467</v>
      </c>
      <c r="I210" s="473"/>
      <c r="J210" s="474" t="s">
        <v>61</v>
      </c>
      <c r="K210" s="475" t="str">
        <f t="shared" si="154"/>
        <v>E3.P_G.MR1</v>
      </c>
      <c r="L210" s="435" t="s">
        <v>444</v>
      </c>
      <c r="M210" s="436" t="s">
        <v>1241</v>
      </c>
      <c r="N210" s="437">
        <v>5</v>
      </c>
      <c r="O210" s="437">
        <v>5</v>
      </c>
      <c r="P210" s="399" t="s">
        <v>122</v>
      </c>
      <c r="Q210" s="400" t="str">
        <f t="shared" si="155"/>
        <v>E3.P_G.MR1-MP05-1</v>
      </c>
      <c r="R210" s="486" t="s">
        <v>1257</v>
      </c>
      <c r="S210" s="344" t="s">
        <v>1258</v>
      </c>
      <c r="T210" s="642">
        <v>0</v>
      </c>
      <c r="U210" s="643">
        <v>1</v>
      </c>
      <c r="V210" s="401" t="s">
        <v>67</v>
      </c>
      <c r="W210" s="360">
        <v>0</v>
      </c>
      <c r="X210" s="644">
        <v>0.2</v>
      </c>
      <c r="Y210" s="411">
        <v>0.5</v>
      </c>
      <c r="Z210" s="412">
        <v>0.3</v>
      </c>
      <c r="AA210" s="391"/>
      <c r="AB210" s="392"/>
      <c r="AC210" s="392"/>
      <c r="AD210" s="392"/>
      <c r="AE210" s="392"/>
      <c r="AF210" s="392"/>
      <c r="AG210" s="392"/>
      <c r="AH210" s="392"/>
      <c r="AI210" s="392"/>
      <c r="AJ210" s="392"/>
      <c r="AK210" s="392"/>
      <c r="AL210" s="392"/>
      <c r="AM210" s="392"/>
      <c r="AN210" s="392"/>
      <c r="AO210" s="392"/>
      <c r="AP210" s="392"/>
      <c r="AQ210" s="392"/>
      <c r="AR210" s="392"/>
      <c r="AS210" s="392"/>
      <c r="AT210" s="392"/>
      <c r="AU210" s="392"/>
      <c r="AV210" s="392"/>
      <c r="AW210" s="392"/>
      <c r="AX210" s="392"/>
      <c r="AY210" s="392"/>
      <c r="AZ210" s="392"/>
      <c r="BA210" s="392"/>
      <c r="BB210" s="392"/>
      <c r="BC210" s="393"/>
      <c r="BD210" s="308"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381" t="s">
        <v>1259</v>
      </c>
      <c r="EM210" s="325" t="s">
        <v>1257</v>
      </c>
      <c r="EN210" s="281" t="s">
        <v>1258</v>
      </c>
      <c r="EO210" s="394">
        <v>0</v>
      </c>
      <c r="EP210" s="394">
        <v>1</v>
      </c>
      <c r="EQ210" s="282">
        <v>0</v>
      </c>
      <c r="ER210" s="283">
        <v>0.2</v>
      </c>
      <c r="ES210" s="283">
        <v>0.5</v>
      </c>
      <c r="ET210" s="283">
        <v>0.3</v>
      </c>
    </row>
    <row r="211" spans="1:152" ht="156" customHeight="1" x14ac:dyDescent="0.2">
      <c r="A211" s="284" t="s">
        <v>90</v>
      </c>
      <c r="B211" s="439" t="s">
        <v>91</v>
      </c>
      <c r="C211" s="440" t="s">
        <v>992</v>
      </c>
      <c r="D211" s="441" t="s">
        <v>1217</v>
      </c>
      <c r="E211" s="3" t="s">
        <v>772</v>
      </c>
      <c r="F211" s="442" t="str">
        <f t="shared" si="153"/>
        <v>E3.P_H</v>
      </c>
      <c r="G211" s="719" t="s">
        <v>332</v>
      </c>
      <c r="H211" s="720" t="s">
        <v>475</v>
      </c>
      <c r="I211" s="721" t="s">
        <v>1261</v>
      </c>
      <c r="J211" s="465" t="s">
        <v>61</v>
      </c>
      <c r="K211" s="466" t="str">
        <f t="shared" si="154"/>
        <v>E3.P_H.MR1</v>
      </c>
      <c r="L211" s="368" t="s">
        <v>455</v>
      </c>
      <c r="M211" s="369" t="s">
        <v>1262</v>
      </c>
      <c r="N211" s="370">
        <v>41</v>
      </c>
      <c r="O211" s="252">
        <v>341</v>
      </c>
      <c r="P211" s="372" t="s">
        <v>64</v>
      </c>
      <c r="Q211" s="373" t="str">
        <f t="shared" si="155"/>
        <v>E3.P_H.MR1-MP01-1</v>
      </c>
      <c r="R211" s="645" t="s">
        <v>1263</v>
      </c>
      <c r="S211" s="535" t="s">
        <v>1264</v>
      </c>
      <c r="T211" s="536">
        <v>1</v>
      </c>
      <c r="U211" s="537">
        <v>1</v>
      </c>
      <c r="V211" s="536" t="s">
        <v>102</v>
      </c>
      <c r="W211" s="538">
        <v>0</v>
      </c>
      <c r="X211" s="649">
        <v>0.5</v>
      </c>
      <c r="Y211" s="648">
        <v>0.4</v>
      </c>
      <c r="Z211" s="650">
        <v>0.1</v>
      </c>
      <c r="AA211" s="612">
        <v>50000000</v>
      </c>
      <c r="AB211" s="613">
        <v>0</v>
      </c>
      <c r="AC211" s="613">
        <v>1450000000</v>
      </c>
      <c r="AD211" s="613">
        <v>0</v>
      </c>
      <c r="AE211" s="613">
        <v>0</v>
      </c>
      <c r="AF211" s="613">
        <v>0</v>
      </c>
      <c r="AG211" s="613">
        <f t="shared" ref="AG211" si="166">SUM(AA211:AF211)</f>
        <v>1500000000</v>
      </c>
      <c r="AH211" s="613">
        <v>145000000</v>
      </c>
      <c r="AI211" s="613">
        <f>+AB211</f>
        <v>0</v>
      </c>
      <c r="AJ211" s="613">
        <v>950500000</v>
      </c>
      <c r="AK211" s="613">
        <f t="shared" ref="AK211:AM211" si="167">+AD211</f>
        <v>0</v>
      </c>
      <c r="AL211" s="613">
        <f t="shared" si="167"/>
        <v>0</v>
      </c>
      <c r="AM211" s="613">
        <f t="shared" si="167"/>
        <v>0</v>
      </c>
      <c r="AN211" s="613">
        <f t="shared" ref="AN211" si="168">SUM(AH211:AM211)</f>
        <v>1095500000</v>
      </c>
      <c r="AO211" s="613">
        <v>115500000</v>
      </c>
      <c r="AP211" s="613">
        <f>+AI211</f>
        <v>0</v>
      </c>
      <c r="AQ211" s="613">
        <v>1474500000</v>
      </c>
      <c r="AR211" s="613">
        <f>+AK211</f>
        <v>0</v>
      </c>
      <c r="AS211" s="613">
        <f>+AL211</f>
        <v>0</v>
      </c>
      <c r="AT211" s="613">
        <f>+AM211</f>
        <v>0</v>
      </c>
      <c r="AU211" s="613">
        <f t="shared" ref="AU211" si="169">SUM(AO211:AT211)</f>
        <v>1590000000</v>
      </c>
      <c r="AV211" s="613">
        <v>170000000</v>
      </c>
      <c r="AW211" s="613">
        <f>+AP211</f>
        <v>0</v>
      </c>
      <c r="AX211" s="613">
        <v>450000000</v>
      </c>
      <c r="AY211" s="613">
        <f>+AR211</f>
        <v>0</v>
      </c>
      <c r="AZ211" s="613">
        <f>+AS211</f>
        <v>0</v>
      </c>
      <c r="BA211" s="613">
        <v>0</v>
      </c>
      <c r="BB211" s="613">
        <f t="shared" ref="BB211" si="170">SUM(AV211:BA211)</f>
        <v>620000000</v>
      </c>
      <c r="BC211" s="683">
        <f t="shared" ref="BC211" si="171">+BB211+AU211+AN211+AG211</f>
        <v>4805500000</v>
      </c>
      <c r="BD211" s="308"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381" t="s">
        <v>1265</v>
      </c>
      <c r="EM211" s="651" t="s">
        <v>1263</v>
      </c>
      <c r="EN211" s="544" t="s">
        <v>1264</v>
      </c>
      <c r="EO211" s="544">
        <v>1</v>
      </c>
      <c r="EP211" s="544">
        <v>1</v>
      </c>
      <c r="EQ211" s="545">
        <v>0</v>
      </c>
      <c r="ER211" s="559">
        <v>0.5</v>
      </c>
      <c r="ES211" s="559">
        <v>0.4</v>
      </c>
      <c r="ET211" s="559">
        <v>0.1</v>
      </c>
    </row>
    <row r="212" spans="1:152" ht="87.75" customHeight="1" x14ac:dyDescent="0.2">
      <c r="A212" s="284" t="s">
        <v>90</v>
      </c>
      <c r="B212" s="439" t="s">
        <v>91</v>
      </c>
      <c r="C212" s="440" t="s">
        <v>992</v>
      </c>
      <c r="D212" s="440"/>
      <c r="E212" s="8" t="s">
        <v>772</v>
      </c>
      <c r="F212" s="288" t="str">
        <f t="shared" si="153"/>
        <v>E3.P_H</v>
      </c>
      <c r="G212" s="717" t="s">
        <v>332</v>
      </c>
      <c r="H212" s="717" t="s">
        <v>475</v>
      </c>
      <c r="I212" s="467"/>
      <c r="J212" s="468" t="s">
        <v>61</v>
      </c>
      <c r="K212" s="382" t="str">
        <f t="shared" si="154"/>
        <v>E3.P_H.MR1</v>
      </c>
      <c r="L212" s="419" t="s">
        <v>455</v>
      </c>
      <c r="M212" s="420" t="s">
        <v>1262</v>
      </c>
      <c r="N212" s="383">
        <v>41</v>
      </c>
      <c r="O212" s="295">
        <v>341</v>
      </c>
      <c r="P212" s="386" t="s">
        <v>87</v>
      </c>
      <c r="Q212" s="386" t="str">
        <f t="shared" si="155"/>
        <v>E3.P_H.MR1-MP02-1</v>
      </c>
      <c r="R212" s="652" t="s">
        <v>1267</v>
      </c>
      <c r="S212" s="549" t="s">
        <v>1268</v>
      </c>
      <c r="T212" s="550">
        <v>0</v>
      </c>
      <c r="U212" s="551">
        <v>1</v>
      </c>
      <c r="V212" s="550" t="s">
        <v>67</v>
      </c>
      <c r="W212" s="554">
        <v>0</v>
      </c>
      <c r="X212" s="567">
        <v>0.35</v>
      </c>
      <c r="Y212" s="566">
        <v>0.35</v>
      </c>
      <c r="Z212" s="562">
        <v>0.3</v>
      </c>
      <c r="AA212" s="556"/>
      <c r="AB212" s="557"/>
      <c r="AC212" s="557"/>
      <c r="AD212" s="557"/>
      <c r="AE212" s="557"/>
      <c r="AF212" s="557"/>
      <c r="AG212" s="557"/>
      <c r="AH212" s="557"/>
      <c r="AI212" s="557"/>
      <c r="AJ212" s="557"/>
      <c r="AK212" s="557"/>
      <c r="AL212" s="557"/>
      <c r="AM212" s="557"/>
      <c r="AN212" s="557"/>
      <c r="AO212" s="557"/>
      <c r="AP212" s="557"/>
      <c r="AQ212" s="557"/>
      <c r="AR212" s="557"/>
      <c r="AS212" s="557"/>
      <c r="AT212" s="557"/>
      <c r="AU212" s="557"/>
      <c r="AV212" s="557"/>
      <c r="AW212" s="557"/>
      <c r="AX212" s="557"/>
      <c r="AY212" s="557"/>
      <c r="AZ212" s="557"/>
      <c r="BA212" s="557"/>
      <c r="BB212" s="557"/>
      <c r="BC212" s="558"/>
      <c r="BD212" s="308"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381" t="s">
        <v>1269</v>
      </c>
      <c r="EM212" s="651" t="s">
        <v>1267</v>
      </c>
      <c r="EN212" s="544" t="s">
        <v>1268</v>
      </c>
      <c r="EO212" s="544">
        <v>0</v>
      </c>
      <c r="EP212" s="544">
        <v>1</v>
      </c>
      <c r="EQ212" s="545">
        <v>0</v>
      </c>
      <c r="ER212" s="546">
        <v>0.35</v>
      </c>
      <c r="ES212" s="546">
        <v>0.35</v>
      </c>
      <c r="ET212" s="559">
        <v>0.3</v>
      </c>
    </row>
    <row r="213" spans="1:152" ht="51" customHeight="1" x14ac:dyDescent="0.2">
      <c r="A213" s="284" t="s">
        <v>90</v>
      </c>
      <c r="B213" s="439" t="s">
        <v>91</v>
      </c>
      <c r="C213" s="440" t="s">
        <v>992</v>
      </c>
      <c r="D213" s="440"/>
      <c r="E213" s="8" t="s">
        <v>772</v>
      </c>
      <c r="F213" s="288" t="str">
        <f t="shared" si="153"/>
        <v>E3.P_H</v>
      </c>
      <c r="G213" s="717" t="s">
        <v>332</v>
      </c>
      <c r="H213" s="717" t="s">
        <v>475</v>
      </c>
      <c r="I213" s="467"/>
      <c r="J213" s="468" t="s">
        <v>61</v>
      </c>
      <c r="K213" s="382" t="str">
        <f t="shared" si="154"/>
        <v>E3.P_H.MR1</v>
      </c>
      <c r="L213" s="419" t="s">
        <v>455</v>
      </c>
      <c r="M213" s="420" t="s">
        <v>1262</v>
      </c>
      <c r="N213" s="383">
        <v>41</v>
      </c>
      <c r="O213" s="295">
        <v>341</v>
      </c>
      <c r="P213" s="386" t="s">
        <v>1271</v>
      </c>
      <c r="Q213" s="386" t="str">
        <f t="shared" si="155"/>
        <v>E3.P_H.MR1-MP02-2</v>
      </c>
      <c r="R213" s="652" t="s">
        <v>1267</v>
      </c>
      <c r="S213" s="549" t="s">
        <v>1272</v>
      </c>
      <c r="T213" s="550">
        <v>0</v>
      </c>
      <c r="U213" s="551">
        <v>1</v>
      </c>
      <c r="V213" s="550" t="s">
        <v>67</v>
      </c>
      <c r="W213" s="566">
        <v>0.25</v>
      </c>
      <c r="X213" s="567">
        <v>0.25</v>
      </c>
      <c r="Y213" s="566">
        <v>0.25</v>
      </c>
      <c r="Z213" s="568">
        <v>0.25</v>
      </c>
      <c r="AA213" s="556"/>
      <c r="AB213" s="557"/>
      <c r="AC213" s="557"/>
      <c r="AD213" s="557"/>
      <c r="AE213" s="557"/>
      <c r="AF213" s="557"/>
      <c r="AG213" s="557"/>
      <c r="AH213" s="557"/>
      <c r="AI213" s="557"/>
      <c r="AJ213" s="557"/>
      <c r="AK213" s="557"/>
      <c r="AL213" s="557"/>
      <c r="AM213" s="557"/>
      <c r="AN213" s="557"/>
      <c r="AO213" s="557"/>
      <c r="AP213" s="557"/>
      <c r="AQ213" s="557"/>
      <c r="AR213" s="557"/>
      <c r="AS213" s="557"/>
      <c r="AT213" s="557"/>
      <c r="AU213" s="557"/>
      <c r="AV213" s="557"/>
      <c r="AW213" s="557"/>
      <c r="AX213" s="557"/>
      <c r="AY213" s="557"/>
      <c r="AZ213" s="557"/>
      <c r="BA213" s="557"/>
      <c r="BB213" s="557"/>
      <c r="BC213" s="558"/>
      <c r="BD213" s="308"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381" t="s">
        <v>1273</v>
      </c>
      <c r="EM213" s="651" t="s">
        <v>1267</v>
      </c>
      <c r="EN213" s="544" t="s">
        <v>1272</v>
      </c>
      <c r="EO213" s="544">
        <v>0</v>
      </c>
      <c r="EP213" s="544">
        <v>1</v>
      </c>
      <c r="EQ213" s="546">
        <v>0.25</v>
      </c>
      <c r="ER213" s="546">
        <v>0.25</v>
      </c>
      <c r="ES213" s="546">
        <v>0.25</v>
      </c>
      <c r="ET213" s="546">
        <v>0.25</v>
      </c>
    </row>
    <row r="214" spans="1:152" ht="38.25" customHeight="1" x14ac:dyDescent="0.2">
      <c r="A214" s="284" t="s">
        <v>90</v>
      </c>
      <c r="B214" s="439" t="s">
        <v>91</v>
      </c>
      <c r="C214" s="440" t="s">
        <v>992</v>
      </c>
      <c r="D214" s="440"/>
      <c r="E214" s="8" t="s">
        <v>772</v>
      </c>
      <c r="F214" s="288" t="str">
        <f t="shared" si="153"/>
        <v>E3.P_H</v>
      </c>
      <c r="G214" s="717" t="s">
        <v>332</v>
      </c>
      <c r="H214" s="717" t="s">
        <v>475</v>
      </c>
      <c r="I214" s="467"/>
      <c r="J214" s="468" t="s">
        <v>61</v>
      </c>
      <c r="K214" s="382" t="str">
        <f t="shared" si="154"/>
        <v>E3.P_H.MR1</v>
      </c>
      <c r="L214" s="419" t="s">
        <v>455</v>
      </c>
      <c r="M214" s="420" t="s">
        <v>1262</v>
      </c>
      <c r="N214" s="383">
        <v>41</v>
      </c>
      <c r="O214" s="295">
        <v>341</v>
      </c>
      <c r="P214" s="385" t="s">
        <v>99</v>
      </c>
      <c r="Q214" s="386" t="str">
        <f t="shared" si="155"/>
        <v>E3.P_H.MR1-MP03-1</v>
      </c>
      <c r="R214" s="548" t="s">
        <v>1275</v>
      </c>
      <c r="S214" s="722" t="s">
        <v>1276</v>
      </c>
      <c r="T214" s="723">
        <v>2</v>
      </c>
      <c r="U214" s="724">
        <v>2</v>
      </c>
      <c r="V214" s="723" t="s">
        <v>102</v>
      </c>
      <c r="W214" s="725">
        <v>0</v>
      </c>
      <c r="X214" s="726">
        <v>0</v>
      </c>
      <c r="Y214" s="725">
        <v>2</v>
      </c>
      <c r="Z214" s="727">
        <v>0</v>
      </c>
      <c r="AA214" s="728"/>
      <c r="AB214" s="729"/>
      <c r="AC214" s="729"/>
      <c r="AD214" s="729"/>
      <c r="AE214" s="729"/>
      <c r="AF214" s="729"/>
      <c r="AG214" s="729"/>
      <c r="AH214" s="729"/>
      <c r="AI214" s="729"/>
      <c r="AJ214" s="729"/>
      <c r="AK214" s="729"/>
      <c r="AL214" s="729"/>
      <c r="AM214" s="729"/>
      <c r="AN214" s="729"/>
      <c r="AO214" s="729"/>
      <c r="AP214" s="729"/>
      <c r="AQ214" s="729"/>
      <c r="AR214" s="729"/>
      <c r="AS214" s="729"/>
      <c r="AT214" s="729"/>
      <c r="AU214" s="729"/>
      <c r="AV214" s="729"/>
      <c r="AW214" s="729"/>
      <c r="AX214" s="729"/>
      <c r="AY214" s="729"/>
      <c r="AZ214" s="729"/>
      <c r="BA214" s="729"/>
      <c r="BB214" s="729"/>
      <c r="BC214" s="730"/>
      <c r="BD214" s="731" t="s">
        <v>1221</v>
      </c>
      <c r="BE214" s="732"/>
      <c r="BF214" s="732"/>
      <c r="BG214" s="732"/>
      <c r="BH214" s="732"/>
      <c r="BI214" s="732"/>
      <c r="BJ214" s="732"/>
      <c r="BK214" s="732"/>
      <c r="BS214" s="90" t="s">
        <v>454</v>
      </c>
      <c r="BT214" s="90" t="s">
        <v>455</v>
      </c>
      <c r="BU214" s="91" t="s">
        <v>1273</v>
      </c>
      <c r="BV214" s="88" t="s">
        <v>1267</v>
      </c>
      <c r="DH214" s="7" t="s">
        <v>1278</v>
      </c>
      <c r="DI214" s="7" t="s">
        <v>384</v>
      </c>
      <c r="DJ214" s="7" t="s">
        <v>474</v>
      </c>
      <c r="DK214" s="7" t="s">
        <v>475</v>
      </c>
      <c r="DL214" s="7" t="s">
        <v>473</v>
      </c>
      <c r="DQ214" s="7" t="s">
        <v>1273</v>
      </c>
      <c r="DR214" s="7" t="s">
        <v>1267</v>
      </c>
      <c r="EL214" s="381" t="s">
        <v>1277</v>
      </c>
      <c r="EM214" s="543" t="s">
        <v>1275</v>
      </c>
      <c r="EN214" s="733" t="s">
        <v>1276</v>
      </c>
      <c r="EO214" s="733">
        <v>2</v>
      </c>
      <c r="EP214" s="733">
        <v>2</v>
      </c>
      <c r="EQ214" s="734">
        <v>0</v>
      </c>
      <c r="ER214" s="734">
        <v>0</v>
      </c>
      <c r="ES214" s="734">
        <v>2</v>
      </c>
      <c r="ET214" s="734">
        <v>0</v>
      </c>
    </row>
    <row r="215" spans="1:152" ht="63.75" customHeight="1" x14ac:dyDescent="0.2">
      <c r="A215" s="284" t="s">
        <v>90</v>
      </c>
      <c r="B215" s="439" t="s">
        <v>91</v>
      </c>
      <c r="C215" s="440" t="s">
        <v>992</v>
      </c>
      <c r="D215" s="440"/>
      <c r="E215" s="8" t="s">
        <v>772</v>
      </c>
      <c r="F215" s="288" t="str">
        <f t="shared" si="153"/>
        <v>E3.P_H</v>
      </c>
      <c r="G215" s="717" t="s">
        <v>332</v>
      </c>
      <c r="H215" s="717" t="s">
        <v>475</v>
      </c>
      <c r="I215" s="467"/>
      <c r="J215" s="468" t="s">
        <v>61</v>
      </c>
      <c r="K215" s="382" t="str">
        <f t="shared" si="154"/>
        <v>E3.P_H.MR1</v>
      </c>
      <c r="L215" s="419" t="s">
        <v>455</v>
      </c>
      <c r="M215" s="420" t="s">
        <v>1262</v>
      </c>
      <c r="N215" s="383">
        <v>41</v>
      </c>
      <c r="O215" s="295">
        <v>341</v>
      </c>
      <c r="P215" s="385" t="s">
        <v>112</v>
      </c>
      <c r="Q215" s="386" t="str">
        <f t="shared" si="155"/>
        <v>E3.P_H.MR1-MP04-1</v>
      </c>
      <c r="R215" s="652" t="s">
        <v>1279</v>
      </c>
      <c r="S215" s="549" t="s">
        <v>1280</v>
      </c>
      <c r="T215" s="550">
        <v>6</v>
      </c>
      <c r="U215" s="551">
        <v>8</v>
      </c>
      <c r="V215" s="550" t="s">
        <v>67</v>
      </c>
      <c r="W215" s="554">
        <v>2</v>
      </c>
      <c r="X215" s="700">
        <v>2</v>
      </c>
      <c r="Y215" s="554">
        <v>2</v>
      </c>
      <c r="Z215" s="555">
        <v>2</v>
      </c>
      <c r="AA215" s="556"/>
      <c r="AB215" s="557"/>
      <c r="AC215" s="557"/>
      <c r="AD215" s="557"/>
      <c r="AE215" s="557"/>
      <c r="AF215" s="557"/>
      <c r="AG215" s="557"/>
      <c r="AH215" s="557"/>
      <c r="AI215" s="557"/>
      <c r="AJ215" s="557"/>
      <c r="AK215" s="557"/>
      <c r="AL215" s="557"/>
      <c r="AM215" s="557"/>
      <c r="AN215" s="557"/>
      <c r="AO215" s="557"/>
      <c r="AP215" s="557"/>
      <c r="AQ215" s="557"/>
      <c r="AR215" s="557"/>
      <c r="AS215" s="557"/>
      <c r="AT215" s="557"/>
      <c r="AU215" s="557"/>
      <c r="AV215" s="557"/>
      <c r="AW215" s="557"/>
      <c r="AX215" s="557"/>
      <c r="AY215" s="557"/>
      <c r="AZ215" s="557"/>
      <c r="BA215" s="557"/>
      <c r="BB215" s="557"/>
      <c r="BC215" s="558"/>
      <c r="BD215" s="308"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381" t="s">
        <v>1281</v>
      </c>
      <c r="EM215" s="651" t="s">
        <v>1279</v>
      </c>
      <c r="EN215" s="544" t="s">
        <v>1280</v>
      </c>
      <c r="EO215" s="544">
        <v>6</v>
      </c>
      <c r="EP215" s="544">
        <v>8</v>
      </c>
      <c r="EQ215" s="545">
        <v>2</v>
      </c>
      <c r="ER215" s="545">
        <v>2</v>
      </c>
      <c r="ES215" s="545">
        <v>2</v>
      </c>
      <c r="ET215" s="545">
        <v>2</v>
      </c>
    </row>
    <row r="216" spans="1:152" ht="49.5" customHeight="1" x14ac:dyDescent="0.2">
      <c r="A216" s="284" t="s">
        <v>90</v>
      </c>
      <c r="B216" s="439" t="s">
        <v>91</v>
      </c>
      <c r="C216" s="440" t="s">
        <v>992</v>
      </c>
      <c r="D216" s="440"/>
      <c r="E216" s="8" t="s">
        <v>772</v>
      </c>
      <c r="F216" s="288" t="str">
        <f t="shared" si="153"/>
        <v>E3.P_H</v>
      </c>
      <c r="G216" s="717" t="s">
        <v>332</v>
      </c>
      <c r="H216" s="717" t="s">
        <v>475</v>
      </c>
      <c r="I216" s="467"/>
      <c r="J216" s="468" t="s">
        <v>61</v>
      </c>
      <c r="K216" s="382" t="str">
        <f t="shared" si="154"/>
        <v>E3.P_H.MR1</v>
      </c>
      <c r="L216" s="419" t="s">
        <v>455</v>
      </c>
      <c r="M216" s="420" t="s">
        <v>1262</v>
      </c>
      <c r="N216" s="383">
        <v>41</v>
      </c>
      <c r="O216" s="295">
        <v>341</v>
      </c>
      <c r="P216" s="385" t="s">
        <v>122</v>
      </c>
      <c r="Q216" s="386" t="str">
        <f t="shared" si="155"/>
        <v>E3.P_H.MR1-MP05-1</v>
      </c>
      <c r="R216" s="652" t="s">
        <v>1283</v>
      </c>
      <c r="S216" s="549" t="s">
        <v>305</v>
      </c>
      <c r="T216" s="550">
        <v>1</v>
      </c>
      <c r="U216" s="551">
        <v>1</v>
      </c>
      <c r="V216" s="550" t="s">
        <v>102</v>
      </c>
      <c r="W216" s="566">
        <v>0.25</v>
      </c>
      <c r="X216" s="567">
        <v>0.25</v>
      </c>
      <c r="Y216" s="566">
        <v>0.25</v>
      </c>
      <c r="Z216" s="568">
        <v>0.25</v>
      </c>
      <c r="AA216" s="556"/>
      <c r="AB216" s="557"/>
      <c r="AC216" s="557"/>
      <c r="AD216" s="557"/>
      <c r="AE216" s="557"/>
      <c r="AF216" s="557"/>
      <c r="AG216" s="557"/>
      <c r="AH216" s="557"/>
      <c r="AI216" s="557"/>
      <c r="AJ216" s="557"/>
      <c r="AK216" s="557"/>
      <c r="AL216" s="557"/>
      <c r="AM216" s="557"/>
      <c r="AN216" s="557"/>
      <c r="AO216" s="557"/>
      <c r="AP216" s="557"/>
      <c r="AQ216" s="557"/>
      <c r="AR216" s="557"/>
      <c r="AS216" s="557"/>
      <c r="AT216" s="557"/>
      <c r="AU216" s="557"/>
      <c r="AV216" s="557"/>
      <c r="AW216" s="557"/>
      <c r="AX216" s="557"/>
      <c r="AY216" s="557"/>
      <c r="AZ216" s="557"/>
      <c r="BA216" s="557"/>
      <c r="BB216" s="557"/>
      <c r="BC216" s="558"/>
      <c r="BD216" s="308"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381" t="s">
        <v>1284</v>
      </c>
      <c r="EM216" s="651" t="s">
        <v>1283</v>
      </c>
      <c r="EN216" s="544" t="s">
        <v>305</v>
      </c>
      <c r="EO216" s="544">
        <v>1</v>
      </c>
      <c r="EP216" s="544">
        <v>1</v>
      </c>
      <c r="EQ216" s="546">
        <v>0.25</v>
      </c>
      <c r="ER216" s="546">
        <v>0.25</v>
      </c>
      <c r="ES216" s="546">
        <v>0.25</v>
      </c>
      <c r="ET216" s="546">
        <v>0.25</v>
      </c>
    </row>
    <row r="217" spans="1:152" ht="52.5" customHeight="1" thickBot="1" x14ac:dyDescent="0.25">
      <c r="A217" s="284" t="s">
        <v>90</v>
      </c>
      <c r="B217" s="439" t="s">
        <v>91</v>
      </c>
      <c r="C217" s="440" t="s">
        <v>992</v>
      </c>
      <c r="D217" s="440"/>
      <c r="E217" s="8" t="s">
        <v>772</v>
      </c>
      <c r="F217" s="288" t="str">
        <f t="shared" si="153"/>
        <v>E3.P_H</v>
      </c>
      <c r="G217" s="718" t="s">
        <v>332</v>
      </c>
      <c r="H217" s="718" t="s">
        <v>475</v>
      </c>
      <c r="I217" s="473"/>
      <c r="J217" s="474" t="s">
        <v>61</v>
      </c>
      <c r="K217" s="475" t="str">
        <f t="shared" si="154"/>
        <v>E3.P_H.MR1</v>
      </c>
      <c r="L217" s="435" t="s">
        <v>455</v>
      </c>
      <c r="M217" s="436" t="s">
        <v>1262</v>
      </c>
      <c r="N217" s="397">
        <v>41</v>
      </c>
      <c r="O217" s="437">
        <v>341</v>
      </c>
      <c r="P217" s="399" t="s">
        <v>132</v>
      </c>
      <c r="Q217" s="400" t="str">
        <f t="shared" si="155"/>
        <v>E3.P_H.MR1-MP06-1</v>
      </c>
      <c r="R217" s="653" t="s">
        <v>1286</v>
      </c>
      <c r="S217" s="573" t="s">
        <v>1287</v>
      </c>
      <c r="T217" s="654">
        <v>0.05</v>
      </c>
      <c r="U217" s="655">
        <v>0.7</v>
      </c>
      <c r="V217" s="574" t="s">
        <v>67</v>
      </c>
      <c r="W217" s="735">
        <v>0.1</v>
      </c>
      <c r="X217" s="736">
        <v>0.1</v>
      </c>
      <c r="Y217" s="735">
        <v>0.4</v>
      </c>
      <c r="Z217" s="737">
        <v>0.4</v>
      </c>
      <c r="AA217" s="556"/>
      <c r="AB217" s="557"/>
      <c r="AC217" s="557"/>
      <c r="AD217" s="557"/>
      <c r="AE217" s="557"/>
      <c r="AF217" s="557"/>
      <c r="AG217" s="557"/>
      <c r="AH217" s="557"/>
      <c r="AI217" s="557"/>
      <c r="AJ217" s="557"/>
      <c r="AK217" s="557"/>
      <c r="AL217" s="557"/>
      <c r="AM217" s="557"/>
      <c r="AN217" s="557"/>
      <c r="AO217" s="557"/>
      <c r="AP217" s="557"/>
      <c r="AQ217" s="557"/>
      <c r="AR217" s="557"/>
      <c r="AS217" s="557"/>
      <c r="AT217" s="557"/>
      <c r="AU217" s="557"/>
      <c r="AV217" s="557"/>
      <c r="AW217" s="557"/>
      <c r="AX217" s="557"/>
      <c r="AY217" s="557"/>
      <c r="AZ217" s="557"/>
      <c r="BA217" s="557"/>
      <c r="BB217" s="557"/>
      <c r="BC217" s="558"/>
      <c r="BD217" s="308"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381" t="s">
        <v>1288</v>
      </c>
      <c r="EM217" s="651" t="s">
        <v>1286</v>
      </c>
      <c r="EN217" s="544" t="s">
        <v>1287</v>
      </c>
      <c r="EO217" s="544">
        <v>0.05</v>
      </c>
      <c r="EP217" s="544">
        <v>0.7</v>
      </c>
      <c r="EQ217" s="738">
        <v>0.1</v>
      </c>
      <c r="ER217" s="738">
        <v>0.1</v>
      </c>
      <c r="ES217" s="738">
        <v>0.4</v>
      </c>
      <c r="ET217" s="738">
        <v>0.4</v>
      </c>
      <c r="EV217" s="739"/>
    </row>
    <row r="218" spans="1:152" ht="121.5" customHeight="1" x14ac:dyDescent="0.2">
      <c r="A218" s="284" t="s">
        <v>90</v>
      </c>
      <c r="B218" s="439" t="s">
        <v>91</v>
      </c>
      <c r="C218" s="440" t="s">
        <v>992</v>
      </c>
      <c r="D218" s="441" t="s">
        <v>1217</v>
      </c>
      <c r="E218" s="3" t="s">
        <v>802</v>
      </c>
      <c r="F218" s="442" t="str">
        <f t="shared" si="153"/>
        <v>E3.P_I</v>
      </c>
      <c r="G218" s="719" t="s">
        <v>343</v>
      </c>
      <c r="H218" s="720" t="s">
        <v>483</v>
      </c>
      <c r="I218" s="464" t="s">
        <v>1290</v>
      </c>
      <c r="J218" s="465" t="s">
        <v>61</v>
      </c>
      <c r="K218" s="466" t="str">
        <f t="shared" si="154"/>
        <v>E3.P_I.MR1</v>
      </c>
      <c r="L218" s="368" t="s">
        <v>463</v>
      </c>
      <c r="M218" s="369" t="s">
        <v>1291</v>
      </c>
      <c r="N218" s="414">
        <v>0.1</v>
      </c>
      <c r="O218" s="415">
        <v>0.3</v>
      </c>
      <c r="P218" s="740" t="s">
        <v>64</v>
      </c>
      <c r="Q218" s="741" t="str">
        <f t="shared" si="155"/>
        <v>E3.P_I.MR1-MP01-1</v>
      </c>
      <c r="R218" s="427" t="s">
        <v>1292</v>
      </c>
      <c r="S218" s="375" t="s">
        <v>1293</v>
      </c>
      <c r="T218" s="376">
        <v>0</v>
      </c>
      <c r="U218" s="377">
        <v>1</v>
      </c>
      <c r="V218" s="376" t="s">
        <v>67</v>
      </c>
      <c r="W218" s="584">
        <v>0.25</v>
      </c>
      <c r="X218" s="585">
        <v>0.25</v>
      </c>
      <c r="Y218" s="262">
        <v>0.5</v>
      </c>
      <c r="Z218" s="379">
        <v>0</v>
      </c>
      <c r="AA218" s="612">
        <v>22000000</v>
      </c>
      <c r="AB218" s="613">
        <v>0</v>
      </c>
      <c r="AC218" s="613">
        <v>0</v>
      </c>
      <c r="AD218" s="613">
        <v>0</v>
      </c>
      <c r="AE218" s="613">
        <v>0</v>
      </c>
      <c r="AF218" s="613">
        <v>0</v>
      </c>
      <c r="AG218" s="613">
        <f t="shared" ref="AG218" si="172">SUM(AA218:AF218)</f>
        <v>22000000</v>
      </c>
      <c r="AH218" s="613">
        <v>23000000</v>
      </c>
      <c r="AI218" s="613">
        <f>+AB218</f>
        <v>0</v>
      </c>
      <c r="AJ218" s="613">
        <f>+AC218</f>
        <v>0</v>
      </c>
      <c r="AK218" s="613">
        <f t="shared" ref="AK218:AM218" si="173">+AD218</f>
        <v>0</v>
      </c>
      <c r="AL218" s="613">
        <f t="shared" si="173"/>
        <v>0</v>
      </c>
      <c r="AM218" s="613">
        <f t="shared" si="173"/>
        <v>0</v>
      </c>
      <c r="AN218" s="613">
        <f t="shared" ref="AN218" si="174">SUM(AH218:AM218)</f>
        <v>23000000</v>
      </c>
      <c r="AO218" s="613">
        <v>44000000</v>
      </c>
      <c r="AP218" s="613">
        <f t="shared" ref="AP218:AT218" si="175">+AI218</f>
        <v>0</v>
      </c>
      <c r="AQ218" s="613">
        <f t="shared" si="175"/>
        <v>0</v>
      </c>
      <c r="AR218" s="613">
        <f t="shared" si="175"/>
        <v>0</v>
      </c>
      <c r="AS218" s="613">
        <f t="shared" si="175"/>
        <v>0</v>
      </c>
      <c r="AT218" s="613">
        <f t="shared" si="175"/>
        <v>0</v>
      </c>
      <c r="AU218" s="613">
        <f t="shared" ref="AU218" si="176">SUM(AO218:AT218)</f>
        <v>44000000</v>
      </c>
      <c r="AV218" s="613">
        <v>46000000</v>
      </c>
      <c r="AW218" s="613">
        <f t="shared" ref="AW218:BA218" si="177">+AP218</f>
        <v>0</v>
      </c>
      <c r="AX218" s="613">
        <f t="shared" si="177"/>
        <v>0</v>
      </c>
      <c r="AY218" s="613">
        <f t="shared" si="177"/>
        <v>0</v>
      </c>
      <c r="AZ218" s="613">
        <f t="shared" si="177"/>
        <v>0</v>
      </c>
      <c r="BA218" s="613">
        <f t="shared" si="177"/>
        <v>0</v>
      </c>
      <c r="BB218" s="613">
        <f t="shared" ref="BB218" si="178">SUM(AV218:BA218)</f>
        <v>46000000</v>
      </c>
      <c r="BC218" s="683">
        <f t="shared" ref="BC218" si="179">+BB218+AU218+AN218+AG218</f>
        <v>135000000</v>
      </c>
      <c r="BD218" s="308"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742" t="s">
        <v>1294</v>
      </c>
      <c r="EM218" s="325" t="s">
        <v>1292</v>
      </c>
      <c r="EN218" s="281" t="s">
        <v>1293</v>
      </c>
      <c r="EO218" s="281">
        <v>0</v>
      </c>
      <c r="EP218" s="281">
        <v>1</v>
      </c>
      <c r="EQ218" s="336">
        <v>0.25</v>
      </c>
      <c r="ER218" s="336">
        <v>0.25</v>
      </c>
      <c r="ES218" s="283">
        <v>0.5</v>
      </c>
      <c r="ET218" s="282">
        <v>0</v>
      </c>
    </row>
    <row r="219" spans="1:152" ht="64.5" customHeight="1" x14ac:dyDescent="0.2">
      <c r="A219" s="284" t="s">
        <v>90</v>
      </c>
      <c r="B219" s="439" t="s">
        <v>91</v>
      </c>
      <c r="C219" s="440" t="s">
        <v>992</v>
      </c>
      <c r="D219" s="440"/>
      <c r="E219" s="8" t="s">
        <v>802</v>
      </c>
      <c r="F219" s="288" t="str">
        <f t="shared" si="153"/>
        <v>E3.P_I</v>
      </c>
      <c r="G219" s="717" t="s">
        <v>343</v>
      </c>
      <c r="H219" s="717" t="s">
        <v>483</v>
      </c>
      <c r="I219" s="467"/>
      <c r="J219" s="468" t="s">
        <v>61</v>
      </c>
      <c r="K219" s="382" t="str">
        <f t="shared" si="154"/>
        <v>E3.P_I.MR1</v>
      </c>
      <c r="L219" s="527" t="s">
        <v>463</v>
      </c>
      <c r="M219" s="528" t="s">
        <v>1291</v>
      </c>
      <c r="N219" s="421">
        <v>0.1</v>
      </c>
      <c r="O219" s="422">
        <v>0.3</v>
      </c>
      <c r="P219" s="743" t="s">
        <v>87</v>
      </c>
      <c r="Q219" s="744" t="str">
        <f t="shared" si="155"/>
        <v>E3.P_I.MR1-MP02-1</v>
      </c>
      <c r="R219" s="431" t="s">
        <v>1296</v>
      </c>
      <c r="S219" s="321" t="s">
        <v>1297</v>
      </c>
      <c r="T219" s="300">
        <v>35</v>
      </c>
      <c r="U219" s="301">
        <v>40</v>
      </c>
      <c r="V219" s="300" t="s">
        <v>67</v>
      </c>
      <c r="W219" s="302">
        <v>10</v>
      </c>
      <c r="X219" s="303">
        <v>10</v>
      </c>
      <c r="Y219" s="302">
        <v>10</v>
      </c>
      <c r="Z219" s="304">
        <v>10</v>
      </c>
      <c r="AA219" s="305"/>
      <c r="AB219" s="306"/>
      <c r="AC219" s="306"/>
      <c r="AD219" s="306"/>
      <c r="AE219" s="306"/>
      <c r="AF219" s="306"/>
      <c r="AG219" s="306"/>
      <c r="AH219" s="306"/>
      <c r="AI219" s="306"/>
      <c r="AJ219" s="306"/>
      <c r="AK219" s="306"/>
      <c r="AL219" s="306"/>
      <c r="AM219" s="306"/>
      <c r="AN219" s="306"/>
      <c r="AO219" s="306"/>
      <c r="AP219" s="306"/>
      <c r="AQ219" s="306"/>
      <c r="AR219" s="306"/>
      <c r="AS219" s="306"/>
      <c r="AT219" s="306"/>
      <c r="AU219" s="306"/>
      <c r="AV219" s="306"/>
      <c r="AW219" s="306"/>
      <c r="AX219" s="306"/>
      <c r="AY219" s="306"/>
      <c r="AZ219" s="306"/>
      <c r="BA219" s="306"/>
      <c r="BB219" s="306"/>
      <c r="BC219" s="307"/>
      <c r="BD219" s="308"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742" t="s">
        <v>1298</v>
      </c>
      <c r="EM219" s="325" t="s">
        <v>1296</v>
      </c>
      <c r="EN219" s="281" t="s">
        <v>1297</v>
      </c>
      <c r="EO219" s="281">
        <v>35</v>
      </c>
      <c r="EP219" s="281">
        <v>40</v>
      </c>
      <c r="EQ219" s="282">
        <v>10</v>
      </c>
      <c r="ER219" s="282">
        <v>10</v>
      </c>
      <c r="ES219" s="282">
        <v>10</v>
      </c>
      <c r="ET219" s="282">
        <v>10</v>
      </c>
    </row>
    <row r="220" spans="1:152" ht="54" customHeight="1" thickBot="1" x14ac:dyDescent="0.25">
      <c r="A220" s="284" t="s">
        <v>90</v>
      </c>
      <c r="B220" s="439" t="s">
        <v>91</v>
      </c>
      <c r="C220" s="440" t="s">
        <v>992</v>
      </c>
      <c r="D220" s="440"/>
      <c r="E220" s="8" t="s">
        <v>802</v>
      </c>
      <c r="F220" s="288" t="str">
        <f t="shared" si="153"/>
        <v>E3.P_I</v>
      </c>
      <c r="G220" s="718" t="s">
        <v>343</v>
      </c>
      <c r="H220" s="718" t="s">
        <v>483</v>
      </c>
      <c r="I220" s="473"/>
      <c r="J220" s="474" t="s">
        <v>61</v>
      </c>
      <c r="K220" s="475" t="str">
        <f t="shared" si="154"/>
        <v>E3.P_I.MR1</v>
      </c>
      <c r="L220" s="569" t="s">
        <v>463</v>
      </c>
      <c r="M220" s="570" t="s">
        <v>1291</v>
      </c>
      <c r="N220" s="424">
        <v>0.1</v>
      </c>
      <c r="O220" s="425">
        <v>0.3</v>
      </c>
      <c r="P220" s="745" t="s">
        <v>99</v>
      </c>
      <c r="Q220" s="746" t="str">
        <f t="shared" si="155"/>
        <v>E3.P_I.MR1-MP03-1</v>
      </c>
      <c r="R220" s="486" t="s">
        <v>1300</v>
      </c>
      <c r="S220" s="344" t="s">
        <v>170</v>
      </c>
      <c r="T220" s="345">
        <v>0</v>
      </c>
      <c r="U220" s="346">
        <v>4</v>
      </c>
      <c r="V220" s="358" t="s">
        <v>67</v>
      </c>
      <c r="W220" s="360">
        <v>1</v>
      </c>
      <c r="X220" s="361">
        <v>1</v>
      </c>
      <c r="Y220" s="360">
        <v>1</v>
      </c>
      <c r="Z220" s="362">
        <v>1</v>
      </c>
      <c r="AA220" s="305"/>
      <c r="AB220" s="306"/>
      <c r="AC220" s="306"/>
      <c r="AD220" s="306"/>
      <c r="AE220" s="306"/>
      <c r="AF220" s="306"/>
      <c r="AG220" s="306"/>
      <c r="AH220" s="306"/>
      <c r="AI220" s="306"/>
      <c r="AJ220" s="306"/>
      <c r="AK220" s="306"/>
      <c r="AL220" s="306"/>
      <c r="AM220" s="306"/>
      <c r="AN220" s="306"/>
      <c r="AO220" s="306"/>
      <c r="AP220" s="306"/>
      <c r="AQ220" s="306"/>
      <c r="AR220" s="306"/>
      <c r="AS220" s="306"/>
      <c r="AT220" s="306"/>
      <c r="AU220" s="306"/>
      <c r="AV220" s="306"/>
      <c r="AW220" s="306"/>
      <c r="AX220" s="306"/>
      <c r="AY220" s="306"/>
      <c r="AZ220" s="306"/>
      <c r="BA220" s="306"/>
      <c r="BB220" s="306"/>
      <c r="BC220" s="307"/>
      <c r="BD220" s="308"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742" t="s">
        <v>1301</v>
      </c>
      <c r="EM220" s="325" t="s">
        <v>1300</v>
      </c>
      <c r="EN220" s="281" t="s">
        <v>170</v>
      </c>
      <c r="EO220" s="281">
        <v>0</v>
      </c>
      <c r="EP220" s="281">
        <v>4</v>
      </c>
      <c r="EQ220" s="282">
        <v>1</v>
      </c>
      <c r="ER220" s="282">
        <v>1</v>
      </c>
      <c r="ES220" s="282">
        <v>1</v>
      </c>
      <c r="ET220" s="282">
        <v>1</v>
      </c>
    </row>
    <row r="221" spans="1:152" ht="156" customHeight="1" x14ac:dyDescent="0.2">
      <c r="A221" s="284" t="s">
        <v>90</v>
      </c>
      <c r="B221" s="439" t="s">
        <v>91</v>
      </c>
      <c r="C221" s="440" t="s">
        <v>992</v>
      </c>
      <c r="D221" s="441" t="s">
        <v>1217</v>
      </c>
      <c r="E221" s="3" t="s">
        <v>818</v>
      </c>
      <c r="F221" s="442" t="str">
        <f t="shared" si="153"/>
        <v>E3.P_J</v>
      </c>
      <c r="G221" s="443" t="s">
        <v>354</v>
      </c>
      <c r="H221" s="488" t="s">
        <v>491</v>
      </c>
      <c r="I221" s="464" t="s">
        <v>1303</v>
      </c>
      <c r="J221" s="465" t="s">
        <v>61</v>
      </c>
      <c r="K221" s="466" t="str">
        <f t="shared" si="154"/>
        <v>E3.P_J.MR1</v>
      </c>
      <c r="L221" s="368" t="s">
        <v>471</v>
      </c>
      <c r="M221" s="369" t="s">
        <v>1304</v>
      </c>
      <c r="N221" s="414">
        <v>1</v>
      </c>
      <c r="O221" s="415">
        <v>1</v>
      </c>
      <c r="P221" s="254" t="s">
        <v>64</v>
      </c>
      <c r="Q221" s="254" t="str">
        <f t="shared" si="155"/>
        <v>E3.P_J.MR1-MP01-1</v>
      </c>
      <c r="R221" s="747" t="s">
        <v>1305</v>
      </c>
      <c r="S221" s="748" t="s">
        <v>1306</v>
      </c>
      <c r="T221" s="376">
        <v>1</v>
      </c>
      <c r="U221" s="377">
        <v>1</v>
      </c>
      <c r="V221" s="376" t="s">
        <v>102</v>
      </c>
      <c r="W221" s="584">
        <v>0.25</v>
      </c>
      <c r="X221" s="585">
        <v>0.75</v>
      </c>
      <c r="Y221" s="260">
        <v>0</v>
      </c>
      <c r="Z221" s="379">
        <v>0</v>
      </c>
      <c r="AA221" s="612">
        <v>103000000</v>
      </c>
      <c r="AB221" s="613">
        <v>0</v>
      </c>
      <c r="AC221" s="613">
        <v>0</v>
      </c>
      <c r="AD221" s="613">
        <v>0</v>
      </c>
      <c r="AE221" s="613">
        <v>0</v>
      </c>
      <c r="AF221" s="613">
        <v>0</v>
      </c>
      <c r="AG221" s="613">
        <f t="shared" ref="AG221" si="180">SUM(AA221:AF221)</f>
        <v>103000000</v>
      </c>
      <c r="AH221" s="613">
        <v>79000000</v>
      </c>
      <c r="AI221" s="613">
        <f>+AB221</f>
        <v>0</v>
      </c>
      <c r="AJ221" s="613">
        <f>+AC221</f>
        <v>0</v>
      </c>
      <c r="AK221" s="613">
        <f t="shared" ref="AK221:AM221" si="181">+AD221</f>
        <v>0</v>
      </c>
      <c r="AL221" s="613">
        <f t="shared" si="181"/>
        <v>0</v>
      </c>
      <c r="AM221" s="613">
        <f t="shared" si="181"/>
        <v>0</v>
      </c>
      <c r="AN221" s="613">
        <f t="shared" ref="AN221" si="182">SUM(AH221:AM221)</f>
        <v>79000000</v>
      </c>
      <c r="AO221" s="613">
        <v>76500000</v>
      </c>
      <c r="AP221" s="613">
        <f t="shared" ref="AP221:AT221" si="183">+AI221</f>
        <v>0</v>
      </c>
      <c r="AQ221" s="613">
        <f t="shared" si="183"/>
        <v>0</v>
      </c>
      <c r="AR221" s="613">
        <f t="shared" si="183"/>
        <v>0</v>
      </c>
      <c r="AS221" s="613">
        <f t="shared" si="183"/>
        <v>0</v>
      </c>
      <c r="AT221" s="613">
        <f t="shared" si="183"/>
        <v>0</v>
      </c>
      <c r="AU221" s="613">
        <f t="shared" ref="AU221" si="184">SUM(AO221:AT221)</f>
        <v>76500000</v>
      </c>
      <c r="AV221" s="613">
        <v>105000000</v>
      </c>
      <c r="AW221" s="613">
        <f t="shared" ref="AW221:BA221" si="185">+AP221</f>
        <v>0</v>
      </c>
      <c r="AX221" s="613">
        <f t="shared" si="185"/>
        <v>0</v>
      </c>
      <c r="AY221" s="613">
        <f t="shared" si="185"/>
        <v>0</v>
      </c>
      <c r="AZ221" s="613">
        <f t="shared" si="185"/>
        <v>0</v>
      </c>
      <c r="BA221" s="613">
        <f t="shared" si="185"/>
        <v>0</v>
      </c>
      <c r="BB221" s="613">
        <f t="shared" ref="BB221" si="186">SUM(AV221:BA221)</f>
        <v>105000000</v>
      </c>
      <c r="BC221" s="683">
        <f t="shared" ref="BC221" si="187">+BB221+AU221+AN221+AG221</f>
        <v>363500000</v>
      </c>
      <c r="BD221" s="308"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278" t="s">
        <v>1307</v>
      </c>
      <c r="EM221" s="279" t="s">
        <v>1305</v>
      </c>
      <c r="EN221" s="280" t="s">
        <v>1306</v>
      </c>
      <c r="EO221" s="281">
        <v>1</v>
      </c>
      <c r="EP221" s="281">
        <v>1</v>
      </c>
      <c r="EQ221" s="336">
        <v>0.25</v>
      </c>
      <c r="ER221" s="336">
        <v>0.75</v>
      </c>
      <c r="ES221" s="282">
        <v>0</v>
      </c>
      <c r="ET221" s="282">
        <v>0</v>
      </c>
    </row>
    <row r="222" spans="1:152" ht="55.5" customHeight="1" x14ac:dyDescent="0.2">
      <c r="A222" s="284" t="s">
        <v>90</v>
      </c>
      <c r="B222" s="439" t="s">
        <v>91</v>
      </c>
      <c r="C222" s="440" t="s">
        <v>992</v>
      </c>
      <c r="D222" s="440"/>
      <c r="E222" s="8" t="s">
        <v>818</v>
      </c>
      <c r="F222" s="288" t="str">
        <f t="shared" si="153"/>
        <v>E3.P_J</v>
      </c>
      <c r="G222" s="463" t="s">
        <v>354</v>
      </c>
      <c r="H222" s="463" t="s">
        <v>491</v>
      </c>
      <c r="I222" s="467"/>
      <c r="J222" s="468" t="s">
        <v>61</v>
      </c>
      <c r="K222" s="382" t="str">
        <f t="shared" si="154"/>
        <v>E3.P_J.MR1</v>
      </c>
      <c r="L222" s="661" t="s">
        <v>471</v>
      </c>
      <c r="M222" s="440" t="s">
        <v>1304</v>
      </c>
      <c r="N222" s="421">
        <v>1</v>
      </c>
      <c r="O222" s="422">
        <v>1</v>
      </c>
      <c r="P222" s="297" t="s">
        <v>74</v>
      </c>
      <c r="Q222" s="297" t="str">
        <f t="shared" si="155"/>
        <v>E3.P_J.MR1-MP01-2</v>
      </c>
      <c r="R222" s="749" t="s">
        <v>1305</v>
      </c>
      <c r="S222" s="299" t="s">
        <v>1309</v>
      </c>
      <c r="T222" s="300">
        <v>1</v>
      </c>
      <c r="U222" s="301">
        <v>1</v>
      </c>
      <c r="V222" s="300" t="s">
        <v>102</v>
      </c>
      <c r="W222" s="328">
        <v>0.25</v>
      </c>
      <c r="X222" s="329">
        <v>0.25</v>
      </c>
      <c r="Y222" s="328">
        <v>0.25</v>
      </c>
      <c r="Z222" s="330">
        <v>0.25</v>
      </c>
      <c r="AA222" s="305"/>
      <c r="AB222" s="306"/>
      <c r="AC222" s="306"/>
      <c r="AD222" s="306"/>
      <c r="AE222" s="306"/>
      <c r="AF222" s="306"/>
      <c r="AG222" s="306"/>
      <c r="AH222" s="306"/>
      <c r="AI222" s="306"/>
      <c r="AJ222" s="306"/>
      <c r="AK222" s="306"/>
      <c r="AL222" s="306"/>
      <c r="AM222" s="306"/>
      <c r="AN222" s="306"/>
      <c r="AO222" s="306"/>
      <c r="AP222" s="306"/>
      <c r="AQ222" s="306"/>
      <c r="AR222" s="306"/>
      <c r="AS222" s="306"/>
      <c r="AT222" s="306"/>
      <c r="AU222" s="306"/>
      <c r="AV222" s="306"/>
      <c r="AW222" s="306"/>
      <c r="AX222" s="306"/>
      <c r="AY222" s="306"/>
      <c r="AZ222" s="306"/>
      <c r="BA222" s="306"/>
      <c r="BB222" s="306"/>
      <c r="BC222" s="307"/>
      <c r="BD222" s="308"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278" t="s">
        <v>1310</v>
      </c>
      <c r="EM222" s="279" t="s">
        <v>1305</v>
      </c>
      <c r="EN222" s="280" t="s">
        <v>1309</v>
      </c>
      <c r="EO222" s="281">
        <v>1</v>
      </c>
      <c r="EP222" s="281">
        <v>1</v>
      </c>
      <c r="EQ222" s="336">
        <v>0.25</v>
      </c>
      <c r="ER222" s="336">
        <v>0.25</v>
      </c>
      <c r="ES222" s="336">
        <v>0.25</v>
      </c>
      <c r="ET222" s="336">
        <v>0.25</v>
      </c>
    </row>
    <row r="223" spans="1:152" ht="35.25" customHeight="1" x14ac:dyDescent="0.2">
      <c r="A223" s="284" t="s">
        <v>90</v>
      </c>
      <c r="B223" s="439" t="s">
        <v>91</v>
      </c>
      <c r="C223" s="440" t="s">
        <v>992</v>
      </c>
      <c r="D223" s="440"/>
      <c r="E223" s="8" t="s">
        <v>818</v>
      </c>
      <c r="F223" s="288" t="str">
        <f t="shared" si="153"/>
        <v>E3.P_J</v>
      </c>
      <c r="G223" s="463" t="s">
        <v>354</v>
      </c>
      <c r="H223" s="463" t="s">
        <v>491</v>
      </c>
      <c r="I223" s="467"/>
      <c r="J223" s="468" t="s">
        <v>61</v>
      </c>
      <c r="K223" s="382" t="str">
        <f t="shared" si="154"/>
        <v>E3.P_J.MR1</v>
      </c>
      <c r="L223" s="661" t="s">
        <v>471</v>
      </c>
      <c r="M223" s="440" t="s">
        <v>1304</v>
      </c>
      <c r="N223" s="421">
        <v>1</v>
      </c>
      <c r="O223" s="422">
        <v>1</v>
      </c>
      <c r="P223" s="297" t="s">
        <v>87</v>
      </c>
      <c r="Q223" s="297" t="str">
        <f t="shared" si="155"/>
        <v>E3.P_J.MR1-MP02-1</v>
      </c>
      <c r="R223" s="431" t="s">
        <v>1312</v>
      </c>
      <c r="S223" s="321" t="s">
        <v>1313</v>
      </c>
      <c r="T223" s="300">
        <v>3</v>
      </c>
      <c r="U223" s="301">
        <v>3</v>
      </c>
      <c r="V223" s="300" t="s">
        <v>102</v>
      </c>
      <c r="W223" s="302">
        <v>0</v>
      </c>
      <c r="X223" s="303">
        <v>1</v>
      </c>
      <c r="Y223" s="302">
        <v>1</v>
      </c>
      <c r="Z223" s="304">
        <v>1</v>
      </c>
      <c r="AA223" s="305"/>
      <c r="AB223" s="306"/>
      <c r="AC223" s="306"/>
      <c r="AD223" s="306"/>
      <c r="AE223" s="306"/>
      <c r="AF223" s="306"/>
      <c r="AG223" s="306"/>
      <c r="AH223" s="306"/>
      <c r="AI223" s="306"/>
      <c r="AJ223" s="306"/>
      <c r="AK223" s="306"/>
      <c r="AL223" s="306"/>
      <c r="AM223" s="306"/>
      <c r="AN223" s="306"/>
      <c r="AO223" s="306"/>
      <c r="AP223" s="306"/>
      <c r="AQ223" s="306"/>
      <c r="AR223" s="306"/>
      <c r="AS223" s="306"/>
      <c r="AT223" s="306"/>
      <c r="AU223" s="306"/>
      <c r="AV223" s="306"/>
      <c r="AW223" s="306"/>
      <c r="AX223" s="306"/>
      <c r="AY223" s="306"/>
      <c r="AZ223" s="306"/>
      <c r="BA223" s="306"/>
      <c r="BB223" s="306"/>
      <c r="BC223" s="307"/>
      <c r="BD223" s="308"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278" t="s">
        <v>1314</v>
      </c>
      <c r="EM223" s="325" t="s">
        <v>1312</v>
      </c>
      <c r="EN223" s="281" t="s">
        <v>1313</v>
      </c>
      <c r="EO223" s="281">
        <v>3</v>
      </c>
      <c r="EP223" s="281">
        <v>3</v>
      </c>
      <c r="EQ223" s="282">
        <v>0</v>
      </c>
      <c r="ER223" s="282">
        <v>1</v>
      </c>
      <c r="ES223" s="282">
        <v>1</v>
      </c>
      <c r="ET223" s="282">
        <v>1</v>
      </c>
    </row>
    <row r="224" spans="1:152" ht="62.25" customHeight="1" x14ac:dyDescent="0.2">
      <c r="A224" s="284" t="s">
        <v>90</v>
      </c>
      <c r="B224" s="439" t="s">
        <v>91</v>
      </c>
      <c r="C224" s="440" t="s">
        <v>992</v>
      </c>
      <c r="D224" s="440"/>
      <c r="E224" s="8" t="s">
        <v>818</v>
      </c>
      <c r="F224" s="288" t="str">
        <f t="shared" si="153"/>
        <v>E3.P_J</v>
      </c>
      <c r="G224" s="463" t="s">
        <v>354</v>
      </c>
      <c r="H224" s="463" t="s">
        <v>491</v>
      </c>
      <c r="I224" s="467"/>
      <c r="J224" s="468" t="s">
        <v>61</v>
      </c>
      <c r="K224" s="382" t="str">
        <f t="shared" si="154"/>
        <v>E3.P_J.MR1</v>
      </c>
      <c r="L224" s="661" t="s">
        <v>471</v>
      </c>
      <c r="M224" s="440" t="s">
        <v>1304</v>
      </c>
      <c r="N224" s="421">
        <v>1</v>
      </c>
      <c r="O224" s="422">
        <v>1</v>
      </c>
      <c r="P224" s="297" t="s">
        <v>99</v>
      </c>
      <c r="Q224" s="297" t="str">
        <f t="shared" si="155"/>
        <v>E3.P_J.MR1-MP03-1</v>
      </c>
      <c r="R224" s="749" t="s">
        <v>1316</v>
      </c>
      <c r="S224" s="299" t="s">
        <v>1317</v>
      </c>
      <c r="T224" s="300">
        <v>0.3</v>
      </c>
      <c r="U224" s="301">
        <v>1</v>
      </c>
      <c r="V224" s="300" t="s">
        <v>67</v>
      </c>
      <c r="W224" s="322">
        <v>0.2</v>
      </c>
      <c r="X224" s="337">
        <v>0.3</v>
      </c>
      <c r="Y224" s="328">
        <v>0.25</v>
      </c>
      <c r="Z224" s="330">
        <v>0.25</v>
      </c>
      <c r="AA224" s="305"/>
      <c r="AB224" s="306"/>
      <c r="AC224" s="306"/>
      <c r="AD224" s="306"/>
      <c r="AE224" s="306"/>
      <c r="AF224" s="306"/>
      <c r="AG224" s="306"/>
      <c r="AH224" s="306"/>
      <c r="AI224" s="306"/>
      <c r="AJ224" s="306"/>
      <c r="AK224" s="306"/>
      <c r="AL224" s="306"/>
      <c r="AM224" s="306"/>
      <c r="AN224" s="306"/>
      <c r="AO224" s="306"/>
      <c r="AP224" s="306"/>
      <c r="AQ224" s="306"/>
      <c r="AR224" s="306"/>
      <c r="AS224" s="306"/>
      <c r="AT224" s="306"/>
      <c r="AU224" s="306"/>
      <c r="AV224" s="306"/>
      <c r="AW224" s="306"/>
      <c r="AX224" s="306"/>
      <c r="AY224" s="306"/>
      <c r="AZ224" s="306"/>
      <c r="BA224" s="306"/>
      <c r="BB224" s="306"/>
      <c r="BC224" s="307"/>
      <c r="BD224" s="308"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278" t="s">
        <v>1318</v>
      </c>
      <c r="EM224" s="279" t="s">
        <v>1316</v>
      </c>
      <c r="EN224" s="280" t="s">
        <v>1317</v>
      </c>
      <c r="EO224" s="281">
        <v>0.3</v>
      </c>
      <c r="EP224" s="281">
        <v>1</v>
      </c>
      <c r="EQ224" s="283">
        <v>0.2</v>
      </c>
      <c r="ER224" s="283">
        <v>0.3</v>
      </c>
      <c r="ES224" s="336">
        <v>0.25</v>
      </c>
      <c r="ET224" s="336">
        <v>0.25</v>
      </c>
    </row>
    <row r="225" spans="1:150" ht="42.75" customHeight="1" x14ac:dyDescent="0.2">
      <c r="A225" s="284" t="s">
        <v>90</v>
      </c>
      <c r="B225" s="439" t="s">
        <v>91</v>
      </c>
      <c r="C225" s="440" t="s">
        <v>992</v>
      </c>
      <c r="D225" s="440"/>
      <c r="E225" s="8" t="s">
        <v>818</v>
      </c>
      <c r="F225" s="288" t="str">
        <f t="shared" si="153"/>
        <v>E3.P_J</v>
      </c>
      <c r="G225" s="463" t="s">
        <v>354</v>
      </c>
      <c r="H225" s="463" t="s">
        <v>491</v>
      </c>
      <c r="I225" s="467"/>
      <c r="J225" s="468" t="s">
        <v>61</v>
      </c>
      <c r="K225" s="382" t="str">
        <f t="shared" si="154"/>
        <v>E3.P_J.MR1</v>
      </c>
      <c r="L225" s="661" t="s">
        <v>471</v>
      </c>
      <c r="M225" s="440" t="s">
        <v>1304</v>
      </c>
      <c r="N225" s="421">
        <v>1</v>
      </c>
      <c r="O225" s="422">
        <v>1</v>
      </c>
      <c r="P225" s="297" t="s">
        <v>1320</v>
      </c>
      <c r="Q225" s="297" t="str">
        <f t="shared" si="155"/>
        <v>E3.P_J.MR1-MP03-2</v>
      </c>
      <c r="R225" s="749" t="s">
        <v>1316</v>
      </c>
      <c r="S225" s="299" t="s">
        <v>1321</v>
      </c>
      <c r="T225" s="300">
        <v>0</v>
      </c>
      <c r="U225" s="301">
        <v>1</v>
      </c>
      <c r="V225" s="300" t="s">
        <v>67</v>
      </c>
      <c r="W225" s="328">
        <v>0.25</v>
      </c>
      <c r="X225" s="329">
        <v>0.25</v>
      </c>
      <c r="Y225" s="328">
        <v>0.25</v>
      </c>
      <c r="Z225" s="330">
        <v>0.25</v>
      </c>
      <c r="AA225" s="305"/>
      <c r="AB225" s="306"/>
      <c r="AC225" s="306"/>
      <c r="AD225" s="306"/>
      <c r="AE225" s="306"/>
      <c r="AF225" s="306"/>
      <c r="AG225" s="306"/>
      <c r="AH225" s="306"/>
      <c r="AI225" s="306"/>
      <c r="AJ225" s="306"/>
      <c r="AK225" s="306"/>
      <c r="AL225" s="306"/>
      <c r="AM225" s="306"/>
      <c r="AN225" s="306"/>
      <c r="AO225" s="306"/>
      <c r="AP225" s="306"/>
      <c r="AQ225" s="306"/>
      <c r="AR225" s="306"/>
      <c r="AS225" s="306"/>
      <c r="AT225" s="306"/>
      <c r="AU225" s="306"/>
      <c r="AV225" s="306"/>
      <c r="AW225" s="306"/>
      <c r="AX225" s="306"/>
      <c r="AY225" s="306"/>
      <c r="AZ225" s="306"/>
      <c r="BA225" s="306"/>
      <c r="BB225" s="306"/>
      <c r="BC225" s="307"/>
      <c r="BD225" s="308"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278" t="s">
        <v>1322</v>
      </c>
      <c r="EM225" s="279" t="s">
        <v>1316</v>
      </c>
      <c r="EN225" s="280" t="s">
        <v>1321</v>
      </c>
      <c r="EO225" s="281">
        <v>0</v>
      </c>
      <c r="EP225" s="281">
        <v>1</v>
      </c>
      <c r="EQ225" s="336">
        <v>0.25</v>
      </c>
      <c r="ER225" s="336">
        <v>0.25</v>
      </c>
      <c r="ES225" s="336">
        <v>0.25</v>
      </c>
      <c r="ET225" s="336">
        <v>0.25</v>
      </c>
    </row>
    <row r="226" spans="1:150" ht="51.75" customHeight="1" x14ac:dyDescent="0.2">
      <c r="A226" s="284" t="s">
        <v>90</v>
      </c>
      <c r="B226" s="439" t="s">
        <v>91</v>
      </c>
      <c r="C226" s="440" t="s">
        <v>992</v>
      </c>
      <c r="D226" s="440"/>
      <c r="E226" s="8" t="s">
        <v>818</v>
      </c>
      <c r="F226" s="288" t="str">
        <f t="shared" si="153"/>
        <v>E3.P_J</v>
      </c>
      <c r="G226" s="463" t="s">
        <v>354</v>
      </c>
      <c r="H226" s="463" t="s">
        <v>491</v>
      </c>
      <c r="I226" s="467"/>
      <c r="J226" s="468" t="s">
        <v>61</v>
      </c>
      <c r="K226" s="382" t="str">
        <f t="shared" si="154"/>
        <v>E3.P_J.MR1</v>
      </c>
      <c r="L226" s="661" t="s">
        <v>471</v>
      </c>
      <c r="M226" s="440" t="s">
        <v>1304</v>
      </c>
      <c r="N226" s="421">
        <v>1</v>
      </c>
      <c r="O226" s="422">
        <v>1</v>
      </c>
      <c r="P226" s="297" t="s">
        <v>112</v>
      </c>
      <c r="Q226" s="297" t="str">
        <f t="shared" si="155"/>
        <v>E3.P_J.MR1-MP04-1</v>
      </c>
      <c r="R226" s="431" t="s">
        <v>1324</v>
      </c>
      <c r="S226" s="321" t="s">
        <v>1325</v>
      </c>
      <c r="T226" s="300">
        <v>1</v>
      </c>
      <c r="U226" s="301">
        <v>1</v>
      </c>
      <c r="V226" s="300" t="s">
        <v>102</v>
      </c>
      <c r="W226" s="328">
        <v>0.25</v>
      </c>
      <c r="X226" s="329">
        <v>0.25</v>
      </c>
      <c r="Y226" s="328">
        <v>0.25</v>
      </c>
      <c r="Z226" s="330">
        <v>0.25</v>
      </c>
      <c r="AA226" s="305"/>
      <c r="AB226" s="306"/>
      <c r="AC226" s="306"/>
      <c r="AD226" s="306"/>
      <c r="AE226" s="306"/>
      <c r="AF226" s="306"/>
      <c r="AG226" s="306"/>
      <c r="AH226" s="306"/>
      <c r="AI226" s="306"/>
      <c r="AJ226" s="306"/>
      <c r="AK226" s="306"/>
      <c r="AL226" s="306"/>
      <c r="AM226" s="306"/>
      <c r="AN226" s="306"/>
      <c r="AO226" s="306"/>
      <c r="AP226" s="306"/>
      <c r="AQ226" s="306"/>
      <c r="AR226" s="306"/>
      <c r="AS226" s="306"/>
      <c r="AT226" s="306"/>
      <c r="AU226" s="306"/>
      <c r="AV226" s="306"/>
      <c r="AW226" s="306"/>
      <c r="AX226" s="306"/>
      <c r="AY226" s="306"/>
      <c r="AZ226" s="306"/>
      <c r="BA226" s="306"/>
      <c r="BB226" s="306"/>
      <c r="BC226" s="307"/>
      <c r="BD226" s="308"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278" t="s">
        <v>1326</v>
      </c>
      <c r="EM226" s="325" t="s">
        <v>1324</v>
      </c>
      <c r="EN226" s="281" t="s">
        <v>1325</v>
      </c>
      <c r="EO226" s="281">
        <v>1</v>
      </c>
      <c r="EP226" s="281">
        <v>1</v>
      </c>
      <c r="EQ226" s="336">
        <v>0.25</v>
      </c>
      <c r="ER226" s="336">
        <v>0.25</v>
      </c>
      <c r="ES226" s="336">
        <v>0.25</v>
      </c>
      <c r="ET226" s="336">
        <v>0.25</v>
      </c>
    </row>
    <row r="227" spans="1:150" ht="59.25" customHeight="1" x14ac:dyDescent="0.2">
      <c r="A227" s="284" t="s">
        <v>90</v>
      </c>
      <c r="B227" s="439" t="s">
        <v>91</v>
      </c>
      <c r="C227" s="440" t="s">
        <v>992</v>
      </c>
      <c r="D227" s="440"/>
      <c r="E227" s="8" t="s">
        <v>818</v>
      </c>
      <c r="F227" s="288" t="str">
        <f t="shared" si="153"/>
        <v>E3.P_J</v>
      </c>
      <c r="G227" s="463" t="s">
        <v>354</v>
      </c>
      <c r="H227" s="463" t="s">
        <v>491</v>
      </c>
      <c r="I227" s="467"/>
      <c r="J227" s="468" t="s">
        <v>61</v>
      </c>
      <c r="K227" s="382" t="str">
        <f t="shared" si="154"/>
        <v>E3.P_J.MR1</v>
      </c>
      <c r="L227" s="661" t="s">
        <v>471</v>
      </c>
      <c r="M227" s="440" t="s">
        <v>1304</v>
      </c>
      <c r="N227" s="421">
        <v>1</v>
      </c>
      <c r="O227" s="422">
        <v>1</v>
      </c>
      <c r="P227" s="297" t="s">
        <v>122</v>
      </c>
      <c r="Q227" s="297" t="str">
        <f t="shared" si="155"/>
        <v>E3.P_J.MR1-MP05-1</v>
      </c>
      <c r="R227" s="431" t="s">
        <v>1328</v>
      </c>
      <c r="S227" s="321" t="s">
        <v>1329</v>
      </c>
      <c r="T227" s="300">
        <v>0.25</v>
      </c>
      <c r="U227" s="301">
        <v>1</v>
      </c>
      <c r="V227" s="300" t="s">
        <v>67</v>
      </c>
      <c r="W227" s="322">
        <v>0.2</v>
      </c>
      <c r="X227" s="337">
        <v>0.3</v>
      </c>
      <c r="Y227" s="328">
        <v>0.25</v>
      </c>
      <c r="Z227" s="330">
        <v>0.25</v>
      </c>
      <c r="AA227" s="305"/>
      <c r="AB227" s="306"/>
      <c r="AC227" s="306"/>
      <c r="AD227" s="306"/>
      <c r="AE227" s="306"/>
      <c r="AF227" s="306"/>
      <c r="AG227" s="306"/>
      <c r="AH227" s="306"/>
      <c r="AI227" s="306"/>
      <c r="AJ227" s="306"/>
      <c r="AK227" s="306"/>
      <c r="AL227" s="306"/>
      <c r="AM227" s="306"/>
      <c r="AN227" s="306"/>
      <c r="AO227" s="306"/>
      <c r="AP227" s="306"/>
      <c r="AQ227" s="306"/>
      <c r="AR227" s="306"/>
      <c r="AS227" s="306"/>
      <c r="AT227" s="306"/>
      <c r="AU227" s="306"/>
      <c r="AV227" s="306"/>
      <c r="AW227" s="306"/>
      <c r="AX227" s="306"/>
      <c r="AY227" s="306"/>
      <c r="AZ227" s="306"/>
      <c r="BA227" s="306"/>
      <c r="BB227" s="306"/>
      <c r="BC227" s="307"/>
      <c r="BD227" s="308"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278" t="s">
        <v>1330</v>
      </c>
      <c r="EM227" s="325" t="s">
        <v>1328</v>
      </c>
      <c r="EN227" s="281" t="s">
        <v>1329</v>
      </c>
      <c r="EO227" s="281">
        <v>0.25</v>
      </c>
      <c r="EP227" s="281">
        <v>1</v>
      </c>
      <c r="EQ227" s="283">
        <v>0.2</v>
      </c>
      <c r="ER227" s="283">
        <v>0.3</v>
      </c>
      <c r="ES227" s="336">
        <v>0.25</v>
      </c>
      <c r="ET227" s="336">
        <v>0.25</v>
      </c>
    </row>
    <row r="228" spans="1:150" ht="53.25" customHeight="1" thickBot="1" x14ac:dyDescent="0.25">
      <c r="A228" s="284" t="s">
        <v>90</v>
      </c>
      <c r="B228" s="439" t="s">
        <v>91</v>
      </c>
      <c r="C228" s="440" t="s">
        <v>992</v>
      </c>
      <c r="D228" s="440"/>
      <c r="E228" s="8" t="s">
        <v>818</v>
      </c>
      <c r="F228" s="288" t="str">
        <f t="shared" si="153"/>
        <v>E3.P_J</v>
      </c>
      <c r="G228" s="587" t="s">
        <v>354</v>
      </c>
      <c r="H228" s="587" t="s">
        <v>491</v>
      </c>
      <c r="I228" s="473"/>
      <c r="J228" s="474" t="s">
        <v>61</v>
      </c>
      <c r="K228" s="475" t="str">
        <f t="shared" si="154"/>
        <v>E3.P_J.MR1</v>
      </c>
      <c r="L228" s="662" t="s">
        <v>471</v>
      </c>
      <c r="M228" s="620" t="s">
        <v>1304</v>
      </c>
      <c r="N228" s="424">
        <v>1</v>
      </c>
      <c r="O228" s="425">
        <v>1</v>
      </c>
      <c r="P228" s="354" t="s">
        <v>132</v>
      </c>
      <c r="Q228" s="355" t="str">
        <f t="shared" si="155"/>
        <v>E3.P_J.MR1-MP06-1</v>
      </c>
      <c r="R228" s="486" t="s">
        <v>1332</v>
      </c>
      <c r="S228" s="344" t="s">
        <v>1333</v>
      </c>
      <c r="T228" s="345">
        <v>1</v>
      </c>
      <c r="U228" s="346">
        <v>4</v>
      </c>
      <c r="V228" s="358" t="s">
        <v>67</v>
      </c>
      <c r="W228" s="360">
        <v>1</v>
      </c>
      <c r="X228" s="361">
        <v>1</v>
      </c>
      <c r="Y228" s="360">
        <v>1</v>
      </c>
      <c r="Z228" s="362">
        <v>1</v>
      </c>
      <c r="AA228" s="305"/>
      <c r="AB228" s="306"/>
      <c r="AC228" s="306"/>
      <c r="AD228" s="306"/>
      <c r="AE228" s="306"/>
      <c r="AF228" s="306"/>
      <c r="AG228" s="306"/>
      <c r="AH228" s="306"/>
      <c r="AI228" s="306"/>
      <c r="AJ228" s="306"/>
      <c r="AK228" s="306"/>
      <c r="AL228" s="306"/>
      <c r="AM228" s="306"/>
      <c r="AN228" s="306"/>
      <c r="AO228" s="306"/>
      <c r="AP228" s="306"/>
      <c r="AQ228" s="306"/>
      <c r="AR228" s="306"/>
      <c r="AS228" s="306"/>
      <c r="AT228" s="306"/>
      <c r="AU228" s="306"/>
      <c r="AV228" s="306"/>
      <c r="AW228" s="306"/>
      <c r="AX228" s="306"/>
      <c r="AY228" s="306"/>
      <c r="AZ228" s="306"/>
      <c r="BA228" s="306"/>
      <c r="BB228" s="306"/>
      <c r="BC228" s="307"/>
      <c r="BD228" s="308"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278" t="s">
        <v>1334</v>
      </c>
      <c r="EM228" s="325" t="s">
        <v>1332</v>
      </c>
      <c r="EN228" s="281" t="s">
        <v>1333</v>
      </c>
      <c r="EO228" s="281">
        <v>1</v>
      </c>
      <c r="EP228" s="281">
        <v>4</v>
      </c>
      <c r="EQ228" s="282">
        <v>1</v>
      </c>
      <c r="ER228" s="282">
        <v>1</v>
      </c>
      <c r="ES228" s="282">
        <v>1</v>
      </c>
      <c r="ET228" s="282">
        <v>1</v>
      </c>
    </row>
    <row r="229" spans="1:150" ht="174" customHeight="1" thickBot="1" x14ac:dyDescent="0.25">
      <c r="A229" s="284" t="s">
        <v>90</v>
      </c>
      <c r="B229" s="439" t="s">
        <v>91</v>
      </c>
      <c r="C229" s="440" t="s">
        <v>992</v>
      </c>
      <c r="D229" s="441" t="s">
        <v>1217</v>
      </c>
      <c r="E229" s="25" t="s">
        <v>1336</v>
      </c>
      <c r="F229" s="750" t="str">
        <f t="shared" si="153"/>
        <v>E3.P_K</v>
      </c>
      <c r="G229" s="751" t="s">
        <v>365</v>
      </c>
      <c r="H229" s="752" t="s">
        <v>499</v>
      </c>
      <c r="I229" s="685" t="s">
        <v>1337</v>
      </c>
      <c r="J229" s="753" t="s">
        <v>61</v>
      </c>
      <c r="K229" s="754" t="str">
        <f t="shared" si="154"/>
        <v>E3.P_K.MR1</v>
      </c>
      <c r="L229" s="598" t="s">
        <v>479</v>
      </c>
      <c r="M229" s="599" t="s">
        <v>1338</v>
      </c>
      <c r="N229" s="607">
        <v>0</v>
      </c>
      <c r="O229" s="688">
        <v>23</v>
      </c>
      <c r="P229" s="755" t="s">
        <v>64</v>
      </c>
      <c r="Q229" s="25" t="str">
        <f t="shared" si="155"/>
        <v>E3.P_K.MR1-MP01-1</v>
      </c>
      <c r="R229" s="599" t="s">
        <v>1339</v>
      </c>
      <c r="S229" s="689" t="s">
        <v>1340</v>
      </c>
      <c r="T229" s="606">
        <v>0</v>
      </c>
      <c r="U229" s="607">
        <v>23</v>
      </c>
      <c r="V229" s="606" t="s">
        <v>67</v>
      </c>
      <c r="W229" s="756">
        <v>4</v>
      </c>
      <c r="X229" s="757">
        <v>2</v>
      </c>
      <c r="Y229" s="756">
        <v>9</v>
      </c>
      <c r="Z229" s="758">
        <v>8</v>
      </c>
      <c r="AA229" s="759">
        <f>200000000+150000000+1915448+354547783</f>
        <v>706463231</v>
      </c>
      <c r="AB229" s="760">
        <v>0</v>
      </c>
      <c r="AC229" s="760">
        <v>0</v>
      </c>
      <c r="AD229" s="760">
        <v>0</v>
      </c>
      <c r="AE229" s="760">
        <v>0</v>
      </c>
      <c r="AF229" s="760">
        <v>493536769</v>
      </c>
      <c r="AG229" s="760">
        <f t="shared" ref="AG229:AG230" si="188">SUM(AA229:AF229)</f>
        <v>1200000000</v>
      </c>
      <c r="AH229" s="760">
        <f t="shared" ref="AH229:AM229" si="189">AA229*1.035</f>
        <v>731189444.08499992</v>
      </c>
      <c r="AI229" s="760">
        <f t="shared" si="189"/>
        <v>0</v>
      </c>
      <c r="AJ229" s="760">
        <f t="shared" si="189"/>
        <v>0</v>
      </c>
      <c r="AK229" s="760">
        <f t="shared" si="189"/>
        <v>0</v>
      </c>
      <c r="AL229" s="760">
        <f t="shared" si="189"/>
        <v>0</v>
      </c>
      <c r="AM229" s="760">
        <f t="shared" si="189"/>
        <v>510810555.91499996</v>
      </c>
      <c r="AN229" s="760">
        <f t="shared" ref="AN229:AN230" si="190">SUM(AH229:AM229)</f>
        <v>1242000000</v>
      </c>
      <c r="AO229" s="760">
        <f t="shared" ref="AO229:AT229" si="191">AH229*1.035</f>
        <v>756781074.62797487</v>
      </c>
      <c r="AP229" s="760">
        <f t="shared" si="191"/>
        <v>0</v>
      </c>
      <c r="AQ229" s="760">
        <f t="shared" si="191"/>
        <v>0</v>
      </c>
      <c r="AR229" s="760">
        <f t="shared" si="191"/>
        <v>0</v>
      </c>
      <c r="AS229" s="760">
        <f t="shared" si="191"/>
        <v>0</v>
      </c>
      <c r="AT229" s="760">
        <f t="shared" si="191"/>
        <v>528688925.37202489</v>
      </c>
      <c r="AU229" s="760">
        <f t="shared" ref="AU229:AU230" si="192">SUM(AO229:AT229)</f>
        <v>1285469999.9999998</v>
      </c>
      <c r="AV229" s="760">
        <f t="shared" ref="AV229:BA229" si="193">AO229*1.035</f>
        <v>783268412.23995388</v>
      </c>
      <c r="AW229" s="760">
        <f t="shared" si="193"/>
        <v>0</v>
      </c>
      <c r="AX229" s="760">
        <f t="shared" si="193"/>
        <v>0</v>
      </c>
      <c r="AY229" s="760">
        <f t="shared" si="193"/>
        <v>0</v>
      </c>
      <c r="AZ229" s="760">
        <f t="shared" si="193"/>
        <v>0</v>
      </c>
      <c r="BA229" s="760">
        <f t="shared" si="193"/>
        <v>547193037.76004577</v>
      </c>
      <c r="BB229" s="760">
        <f t="shared" ref="BB229:BB230" si="194">SUM(AV229:BA229)</f>
        <v>1330461449.9999995</v>
      </c>
      <c r="BC229" s="761">
        <f t="shared" ref="BC229:BC230" si="195">+BB229+AU229+AN229+AG229</f>
        <v>5057931449.999999</v>
      </c>
      <c r="BD229" s="308" t="s">
        <v>1221</v>
      </c>
      <c r="BS229" s="90" t="s">
        <v>470</v>
      </c>
      <c r="BT229" s="90" t="s">
        <v>471</v>
      </c>
      <c r="BU229" s="91" t="s">
        <v>1334</v>
      </c>
      <c r="BV229" s="88" t="s">
        <v>1332</v>
      </c>
      <c r="BW229" s="762"/>
      <c r="DH229" s="7" t="s">
        <v>1342</v>
      </c>
      <c r="DI229" s="7" t="s">
        <v>384</v>
      </c>
      <c r="DJ229" s="7" t="s">
        <v>490</v>
      </c>
      <c r="DK229" s="7" t="s">
        <v>491</v>
      </c>
      <c r="DL229" s="7" t="s">
        <v>489</v>
      </c>
      <c r="DQ229" s="7" t="s">
        <v>1334</v>
      </c>
      <c r="DR229" s="7" t="s">
        <v>1332</v>
      </c>
      <c r="EL229" s="381" t="s">
        <v>1341</v>
      </c>
      <c r="EM229" s="325" t="s">
        <v>1339</v>
      </c>
      <c r="EN229" s="281" t="s">
        <v>1340</v>
      </c>
      <c r="EO229" s="281">
        <v>0</v>
      </c>
      <c r="EP229" s="281">
        <v>23</v>
      </c>
      <c r="EQ229" s="282">
        <v>4</v>
      </c>
      <c r="ER229" s="282">
        <v>2</v>
      </c>
      <c r="ES229" s="282">
        <v>9</v>
      </c>
      <c r="ET229" s="282">
        <v>8</v>
      </c>
    </row>
    <row r="230" spans="1:150" ht="100.5" customHeight="1" x14ac:dyDescent="0.2">
      <c r="A230" s="284" t="s">
        <v>90</v>
      </c>
      <c r="B230" s="439" t="s">
        <v>91</v>
      </c>
      <c r="C230" s="440" t="s">
        <v>992</v>
      </c>
      <c r="D230" s="441" t="s">
        <v>1127</v>
      </c>
      <c r="E230" s="26" t="s">
        <v>1343</v>
      </c>
      <c r="F230" s="244" t="str">
        <f t="shared" si="153"/>
        <v>E3.P_L</v>
      </c>
      <c r="G230" s="763" t="s">
        <v>379</v>
      </c>
      <c r="H230" s="246" t="s">
        <v>507</v>
      </c>
      <c r="I230" s="680" t="s">
        <v>1344</v>
      </c>
      <c r="J230" s="465" t="s">
        <v>61</v>
      </c>
      <c r="K230" s="466" t="str">
        <f t="shared" si="154"/>
        <v>E3.P_L.MR1</v>
      </c>
      <c r="L230" s="530" t="s">
        <v>487</v>
      </c>
      <c r="M230" s="764" t="s">
        <v>1345</v>
      </c>
      <c r="N230" s="765" t="s">
        <v>1346</v>
      </c>
      <c r="O230" s="766" t="s">
        <v>1347</v>
      </c>
      <c r="P230" s="740" t="s">
        <v>64</v>
      </c>
      <c r="Q230" s="741" t="str">
        <f t="shared" si="155"/>
        <v>E3.P_L.MR1-MP01-1</v>
      </c>
      <c r="R230" s="645" t="s">
        <v>1348</v>
      </c>
      <c r="S230" s="535" t="s">
        <v>1349</v>
      </c>
      <c r="T230" s="536">
        <v>3</v>
      </c>
      <c r="U230" s="537">
        <v>3</v>
      </c>
      <c r="V230" s="536" t="s">
        <v>67</v>
      </c>
      <c r="W230" s="648">
        <v>0.2</v>
      </c>
      <c r="X230" s="649">
        <v>0.8</v>
      </c>
      <c r="Y230" s="538">
        <v>1</v>
      </c>
      <c r="Z230" s="693">
        <v>1</v>
      </c>
      <c r="AA230" s="612">
        <f>5419364376-6121067476+701703100</f>
        <v>0</v>
      </c>
      <c r="AB230" s="613">
        <v>980802926</v>
      </c>
      <c r="AC230" s="613">
        <v>510000000</v>
      </c>
      <c r="AD230" s="613">
        <v>0</v>
      </c>
      <c r="AE230" s="613">
        <v>0</v>
      </c>
      <c r="AF230" s="613">
        <v>4347947000</v>
      </c>
      <c r="AG230" s="613">
        <f t="shared" si="188"/>
        <v>5838749926</v>
      </c>
      <c r="AH230" s="613">
        <f>AA230*1.035</f>
        <v>0</v>
      </c>
      <c r="AI230" s="613">
        <v>800000000</v>
      </c>
      <c r="AJ230" s="613">
        <v>395529000</v>
      </c>
      <c r="AK230" s="613">
        <f>AD230*1.035</f>
        <v>0</v>
      </c>
      <c r="AL230" s="613">
        <f>AE230*1.035</f>
        <v>0</v>
      </c>
      <c r="AM230" s="613">
        <v>4855322000</v>
      </c>
      <c r="AN230" s="613">
        <f t="shared" si="190"/>
        <v>6050851000</v>
      </c>
      <c r="AO230" s="613">
        <f>AH230*1.035</f>
        <v>0</v>
      </c>
      <c r="AP230" s="613">
        <v>1050660000</v>
      </c>
      <c r="AQ230" s="613">
        <v>199710000</v>
      </c>
      <c r="AR230" s="613">
        <f>AK230*1.035</f>
        <v>0</v>
      </c>
      <c r="AS230" s="613">
        <f>AL230*1.035</f>
        <v>0</v>
      </c>
      <c r="AT230" s="613">
        <v>5124277000</v>
      </c>
      <c r="AU230" s="613">
        <f t="shared" si="192"/>
        <v>6374647000</v>
      </c>
      <c r="AV230" s="613">
        <v>624555000</v>
      </c>
      <c r="AW230" s="613">
        <f>AP230*1.035</f>
        <v>1087433100</v>
      </c>
      <c r="AX230" s="613">
        <v>0</v>
      </c>
      <c r="AY230" s="613">
        <f>AR230*1.035</f>
        <v>0</v>
      </c>
      <c r="AZ230" s="613">
        <f>AS230*1.035</f>
        <v>0</v>
      </c>
      <c r="BA230" s="613">
        <v>4639918000</v>
      </c>
      <c r="BB230" s="613">
        <f t="shared" si="194"/>
        <v>6351906100</v>
      </c>
      <c r="BC230" s="683">
        <f t="shared" si="195"/>
        <v>24616154026</v>
      </c>
      <c r="BD230" s="308"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742" t="s">
        <v>1350</v>
      </c>
      <c r="EM230" s="651" t="s">
        <v>1348</v>
      </c>
      <c r="EN230" s="544" t="s">
        <v>1349</v>
      </c>
      <c r="EO230" s="544">
        <v>3</v>
      </c>
      <c r="EP230" s="544">
        <v>3</v>
      </c>
      <c r="EQ230" s="559">
        <v>0.2</v>
      </c>
      <c r="ER230" s="559">
        <v>0.8</v>
      </c>
      <c r="ES230" s="545">
        <v>1</v>
      </c>
      <c r="ET230" s="545">
        <v>1</v>
      </c>
    </row>
    <row r="231" spans="1:150" ht="54" customHeight="1" x14ac:dyDescent="0.2">
      <c r="A231" s="284" t="s">
        <v>90</v>
      </c>
      <c r="B231" s="439" t="s">
        <v>91</v>
      </c>
      <c r="C231" s="440" t="s">
        <v>992</v>
      </c>
      <c r="D231" s="440"/>
      <c r="E231" s="8" t="s">
        <v>1343</v>
      </c>
      <c r="F231" s="288" t="str">
        <f t="shared" si="153"/>
        <v>E3.P_L</v>
      </c>
      <c r="G231" s="463" t="s">
        <v>379</v>
      </c>
      <c r="H231" s="463" t="s">
        <v>507</v>
      </c>
      <c r="I231" s="767"/>
      <c r="J231" s="288" t="s">
        <v>61</v>
      </c>
      <c r="K231" s="672" t="str">
        <f t="shared" si="154"/>
        <v>E3.P_L.MR1</v>
      </c>
      <c r="L231" s="419" t="s">
        <v>487</v>
      </c>
      <c r="M231" s="420" t="s">
        <v>1352</v>
      </c>
      <c r="N231" s="768" t="s">
        <v>1346</v>
      </c>
      <c r="O231" s="769" t="s">
        <v>1347</v>
      </c>
      <c r="P231" s="743" t="s">
        <v>87</v>
      </c>
      <c r="Q231" s="744" t="str">
        <f t="shared" si="155"/>
        <v>E3.P_L.MR1-MP02-1</v>
      </c>
      <c r="R231" s="652" t="s">
        <v>1353</v>
      </c>
      <c r="S231" s="549" t="s">
        <v>1354</v>
      </c>
      <c r="T231" s="550">
        <v>0</v>
      </c>
      <c r="U231" s="561">
        <v>0.8</v>
      </c>
      <c r="V231" s="560" t="s">
        <v>67</v>
      </c>
      <c r="W231" s="554">
        <v>0</v>
      </c>
      <c r="X231" s="553">
        <v>0.4</v>
      </c>
      <c r="Y231" s="552">
        <v>0.2</v>
      </c>
      <c r="Z231" s="562">
        <v>0.2</v>
      </c>
      <c r="AA231" s="563"/>
      <c r="AB231" s="564"/>
      <c r="AC231" s="564"/>
      <c r="AD231" s="564"/>
      <c r="AE231" s="564"/>
      <c r="AF231" s="564"/>
      <c r="AG231" s="564"/>
      <c r="AH231" s="564"/>
      <c r="AI231" s="564"/>
      <c r="AJ231" s="564"/>
      <c r="AK231" s="564"/>
      <c r="AL231" s="564"/>
      <c r="AM231" s="564"/>
      <c r="AN231" s="564"/>
      <c r="AO231" s="564"/>
      <c r="AP231" s="564"/>
      <c r="AQ231" s="564"/>
      <c r="AR231" s="564"/>
      <c r="AS231" s="564"/>
      <c r="AT231" s="564"/>
      <c r="AU231" s="564"/>
      <c r="AV231" s="564"/>
      <c r="AW231" s="564"/>
      <c r="AX231" s="564"/>
      <c r="AY231" s="564"/>
      <c r="AZ231" s="564"/>
      <c r="BA231" s="564"/>
      <c r="BB231" s="564"/>
      <c r="BC231" s="565"/>
      <c r="BD231" s="308"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742" t="s">
        <v>1355</v>
      </c>
      <c r="EM231" s="651" t="s">
        <v>1353</v>
      </c>
      <c r="EN231" s="544" t="s">
        <v>1354</v>
      </c>
      <c r="EO231" s="544">
        <v>0</v>
      </c>
      <c r="EP231" s="545">
        <v>80</v>
      </c>
      <c r="EQ231" s="545">
        <v>0</v>
      </c>
      <c r="ER231" s="559">
        <v>40</v>
      </c>
      <c r="ES231" s="559">
        <v>20</v>
      </c>
      <c r="ET231" s="559">
        <v>20</v>
      </c>
    </row>
    <row r="232" spans="1:150" ht="46.5" customHeight="1" x14ac:dyDescent="0.2">
      <c r="A232" s="284" t="s">
        <v>90</v>
      </c>
      <c r="B232" s="439" t="s">
        <v>91</v>
      </c>
      <c r="C232" s="440" t="s">
        <v>992</v>
      </c>
      <c r="D232" s="440"/>
      <c r="E232" s="8" t="s">
        <v>1343</v>
      </c>
      <c r="F232" s="288" t="str">
        <f t="shared" si="153"/>
        <v>E3.P_L</v>
      </c>
      <c r="G232" s="463" t="s">
        <v>379</v>
      </c>
      <c r="H232" s="463" t="s">
        <v>507</v>
      </c>
      <c r="I232" s="767"/>
      <c r="J232" s="288" t="s">
        <v>61</v>
      </c>
      <c r="K232" s="672" t="str">
        <f t="shared" si="154"/>
        <v>E3.P_L.MR1</v>
      </c>
      <c r="L232" s="419" t="s">
        <v>487</v>
      </c>
      <c r="M232" s="420" t="s">
        <v>1352</v>
      </c>
      <c r="N232" s="768" t="s">
        <v>1346</v>
      </c>
      <c r="O232" s="769" t="s">
        <v>1347</v>
      </c>
      <c r="P232" s="743" t="s">
        <v>99</v>
      </c>
      <c r="Q232" s="744" t="str">
        <f t="shared" si="155"/>
        <v>E3.P_L.MR1-MP03-1</v>
      </c>
      <c r="R232" s="652" t="s">
        <v>1357</v>
      </c>
      <c r="S232" s="549" t="s">
        <v>305</v>
      </c>
      <c r="T232" s="694">
        <v>1</v>
      </c>
      <c r="U232" s="695">
        <v>1</v>
      </c>
      <c r="V232" s="694" t="s">
        <v>102</v>
      </c>
      <c r="W232" s="554">
        <v>0</v>
      </c>
      <c r="X232" s="700">
        <v>1</v>
      </c>
      <c r="Y232" s="554">
        <v>0</v>
      </c>
      <c r="Z232" s="555">
        <v>0</v>
      </c>
      <c r="AA232" s="696"/>
      <c r="AB232" s="697"/>
      <c r="AC232" s="697"/>
      <c r="AD232" s="697"/>
      <c r="AE232" s="697"/>
      <c r="AF232" s="697"/>
      <c r="AG232" s="697"/>
      <c r="AH232" s="697"/>
      <c r="AI232" s="697"/>
      <c r="AJ232" s="697"/>
      <c r="AK232" s="697"/>
      <c r="AL232" s="697"/>
      <c r="AM232" s="697"/>
      <c r="AN232" s="697"/>
      <c r="AO232" s="697"/>
      <c r="AP232" s="697"/>
      <c r="AQ232" s="697"/>
      <c r="AR232" s="697"/>
      <c r="AS232" s="697"/>
      <c r="AT232" s="697"/>
      <c r="AU232" s="697"/>
      <c r="AV232" s="697"/>
      <c r="AW232" s="697"/>
      <c r="AX232" s="697"/>
      <c r="AY232" s="697"/>
      <c r="AZ232" s="697"/>
      <c r="BA232" s="697"/>
      <c r="BB232" s="697"/>
      <c r="BC232" s="698"/>
      <c r="BD232" s="308"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742" t="s">
        <v>1358</v>
      </c>
      <c r="EM232" s="651" t="s">
        <v>1357</v>
      </c>
      <c r="EN232" s="544" t="s">
        <v>305</v>
      </c>
      <c r="EO232" s="699">
        <v>1</v>
      </c>
      <c r="EP232" s="699">
        <v>1</v>
      </c>
      <c r="EQ232" s="545">
        <v>0</v>
      </c>
      <c r="ER232" s="545">
        <v>1</v>
      </c>
      <c r="ES232" s="545">
        <v>0</v>
      </c>
      <c r="ET232" s="545">
        <v>0</v>
      </c>
    </row>
    <row r="233" spans="1:150" ht="39" customHeight="1" x14ac:dyDescent="0.2">
      <c r="A233" s="284" t="s">
        <v>90</v>
      </c>
      <c r="B233" s="439" t="s">
        <v>91</v>
      </c>
      <c r="C233" s="440" t="s">
        <v>992</v>
      </c>
      <c r="D233" s="440"/>
      <c r="E233" s="8" t="s">
        <v>1343</v>
      </c>
      <c r="F233" s="288" t="str">
        <f t="shared" si="153"/>
        <v>E3.P_L</v>
      </c>
      <c r="G233" s="463" t="s">
        <v>379</v>
      </c>
      <c r="H233" s="463" t="s">
        <v>507</v>
      </c>
      <c r="I233" s="767"/>
      <c r="J233" s="288" t="s">
        <v>61</v>
      </c>
      <c r="K233" s="672" t="str">
        <f t="shared" si="154"/>
        <v>E3.P_L.MR1</v>
      </c>
      <c r="L233" s="419" t="s">
        <v>487</v>
      </c>
      <c r="M233" s="420" t="s">
        <v>1352</v>
      </c>
      <c r="N233" s="768" t="s">
        <v>1346</v>
      </c>
      <c r="O233" s="769" t="s">
        <v>1347</v>
      </c>
      <c r="P233" s="744" t="s">
        <v>112</v>
      </c>
      <c r="Q233" s="744" t="str">
        <f t="shared" si="155"/>
        <v>E3.P_L.MR1-MP04-1</v>
      </c>
      <c r="R233" s="548" t="s">
        <v>1360</v>
      </c>
      <c r="S233" s="722" t="s">
        <v>1361</v>
      </c>
      <c r="T233" s="694">
        <v>0</v>
      </c>
      <c r="U233" s="695">
        <v>1</v>
      </c>
      <c r="V233" s="694" t="s">
        <v>67</v>
      </c>
      <c r="W233" s="554">
        <v>0</v>
      </c>
      <c r="X233" s="700">
        <v>1</v>
      </c>
      <c r="Y233" s="554">
        <v>0</v>
      </c>
      <c r="Z233" s="555">
        <v>0</v>
      </c>
      <c r="AA233" s="696"/>
      <c r="AB233" s="697"/>
      <c r="AC233" s="697"/>
      <c r="AD233" s="697"/>
      <c r="AE233" s="697"/>
      <c r="AF233" s="697"/>
      <c r="AG233" s="697"/>
      <c r="AH233" s="697"/>
      <c r="AI233" s="697"/>
      <c r="AJ233" s="697"/>
      <c r="AK233" s="697"/>
      <c r="AL233" s="697"/>
      <c r="AM233" s="697"/>
      <c r="AN233" s="697"/>
      <c r="AO233" s="697"/>
      <c r="AP233" s="697"/>
      <c r="AQ233" s="697"/>
      <c r="AR233" s="697"/>
      <c r="AS233" s="697"/>
      <c r="AT233" s="697"/>
      <c r="AU233" s="697"/>
      <c r="AV233" s="697"/>
      <c r="AW233" s="697"/>
      <c r="AX233" s="697"/>
      <c r="AY233" s="697"/>
      <c r="AZ233" s="697"/>
      <c r="BA233" s="697"/>
      <c r="BB233" s="697"/>
      <c r="BC233" s="698"/>
      <c r="BD233" s="308"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742" t="s">
        <v>1362</v>
      </c>
      <c r="EM233" s="543" t="s">
        <v>1360</v>
      </c>
      <c r="EN233" s="733" t="s">
        <v>1361</v>
      </c>
      <c r="EO233" s="699">
        <v>0</v>
      </c>
      <c r="EP233" s="699">
        <v>1</v>
      </c>
      <c r="EQ233" s="545">
        <v>0</v>
      </c>
      <c r="ER233" s="545">
        <v>1</v>
      </c>
      <c r="ES233" s="545">
        <v>0</v>
      </c>
      <c r="ET233" s="545">
        <v>0</v>
      </c>
    </row>
    <row r="234" spans="1:150" ht="39" customHeight="1" x14ac:dyDescent="0.2">
      <c r="A234" s="284" t="s">
        <v>90</v>
      </c>
      <c r="B234" s="439" t="s">
        <v>91</v>
      </c>
      <c r="C234" s="440" t="s">
        <v>992</v>
      </c>
      <c r="D234" s="440"/>
      <c r="E234" s="8" t="s">
        <v>1343</v>
      </c>
      <c r="F234" s="288" t="str">
        <f t="shared" si="153"/>
        <v>E3.P_L</v>
      </c>
      <c r="G234" s="463" t="s">
        <v>379</v>
      </c>
      <c r="H234" s="463" t="s">
        <v>507</v>
      </c>
      <c r="I234" s="767"/>
      <c r="J234" s="288" t="s">
        <v>61</v>
      </c>
      <c r="K234" s="672" t="str">
        <f t="shared" si="154"/>
        <v>E3.P_L.MR1</v>
      </c>
      <c r="L234" s="419" t="s">
        <v>487</v>
      </c>
      <c r="M234" s="420" t="s">
        <v>1352</v>
      </c>
      <c r="N234" s="768" t="s">
        <v>1346</v>
      </c>
      <c r="O234" s="769" t="s">
        <v>1347</v>
      </c>
      <c r="P234" s="744" t="s">
        <v>1364</v>
      </c>
      <c r="Q234" s="744" t="str">
        <f t="shared" si="155"/>
        <v>E3.P_L.MR1-MP04-2</v>
      </c>
      <c r="R234" s="548" t="s">
        <v>1360</v>
      </c>
      <c r="S234" s="722" t="s">
        <v>1365</v>
      </c>
      <c r="T234" s="694">
        <v>0</v>
      </c>
      <c r="U234" s="695">
        <v>1</v>
      </c>
      <c r="V234" s="694" t="s">
        <v>67</v>
      </c>
      <c r="W234" s="552">
        <v>0.1</v>
      </c>
      <c r="X234" s="553">
        <v>0.9</v>
      </c>
      <c r="Y234" s="554">
        <v>0</v>
      </c>
      <c r="Z234" s="555">
        <v>0</v>
      </c>
      <c r="AA234" s="696"/>
      <c r="AB234" s="697"/>
      <c r="AC234" s="697"/>
      <c r="AD234" s="697"/>
      <c r="AE234" s="697"/>
      <c r="AF234" s="697"/>
      <c r="AG234" s="697"/>
      <c r="AH234" s="697"/>
      <c r="AI234" s="697"/>
      <c r="AJ234" s="697"/>
      <c r="AK234" s="697"/>
      <c r="AL234" s="697"/>
      <c r="AM234" s="697"/>
      <c r="AN234" s="697"/>
      <c r="AO234" s="697"/>
      <c r="AP234" s="697"/>
      <c r="AQ234" s="697"/>
      <c r="AR234" s="697"/>
      <c r="AS234" s="697"/>
      <c r="AT234" s="697"/>
      <c r="AU234" s="697"/>
      <c r="AV234" s="697"/>
      <c r="AW234" s="697"/>
      <c r="AX234" s="697"/>
      <c r="AY234" s="697"/>
      <c r="AZ234" s="697"/>
      <c r="BA234" s="697"/>
      <c r="BB234" s="697"/>
      <c r="BC234" s="698"/>
      <c r="BD234" s="308"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742" t="s">
        <v>1366</v>
      </c>
      <c r="EM234" s="543" t="s">
        <v>1360</v>
      </c>
      <c r="EN234" s="733" t="s">
        <v>1365</v>
      </c>
      <c r="EO234" s="699">
        <v>0</v>
      </c>
      <c r="EP234" s="699">
        <v>1</v>
      </c>
      <c r="EQ234" s="559">
        <v>0.1</v>
      </c>
      <c r="ER234" s="559">
        <v>0.9</v>
      </c>
      <c r="ES234" s="545">
        <v>0</v>
      </c>
      <c r="ET234" s="545">
        <v>0</v>
      </c>
    </row>
    <row r="235" spans="1:150" ht="44.25" customHeight="1" x14ac:dyDescent="0.2">
      <c r="A235" s="284" t="s">
        <v>90</v>
      </c>
      <c r="B235" s="439" t="s">
        <v>91</v>
      </c>
      <c r="C235" s="440" t="s">
        <v>992</v>
      </c>
      <c r="D235" s="440"/>
      <c r="E235" s="8" t="s">
        <v>1343</v>
      </c>
      <c r="F235" s="288" t="str">
        <f t="shared" si="153"/>
        <v>E3.P_L</v>
      </c>
      <c r="G235" s="463" t="s">
        <v>379</v>
      </c>
      <c r="H235" s="463" t="s">
        <v>507</v>
      </c>
      <c r="I235" s="767"/>
      <c r="J235" s="288" t="s">
        <v>61</v>
      </c>
      <c r="K235" s="672" t="str">
        <f t="shared" si="154"/>
        <v>E3.P_L.MR1</v>
      </c>
      <c r="L235" s="419" t="s">
        <v>487</v>
      </c>
      <c r="M235" s="420" t="s">
        <v>1352</v>
      </c>
      <c r="N235" s="768" t="s">
        <v>1346</v>
      </c>
      <c r="O235" s="769" t="s">
        <v>1347</v>
      </c>
      <c r="P235" s="744" t="s">
        <v>1368</v>
      </c>
      <c r="Q235" s="744" t="str">
        <f t="shared" si="155"/>
        <v>E3.P_L.MR1-MP04-3</v>
      </c>
      <c r="R235" s="548" t="s">
        <v>1360</v>
      </c>
      <c r="S235" s="722" t="s">
        <v>1369</v>
      </c>
      <c r="T235" s="694">
        <v>0</v>
      </c>
      <c r="U235" s="695">
        <v>1</v>
      </c>
      <c r="V235" s="694" t="s">
        <v>67</v>
      </c>
      <c r="W235" s="554">
        <v>0</v>
      </c>
      <c r="X235" s="700">
        <v>1</v>
      </c>
      <c r="Y235" s="554">
        <v>0</v>
      </c>
      <c r="Z235" s="555">
        <v>0</v>
      </c>
      <c r="AA235" s="696"/>
      <c r="AB235" s="697"/>
      <c r="AC235" s="697"/>
      <c r="AD235" s="697"/>
      <c r="AE235" s="697"/>
      <c r="AF235" s="697"/>
      <c r="AG235" s="697"/>
      <c r="AH235" s="697"/>
      <c r="AI235" s="697"/>
      <c r="AJ235" s="697"/>
      <c r="AK235" s="697"/>
      <c r="AL235" s="697"/>
      <c r="AM235" s="697"/>
      <c r="AN235" s="697"/>
      <c r="AO235" s="697"/>
      <c r="AP235" s="697"/>
      <c r="AQ235" s="697"/>
      <c r="AR235" s="697"/>
      <c r="AS235" s="697"/>
      <c r="AT235" s="697"/>
      <c r="AU235" s="697"/>
      <c r="AV235" s="697"/>
      <c r="AW235" s="697"/>
      <c r="AX235" s="697"/>
      <c r="AY235" s="697"/>
      <c r="AZ235" s="697"/>
      <c r="BA235" s="697"/>
      <c r="BB235" s="697"/>
      <c r="BC235" s="698"/>
      <c r="BD235" s="308"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742" t="s">
        <v>1370</v>
      </c>
      <c r="EM235" s="543" t="s">
        <v>1360</v>
      </c>
      <c r="EN235" s="733" t="s">
        <v>1369</v>
      </c>
      <c r="EO235" s="699">
        <v>0</v>
      </c>
      <c r="EP235" s="699">
        <v>1</v>
      </c>
      <c r="EQ235" s="545">
        <v>0</v>
      </c>
      <c r="ER235" s="545">
        <v>1</v>
      </c>
      <c r="ES235" s="545">
        <v>0</v>
      </c>
      <c r="ET235" s="545">
        <v>0</v>
      </c>
    </row>
    <row r="236" spans="1:150" ht="42" customHeight="1" x14ac:dyDescent="0.2">
      <c r="A236" s="284" t="s">
        <v>90</v>
      </c>
      <c r="B236" s="439" t="s">
        <v>91</v>
      </c>
      <c r="C236" s="440" t="s">
        <v>992</v>
      </c>
      <c r="D236" s="440"/>
      <c r="E236" s="8" t="s">
        <v>1343</v>
      </c>
      <c r="F236" s="288" t="str">
        <f t="shared" si="153"/>
        <v>E3.P_L</v>
      </c>
      <c r="G236" s="463" t="s">
        <v>379</v>
      </c>
      <c r="H236" s="463" t="s">
        <v>507</v>
      </c>
      <c r="I236" s="767"/>
      <c r="J236" s="288" t="s">
        <v>61</v>
      </c>
      <c r="K236" s="672" t="str">
        <f t="shared" si="154"/>
        <v>E3.P_L.MR1</v>
      </c>
      <c r="L236" s="419" t="s">
        <v>487</v>
      </c>
      <c r="M236" s="420" t="s">
        <v>1352</v>
      </c>
      <c r="N236" s="768" t="s">
        <v>1346</v>
      </c>
      <c r="O236" s="769" t="s">
        <v>1347</v>
      </c>
      <c r="P236" s="744" t="s">
        <v>122</v>
      </c>
      <c r="Q236" s="744" t="str">
        <f t="shared" si="155"/>
        <v>E3.P_L.MR1-MP05-1</v>
      </c>
      <c r="R236" s="548" t="s">
        <v>1372</v>
      </c>
      <c r="S236" s="722" t="s">
        <v>1373</v>
      </c>
      <c r="T236" s="694">
        <v>0</v>
      </c>
      <c r="U236" s="770">
        <v>0.3</v>
      </c>
      <c r="V236" s="771" t="s">
        <v>67</v>
      </c>
      <c r="W236" s="554">
        <v>0</v>
      </c>
      <c r="X236" s="700">
        <v>1</v>
      </c>
      <c r="Y236" s="554">
        <v>1</v>
      </c>
      <c r="Z236" s="555">
        <v>1</v>
      </c>
      <c r="AA236" s="772"/>
      <c r="AB236" s="773"/>
      <c r="AC236" s="773"/>
      <c r="AD236" s="773"/>
      <c r="AE236" s="773"/>
      <c r="AF236" s="773"/>
      <c r="AG236" s="773"/>
      <c r="AH236" s="773"/>
      <c r="AI236" s="773"/>
      <c r="AJ236" s="773"/>
      <c r="AK236" s="773"/>
      <c r="AL236" s="773"/>
      <c r="AM236" s="773"/>
      <c r="AN236" s="773"/>
      <c r="AO236" s="773"/>
      <c r="AP236" s="773"/>
      <c r="AQ236" s="773"/>
      <c r="AR236" s="773"/>
      <c r="AS236" s="773"/>
      <c r="AT236" s="773"/>
      <c r="AU236" s="773"/>
      <c r="AV236" s="773"/>
      <c r="AW236" s="773"/>
      <c r="AX236" s="773"/>
      <c r="AY236" s="773"/>
      <c r="AZ236" s="773"/>
      <c r="BA236" s="773"/>
      <c r="BB236" s="773"/>
      <c r="BC236" s="774"/>
      <c r="BD236" s="308"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742" t="s">
        <v>1374</v>
      </c>
      <c r="EM236" s="543" t="s">
        <v>1372</v>
      </c>
      <c r="EN236" s="733" t="s">
        <v>1373</v>
      </c>
      <c r="EO236" s="699">
        <v>0</v>
      </c>
      <c r="EP236" s="775">
        <v>0.3</v>
      </c>
      <c r="EQ236" s="776">
        <v>0</v>
      </c>
      <c r="ER236" s="776">
        <v>1</v>
      </c>
      <c r="ES236" s="776">
        <v>1</v>
      </c>
      <c r="ET236" s="776">
        <v>1</v>
      </c>
    </row>
    <row r="237" spans="1:150" ht="41.25" customHeight="1" x14ac:dyDescent="0.2">
      <c r="A237" s="284" t="s">
        <v>90</v>
      </c>
      <c r="B237" s="439" t="s">
        <v>91</v>
      </c>
      <c r="C237" s="440" t="s">
        <v>992</v>
      </c>
      <c r="D237" s="440"/>
      <c r="E237" s="8" t="s">
        <v>1343</v>
      </c>
      <c r="F237" s="288" t="str">
        <f t="shared" si="153"/>
        <v>E3.P_L</v>
      </c>
      <c r="G237" s="463" t="s">
        <v>379</v>
      </c>
      <c r="H237" s="463" t="s">
        <v>507</v>
      </c>
      <c r="I237" s="767"/>
      <c r="J237" s="288" t="s">
        <v>61</v>
      </c>
      <c r="K237" s="672" t="str">
        <f t="shared" si="154"/>
        <v>E3.P_L.MR1</v>
      </c>
      <c r="L237" s="419" t="s">
        <v>487</v>
      </c>
      <c r="M237" s="420" t="s">
        <v>1352</v>
      </c>
      <c r="N237" s="768" t="s">
        <v>1346</v>
      </c>
      <c r="O237" s="769" t="s">
        <v>1347</v>
      </c>
      <c r="P237" s="744" t="s">
        <v>132</v>
      </c>
      <c r="Q237" s="744" t="str">
        <f t="shared" si="155"/>
        <v>E3.P_L.MR1-MP06-1</v>
      </c>
      <c r="R237" s="548" t="s">
        <v>1376</v>
      </c>
      <c r="S237" s="722" t="s">
        <v>1377</v>
      </c>
      <c r="T237" s="694">
        <v>0</v>
      </c>
      <c r="U237" s="695">
        <v>1</v>
      </c>
      <c r="V237" s="694" t="s">
        <v>67</v>
      </c>
      <c r="W237" s="552">
        <v>0.3</v>
      </c>
      <c r="X237" s="553">
        <v>0.7</v>
      </c>
      <c r="Y237" s="554">
        <v>0</v>
      </c>
      <c r="Z237" s="555">
        <v>0</v>
      </c>
      <c r="AA237" s="696"/>
      <c r="AB237" s="697"/>
      <c r="AC237" s="697"/>
      <c r="AD237" s="697"/>
      <c r="AE237" s="697"/>
      <c r="AF237" s="697"/>
      <c r="AG237" s="697"/>
      <c r="AH237" s="697"/>
      <c r="AI237" s="697"/>
      <c r="AJ237" s="697"/>
      <c r="AK237" s="697"/>
      <c r="AL237" s="697"/>
      <c r="AM237" s="697"/>
      <c r="AN237" s="697"/>
      <c r="AO237" s="697"/>
      <c r="AP237" s="697"/>
      <c r="AQ237" s="697"/>
      <c r="AR237" s="697"/>
      <c r="AS237" s="697"/>
      <c r="AT237" s="697"/>
      <c r="AU237" s="697"/>
      <c r="AV237" s="697"/>
      <c r="AW237" s="697"/>
      <c r="AX237" s="697"/>
      <c r="AY237" s="697"/>
      <c r="AZ237" s="697"/>
      <c r="BA237" s="697"/>
      <c r="BB237" s="697"/>
      <c r="BC237" s="698"/>
      <c r="BD237" s="308"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742" t="s">
        <v>1378</v>
      </c>
      <c r="EM237" s="543" t="s">
        <v>1376</v>
      </c>
      <c r="EN237" s="733" t="s">
        <v>1377</v>
      </c>
      <c r="EO237" s="699">
        <v>0</v>
      </c>
      <c r="EP237" s="699">
        <v>1</v>
      </c>
      <c r="EQ237" s="559">
        <v>0.3</v>
      </c>
      <c r="ER237" s="559">
        <v>0.7</v>
      </c>
      <c r="ES237" s="545">
        <v>0</v>
      </c>
      <c r="ET237" s="545">
        <v>0</v>
      </c>
    </row>
    <row r="238" spans="1:150" ht="39" customHeight="1" x14ac:dyDescent="0.2">
      <c r="A238" s="284" t="s">
        <v>90</v>
      </c>
      <c r="B238" s="439" t="s">
        <v>91</v>
      </c>
      <c r="C238" s="440" t="s">
        <v>992</v>
      </c>
      <c r="D238" s="440"/>
      <c r="E238" s="8" t="s">
        <v>1343</v>
      </c>
      <c r="F238" s="288" t="str">
        <f t="shared" si="153"/>
        <v>E3.P_L</v>
      </c>
      <c r="G238" s="463" t="s">
        <v>379</v>
      </c>
      <c r="H238" s="463" t="s">
        <v>507</v>
      </c>
      <c r="I238" s="767"/>
      <c r="J238" s="288" t="s">
        <v>61</v>
      </c>
      <c r="K238" s="672" t="str">
        <f t="shared" si="154"/>
        <v>E3.P_L.MR1</v>
      </c>
      <c r="L238" s="419" t="s">
        <v>487</v>
      </c>
      <c r="M238" s="420" t="s">
        <v>1352</v>
      </c>
      <c r="N238" s="768" t="s">
        <v>1346</v>
      </c>
      <c r="O238" s="769" t="s">
        <v>1347</v>
      </c>
      <c r="P238" s="744" t="s">
        <v>1380</v>
      </c>
      <c r="Q238" s="744" t="str">
        <f t="shared" si="155"/>
        <v>E3.P_L.MR1-MP06-2</v>
      </c>
      <c r="R238" s="548" t="s">
        <v>1376</v>
      </c>
      <c r="S238" s="722" t="s">
        <v>1381</v>
      </c>
      <c r="T238" s="694">
        <v>0</v>
      </c>
      <c r="U238" s="695">
        <v>1</v>
      </c>
      <c r="V238" s="694" t="s">
        <v>67</v>
      </c>
      <c r="W238" s="554">
        <v>0</v>
      </c>
      <c r="X238" s="700">
        <v>1</v>
      </c>
      <c r="Y238" s="554">
        <v>0</v>
      </c>
      <c r="Z238" s="555">
        <v>0</v>
      </c>
      <c r="AA238" s="696"/>
      <c r="AB238" s="697"/>
      <c r="AC238" s="697"/>
      <c r="AD238" s="697"/>
      <c r="AE238" s="697"/>
      <c r="AF238" s="697"/>
      <c r="AG238" s="697"/>
      <c r="AH238" s="697"/>
      <c r="AI238" s="697"/>
      <c r="AJ238" s="697"/>
      <c r="AK238" s="697"/>
      <c r="AL238" s="697"/>
      <c r="AM238" s="697"/>
      <c r="AN238" s="697"/>
      <c r="AO238" s="697"/>
      <c r="AP238" s="697"/>
      <c r="AQ238" s="697"/>
      <c r="AR238" s="697"/>
      <c r="AS238" s="697"/>
      <c r="AT238" s="697"/>
      <c r="AU238" s="697"/>
      <c r="AV238" s="697"/>
      <c r="AW238" s="697"/>
      <c r="AX238" s="697"/>
      <c r="AY238" s="697"/>
      <c r="AZ238" s="697"/>
      <c r="BA238" s="697"/>
      <c r="BB238" s="697"/>
      <c r="BC238" s="698"/>
      <c r="BD238" s="308"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742" t="s">
        <v>1382</v>
      </c>
      <c r="EM238" s="543" t="s">
        <v>1376</v>
      </c>
      <c r="EN238" s="733" t="s">
        <v>1381</v>
      </c>
      <c r="EO238" s="699">
        <v>0</v>
      </c>
      <c r="EP238" s="699">
        <v>1</v>
      </c>
      <c r="EQ238" s="545">
        <v>0</v>
      </c>
      <c r="ER238" s="545">
        <v>1</v>
      </c>
      <c r="ES238" s="545">
        <v>0</v>
      </c>
      <c r="ET238" s="545">
        <v>0</v>
      </c>
    </row>
    <row r="239" spans="1:150" ht="37.5" customHeight="1" thickBot="1" x14ac:dyDescent="0.25">
      <c r="A239" s="284" t="s">
        <v>90</v>
      </c>
      <c r="B239" s="439" t="s">
        <v>91</v>
      </c>
      <c r="C239" s="440" t="s">
        <v>992</v>
      </c>
      <c r="D239" s="440"/>
      <c r="E239" s="8" t="s">
        <v>1343</v>
      </c>
      <c r="F239" s="288" t="str">
        <f t="shared" si="153"/>
        <v>E3.P_L</v>
      </c>
      <c r="G239" s="463" t="s">
        <v>379</v>
      </c>
      <c r="H239" s="463" t="s">
        <v>507</v>
      </c>
      <c r="I239" s="777"/>
      <c r="J239" s="621" t="s">
        <v>61</v>
      </c>
      <c r="K239" s="778" t="str">
        <f t="shared" si="154"/>
        <v>E3.P_L.MR1</v>
      </c>
      <c r="L239" s="435" t="s">
        <v>487</v>
      </c>
      <c r="M239" s="436" t="s">
        <v>1352</v>
      </c>
      <c r="N239" s="779" t="s">
        <v>1346</v>
      </c>
      <c r="O239" s="780" t="s">
        <v>1347</v>
      </c>
      <c r="P239" s="746" t="s">
        <v>142</v>
      </c>
      <c r="Q239" s="746" t="str">
        <f t="shared" si="155"/>
        <v>E3.P_L.MR1-MP07-1</v>
      </c>
      <c r="R239" s="653" t="s">
        <v>1384</v>
      </c>
      <c r="S239" s="573" t="s">
        <v>1385</v>
      </c>
      <c r="T239" s="781">
        <v>1</v>
      </c>
      <c r="U239" s="703">
        <v>4</v>
      </c>
      <c r="V239" s="702" t="s">
        <v>67</v>
      </c>
      <c r="W239" s="576">
        <v>1</v>
      </c>
      <c r="X239" s="577">
        <v>1</v>
      </c>
      <c r="Y239" s="576">
        <v>1</v>
      </c>
      <c r="Z239" s="578">
        <v>1</v>
      </c>
      <c r="AA239" s="696"/>
      <c r="AB239" s="697"/>
      <c r="AC239" s="697"/>
      <c r="AD239" s="697"/>
      <c r="AE239" s="697"/>
      <c r="AF239" s="697"/>
      <c r="AG239" s="697"/>
      <c r="AH239" s="697"/>
      <c r="AI239" s="697"/>
      <c r="AJ239" s="697"/>
      <c r="AK239" s="697"/>
      <c r="AL239" s="697"/>
      <c r="AM239" s="697"/>
      <c r="AN239" s="697"/>
      <c r="AO239" s="697"/>
      <c r="AP239" s="697"/>
      <c r="AQ239" s="697"/>
      <c r="AR239" s="697"/>
      <c r="AS239" s="697"/>
      <c r="AT239" s="697"/>
      <c r="AU239" s="697"/>
      <c r="AV239" s="697"/>
      <c r="AW239" s="697"/>
      <c r="AX239" s="697"/>
      <c r="AY239" s="697"/>
      <c r="AZ239" s="697"/>
      <c r="BA239" s="697"/>
      <c r="BB239" s="697"/>
      <c r="BC239" s="698"/>
      <c r="BD239" s="308"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742" t="s">
        <v>1386</v>
      </c>
      <c r="EM239" s="651" t="s">
        <v>1384</v>
      </c>
      <c r="EN239" s="544" t="s">
        <v>1385</v>
      </c>
      <c r="EO239" s="699">
        <v>1</v>
      </c>
      <c r="EP239" s="699">
        <v>4</v>
      </c>
      <c r="EQ239" s="545">
        <v>1</v>
      </c>
      <c r="ER239" s="545">
        <v>1</v>
      </c>
      <c r="ES239" s="545">
        <v>1</v>
      </c>
      <c r="ET239" s="545">
        <v>1</v>
      </c>
    </row>
    <row r="240" spans="1:150" ht="114.75" customHeight="1" x14ac:dyDescent="0.2">
      <c r="A240" s="284" t="s">
        <v>90</v>
      </c>
      <c r="B240" s="439" t="s">
        <v>91</v>
      </c>
      <c r="C240" s="440" t="s">
        <v>992</v>
      </c>
      <c r="D240" s="440"/>
      <c r="E240" s="8" t="s">
        <v>1343</v>
      </c>
      <c r="F240" s="288" t="str">
        <f t="shared" si="153"/>
        <v>E3.P_L</v>
      </c>
      <c r="G240" s="463" t="s">
        <v>379</v>
      </c>
      <c r="H240" s="463" t="s">
        <v>507</v>
      </c>
      <c r="I240" s="464" t="s">
        <v>1388</v>
      </c>
      <c r="J240" s="465" t="s">
        <v>167</v>
      </c>
      <c r="K240" s="466" t="str">
        <f t="shared" si="154"/>
        <v>E3.P_L.MR2</v>
      </c>
      <c r="L240" s="368" t="s">
        <v>495</v>
      </c>
      <c r="M240" s="369" t="s">
        <v>1352</v>
      </c>
      <c r="N240" s="252" t="s">
        <v>1389</v>
      </c>
      <c r="O240" s="252" t="s">
        <v>1390</v>
      </c>
      <c r="P240" s="373" t="s">
        <v>64</v>
      </c>
      <c r="Q240" s="373" t="str">
        <f t="shared" si="155"/>
        <v>E3.P_L.MR2-MP01-1</v>
      </c>
      <c r="R240" s="427" t="s">
        <v>1391</v>
      </c>
      <c r="S240" s="375" t="s">
        <v>1392</v>
      </c>
      <c r="T240" s="376">
        <v>0</v>
      </c>
      <c r="U240" s="641">
        <v>5</v>
      </c>
      <c r="V240" s="640" t="s">
        <v>67</v>
      </c>
      <c r="W240" s="495">
        <v>0</v>
      </c>
      <c r="X240" s="496">
        <v>4</v>
      </c>
      <c r="Y240" s="495">
        <v>1</v>
      </c>
      <c r="Z240" s="497">
        <v>0</v>
      </c>
      <c r="AA240" s="305"/>
      <c r="AB240" s="306"/>
      <c r="AC240" s="306"/>
      <c r="AD240" s="306"/>
      <c r="AE240" s="306"/>
      <c r="AF240" s="306"/>
      <c r="AG240" s="306"/>
      <c r="AH240" s="306"/>
      <c r="AI240" s="306"/>
      <c r="AJ240" s="306"/>
      <c r="AK240" s="306"/>
      <c r="AL240" s="306"/>
      <c r="AM240" s="306"/>
      <c r="AN240" s="306"/>
      <c r="AO240" s="306"/>
      <c r="AP240" s="306"/>
      <c r="AQ240" s="306"/>
      <c r="AR240" s="306"/>
      <c r="AS240" s="306"/>
      <c r="AT240" s="306"/>
      <c r="AU240" s="306"/>
      <c r="AV240" s="306"/>
      <c r="AW240" s="306"/>
      <c r="AX240" s="306"/>
      <c r="AY240" s="306"/>
      <c r="AZ240" s="306"/>
      <c r="BA240" s="306"/>
      <c r="BB240" s="306"/>
      <c r="BC240" s="307"/>
      <c r="BD240" s="308"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381" t="s">
        <v>1393</v>
      </c>
      <c r="EM240" s="325" t="s">
        <v>1391</v>
      </c>
      <c r="EN240" s="281" t="s">
        <v>1392</v>
      </c>
      <c r="EO240" s="281">
        <v>0</v>
      </c>
      <c r="EP240" s="281">
        <v>5</v>
      </c>
      <c r="EQ240" s="282">
        <v>0</v>
      </c>
      <c r="ER240" s="282">
        <v>4</v>
      </c>
      <c r="ES240" s="282">
        <v>1</v>
      </c>
      <c r="ET240" s="282">
        <v>0</v>
      </c>
    </row>
    <row r="241" spans="1:152" ht="51" customHeight="1" x14ac:dyDescent="0.2">
      <c r="A241" s="284" t="s">
        <v>90</v>
      </c>
      <c r="B241" s="439" t="s">
        <v>91</v>
      </c>
      <c r="C241" s="440" t="s">
        <v>992</v>
      </c>
      <c r="D241" s="440"/>
      <c r="E241" s="8" t="s">
        <v>1343</v>
      </c>
      <c r="F241" s="288" t="str">
        <f t="shared" si="153"/>
        <v>E3.P_L</v>
      </c>
      <c r="G241" s="463" t="s">
        <v>379</v>
      </c>
      <c r="H241" s="463" t="s">
        <v>507</v>
      </c>
      <c r="I241" s="467"/>
      <c r="J241" s="468" t="s">
        <v>167</v>
      </c>
      <c r="K241" s="382" t="str">
        <f t="shared" si="154"/>
        <v>E3.P_L.MR2</v>
      </c>
      <c r="L241" s="419" t="s">
        <v>495</v>
      </c>
      <c r="M241" s="420" t="s">
        <v>1352</v>
      </c>
      <c r="N241" s="295" t="s">
        <v>1389</v>
      </c>
      <c r="O241" s="295" t="s">
        <v>1390</v>
      </c>
      <c r="P241" s="386" t="s">
        <v>87</v>
      </c>
      <c r="Q241" s="386" t="str">
        <f t="shared" si="155"/>
        <v>E3.P_L.MR2-MP02-1</v>
      </c>
      <c r="R241" s="749" t="s">
        <v>1395</v>
      </c>
      <c r="S241" s="299" t="s">
        <v>1396</v>
      </c>
      <c r="T241" s="300">
        <v>0</v>
      </c>
      <c r="U241" s="301">
        <v>1</v>
      </c>
      <c r="V241" s="300" t="s">
        <v>67</v>
      </c>
      <c r="W241" s="302">
        <v>0</v>
      </c>
      <c r="X241" s="303">
        <v>0</v>
      </c>
      <c r="Y241" s="302">
        <v>1</v>
      </c>
      <c r="Z241" s="304">
        <v>0</v>
      </c>
      <c r="AA241" s="305"/>
      <c r="AB241" s="306"/>
      <c r="AC241" s="306"/>
      <c r="AD241" s="306"/>
      <c r="AE241" s="306"/>
      <c r="AF241" s="306"/>
      <c r="AG241" s="306"/>
      <c r="AH241" s="306"/>
      <c r="AI241" s="306"/>
      <c r="AJ241" s="306"/>
      <c r="AK241" s="306"/>
      <c r="AL241" s="306"/>
      <c r="AM241" s="306"/>
      <c r="AN241" s="306"/>
      <c r="AO241" s="306"/>
      <c r="AP241" s="306"/>
      <c r="AQ241" s="306"/>
      <c r="AR241" s="306"/>
      <c r="AS241" s="306"/>
      <c r="AT241" s="306"/>
      <c r="AU241" s="306"/>
      <c r="AV241" s="306"/>
      <c r="AW241" s="306"/>
      <c r="AX241" s="306"/>
      <c r="AY241" s="306"/>
      <c r="AZ241" s="306"/>
      <c r="BA241" s="306"/>
      <c r="BB241" s="306"/>
      <c r="BC241" s="307"/>
      <c r="BD241" s="308"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381" t="s">
        <v>1397</v>
      </c>
      <c r="EM241" s="279" t="s">
        <v>1395</v>
      </c>
      <c r="EN241" s="280" t="s">
        <v>1396</v>
      </c>
      <c r="EO241" s="281">
        <v>0</v>
      </c>
      <c r="EP241" s="281">
        <v>1</v>
      </c>
      <c r="EQ241" s="282">
        <v>0</v>
      </c>
      <c r="ER241" s="282">
        <v>0</v>
      </c>
      <c r="ES241" s="282">
        <v>1</v>
      </c>
      <c r="ET241" s="282">
        <v>0</v>
      </c>
    </row>
    <row r="242" spans="1:152" ht="51" customHeight="1" x14ac:dyDescent="0.2">
      <c r="A242" s="284" t="s">
        <v>90</v>
      </c>
      <c r="B242" s="439" t="s">
        <v>91</v>
      </c>
      <c r="C242" s="440" t="s">
        <v>992</v>
      </c>
      <c r="D242" s="440"/>
      <c r="E242" s="8" t="s">
        <v>1343</v>
      </c>
      <c r="F242" s="288" t="str">
        <f t="shared" si="153"/>
        <v>E3.P_L</v>
      </c>
      <c r="G242" s="463" t="s">
        <v>379</v>
      </c>
      <c r="H242" s="463" t="s">
        <v>507</v>
      </c>
      <c r="I242" s="467"/>
      <c r="J242" s="468" t="s">
        <v>167</v>
      </c>
      <c r="K242" s="382" t="str">
        <f t="shared" si="154"/>
        <v>E3.P_L.MR2</v>
      </c>
      <c r="L242" s="419" t="s">
        <v>495</v>
      </c>
      <c r="M242" s="420" t="s">
        <v>1352</v>
      </c>
      <c r="N242" s="295" t="s">
        <v>1389</v>
      </c>
      <c r="O242" s="295" t="s">
        <v>1390</v>
      </c>
      <c r="P242" s="386" t="s">
        <v>1271</v>
      </c>
      <c r="Q242" s="386" t="str">
        <f t="shared" si="155"/>
        <v>E3.P_L.MR2-MP02-2</v>
      </c>
      <c r="R242" s="749" t="s">
        <v>1395</v>
      </c>
      <c r="S242" s="299" t="s">
        <v>1399</v>
      </c>
      <c r="T242" s="300">
        <v>5</v>
      </c>
      <c r="U242" s="301">
        <v>1</v>
      </c>
      <c r="V242" s="300" t="s">
        <v>67</v>
      </c>
      <c r="W242" s="302">
        <v>0</v>
      </c>
      <c r="X242" s="337">
        <v>0.7</v>
      </c>
      <c r="Y242" s="322">
        <v>0.3</v>
      </c>
      <c r="Z242" s="304">
        <v>0</v>
      </c>
      <c r="AA242" s="305"/>
      <c r="AB242" s="306"/>
      <c r="AC242" s="306"/>
      <c r="AD242" s="306"/>
      <c r="AE242" s="306"/>
      <c r="AF242" s="306"/>
      <c r="AG242" s="306"/>
      <c r="AH242" s="306"/>
      <c r="AI242" s="306"/>
      <c r="AJ242" s="306"/>
      <c r="AK242" s="306"/>
      <c r="AL242" s="306"/>
      <c r="AM242" s="306"/>
      <c r="AN242" s="306"/>
      <c r="AO242" s="306"/>
      <c r="AP242" s="306"/>
      <c r="AQ242" s="306"/>
      <c r="AR242" s="306"/>
      <c r="AS242" s="306"/>
      <c r="AT242" s="306"/>
      <c r="AU242" s="306"/>
      <c r="AV242" s="306"/>
      <c r="AW242" s="306"/>
      <c r="AX242" s="306"/>
      <c r="AY242" s="306"/>
      <c r="AZ242" s="306"/>
      <c r="BA242" s="306"/>
      <c r="BB242" s="306"/>
      <c r="BC242" s="307"/>
      <c r="BD242" s="308"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381" t="s">
        <v>1400</v>
      </c>
      <c r="EM242" s="279" t="s">
        <v>1395</v>
      </c>
      <c r="EN242" s="280" t="s">
        <v>1399</v>
      </c>
      <c r="EO242" s="281">
        <v>5</v>
      </c>
      <c r="EP242" s="281">
        <v>1</v>
      </c>
      <c r="EQ242" s="282">
        <v>0</v>
      </c>
      <c r="ER242" s="283">
        <v>0.7</v>
      </c>
      <c r="ES242" s="283">
        <v>0.3</v>
      </c>
      <c r="ET242" s="282">
        <v>0</v>
      </c>
    </row>
    <row r="243" spans="1:152" ht="42.75" customHeight="1" x14ac:dyDescent="0.2">
      <c r="A243" s="284" t="s">
        <v>90</v>
      </c>
      <c r="B243" s="439" t="s">
        <v>91</v>
      </c>
      <c r="C243" s="440" t="s">
        <v>992</v>
      </c>
      <c r="D243" s="440"/>
      <c r="E243" s="8" t="s">
        <v>1343</v>
      </c>
      <c r="F243" s="288" t="str">
        <f t="shared" si="153"/>
        <v>E3.P_L</v>
      </c>
      <c r="G243" s="463" t="s">
        <v>379</v>
      </c>
      <c r="H243" s="463" t="s">
        <v>507</v>
      </c>
      <c r="I243" s="467"/>
      <c r="J243" s="468" t="s">
        <v>167</v>
      </c>
      <c r="K243" s="382" t="str">
        <f t="shared" si="154"/>
        <v>E3.P_L.MR2</v>
      </c>
      <c r="L243" s="419" t="s">
        <v>495</v>
      </c>
      <c r="M243" s="420" t="s">
        <v>1352</v>
      </c>
      <c r="N243" s="295" t="s">
        <v>1389</v>
      </c>
      <c r="O243" s="295" t="s">
        <v>1390</v>
      </c>
      <c r="P243" s="386" t="s">
        <v>99</v>
      </c>
      <c r="Q243" s="386" t="str">
        <f t="shared" si="155"/>
        <v>E3.P_L.MR2-MP03-1</v>
      </c>
      <c r="R243" s="431" t="s">
        <v>1402</v>
      </c>
      <c r="S243" s="321" t="s">
        <v>1403</v>
      </c>
      <c r="T243" s="713">
        <v>0.01</v>
      </c>
      <c r="U243" s="782">
        <v>0.5</v>
      </c>
      <c r="V243" s="675" t="s">
        <v>67</v>
      </c>
      <c r="W243" s="302">
        <v>0</v>
      </c>
      <c r="X243" s="337">
        <v>0.2</v>
      </c>
      <c r="Y243" s="322">
        <v>0.2</v>
      </c>
      <c r="Z243" s="323">
        <v>0.1</v>
      </c>
      <c r="AA243" s="783"/>
      <c r="AB243" s="784"/>
      <c r="AC243" s="784"/>
      <c r="AD243" s="784"/>
      <c r="AE243" s="784"/>
      <c r="AF243" s="784"/>
      <c r="AG243" s="784"/>
      <c r="AH243" s="784"/>
      <c r="AI243" s="784"/>
      <c r="AJ243" s="784"/>
      <c r="AK243" s="784"/>
      <c r="AL243" s="784"/>
      <c r="AM243" s="784"/>
      <c r="AN243" s="784"/>
      <c r="AO243" s="784"/>
      <c r="AP243" s="784"/>
      <c r="AQ243" s="784"/>
      <c r="AR243" s="784"/>
      <c r="AS243" s="784"/>
      <c r="AT243" s="784"/>
      <c r="AU243" s="784"/>
      <c r="AV243" s="784"/>
      <c r="AW243" s="784"/>
      <c r="AX243" s="784"/>
      <c r="AY243" s="784"/>
      <c r="AZ243" s="784"/>
      <c r="BA243" s="784"/>
      <c r="BB243" s="784"/>
      <c r="BC243" s="785"/>
      <c r="BD243" s="308"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381" t="s">
        <v>1404</v>
      </c>
      <c r="EM243" s="325" t="s">
        <v>1402</v>
      </c>
      <c r="EN243" s="281" t="s">
        <v>1403</v>
      </c>
      <c r="EO243" s="714">
        <v>0.01</v>
      </c>
      <c r="EP243" s="676">
        <v>0.5</v>
      </c>
      <c r="EQ243" s="282">
        <v>0</v>
      </c>
      <c r="ER243" s="283">
        <v>0.2</v>
      </c>
      <c r="ES243" s="283">
        <v>0.2</v>
      </c>
      <c r="ET243" s="283">
        <v>0.1</v>
      </c>
      <c r="EV243" s="786"/>
    </row>
    <row r="244" spans="1:152" ht="40.5" customHeight="1" x14ac:dyDescent="0.2">
      <c r="A244" s="284" t="s">
        <v>90</v>
      </c>
      <c r="B244" s="439" t="s">
        <v>91</v>
      </c>
      <c r="C244" s="440" t="s">
        <v>992</v>
      </c>
      <c r="D244" s="440"/>
      <c r="E244" s="8" t="s">
        <v>1343</v>
      </c>
      <c r="F244" s="288" t="str">
        <f t="shared" si="153"/>
        <v>E3.P_L</v>
      </c>
      <c r="G244" s="463" t="s">
        <v>379</v>
      </c>
      <c r="H244" s="463" t="s">
        <v>507</v>
      </c>
      <c r="I244" s="467"/>
      <c r="J244" s="468" t="s">
        <v>167</v>
      </c>
      <c r="K244" s="382" t="str">
        <f t="shared" si="154"/>
        <v>E3.P_L.MR2</v>
      </c>
      <c r="L244" s="419" t="s">
        <v>495</v>
      </c>
      <c r="M244" s="420" t="s">
        <v>1352</v>
      </c>
      <c r="N244" s="295" t="s">
        <v>1389</v>
      </c>
      <c r="O244" s="295" t="s">
        <v>1390</v>
      </c>
      <c r="P244" s="386" t="s">
        <v>112</v>
      </c>
      <c r="Q244" s="386" t="str">
        <f t="shared" si="155"/>
        <v>E3.P_L.MR2-MP04-1</v>
      </c>
      <c r="R244" s="749" t="s">
        <v>1406</v>
      </c>
      <c r="S244" s="299" t="s">
        <v>1377</v>
      </c>
      <c r="T244" s="389">
        <v>0</v>
      </c>
      <c r="U244" s="390">
        <v>1</v>
      </c>
      <c r="V244" s="389" t="s">
        <v>67</v>
      </c>
      <c r="W244" s="302">
        <v>0</v>
      </c>
      <c r="X244" s="303">
        <v>1</v>
      </c>
      <c r="Y244" s="302">
        <v>0</v>
      </c>
      <c r="Z244" s="304">
        <v>0</v>
      </c>
      <c r="AA244" s="391"/>
      <c r="AB244" s="392"/>
      <c r="AC244" s="392"/>
      <c r="AD244" s="392"/>
      <c r="AE244" s="392"/>
      <c r="AF244" s="392"/>
      <c r="AG244" s="392"/>
      <c r="AH244" s="392"/>
      <c r="AI244" s="392"/>
      <c r="AJ244" s="392"/>
      <c r="AK244" s="392"/>
      <c r="AL244" s="392"/>
      <c r="AM244" s="392"/>
      <c r="AN244" s="392"/>
      <c r="AO244" s="392"/>
      <c r="AP244" s="392"/>
      <c r="AQ244" s="392"/>
      <c r="AR244" s="392"/>
      <c r="AS244" s="392"/>
      <c r="AT244" s="392"/>
      <c r="AU244" s="392"/>
      <c r="AV244" s="392"/>
      <c r="AW244" s="392"/>
      <c r="AX244" s="392"/>
      <c r="AY244" s="392"/>
      <c r="AZ244" s="392"/>
      <c r="BA244" s="392"/>
      <c r="BB244" s="392"/>
      <c r="BC244" s="393"/>
      <c r="BD244" s="308"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381" t="s">
        <v>1407</v>
      </c>
      <c r="EM244" s="279" t="s">
        <v>1406</v>
      </c>
      <c r="EN244" s="280" t="s">
        <v>1377</v>
      </c>
      <c r="EO244" s="394">
        <v>0</v>
      </c>
      <c r="EP244" s="394">
        <v>1</v>
      </c>
      <c r="EQ244" s="282">
        <v>0</v>
      </c>
      <c r="ER244" s="282">
        <v>1</v>
      </c>
      <c r="ES244" s="282">
        <v>0</v>
      </c>
      <c r="ET244" s="282">
        <v>0</v>
      </c>
    </row>
    <row r="245" spans="1:152" ht="39" customHeight="1" x14ac:dyDescent="0.2">
      <c r="A245" s="284" t="s">
        <v>90</v>
      </c>
      <c r="B245" s="439" t="s">
        <v>91</v>
      </c>
      <c r="C245" s="440" t="s">
        <v>992</v>
      </c>
      <c r="D245" s="440"/>
      <c r="E245" s="8" t="s">
        <v>1343</v>
      </c>
      <c r="F245" s="288" t="str">
        <f t="shared" si="153"/>
        <v>E3.P_L</v>
      </c>
      <c r="G245" s="463" t="s">
        <v>379</v>
      </c>
      <c r="H245" s="463" t="s">
        <v>507</v>
      </c>
      <c r="I245" s="467"/>
      <c r="J245" s="468" t="s">
        <v>167</v>
      </c>
      <c r="K245" s="382" t="str">
        <f t="shared" si="154"/>
        <v>E3.P_L.MR2</v>
      </c>
      <c r="L245" s="419" t="s">
        <v>495</v>
      </c>
      <c r="M245" s="420" t="s">
        <v>1352</v>
      </c>
      <c r="N245" s="295" t="s">
        <v>1389</v>
      </c>
      <c r="O245" s="295" t="s">
        <v>1390</v>
      </c>
      <c r="P245" s="386" t="s">
        <v>1364</v>
      </c>
      <c r="Q245" s="386" t="str">
        <f t="shared" si="155"/>
        <v>E3.P_L.MR2-MP04-2</v>
      </c>
      <c r="R245" s="749" t="s">
        <v>1406</v>
      </c>
      <c r="S245" s="299" t="s">
        <v>1381</v>
      </c>
      <c r="T245" s="389">
        <v>0</v>
      </c>
      <c r="U245" s="390">
        <v>1</v>
      </c>
      <c r="V245" s="389" t="s">
        <v>67</v>
      </c>
      <c r="W245" s="302">
        <v>0</v>
      </c>
      <c r="X245" s="303">
        <v>1</v>
      </c>
      <c r="Y245" s="302">
        <v>0</v>
      </c>
      <c r="Z245" s="304">
        <v>0</v>
      </c>
      <c r="AA245" s="391"/>
      <c r="AB245" s="392"/>
      <c r="AC245" s="392"/>
      <c r="AD245" s="392"/>
      <c r="AE245" s="392"/>
      <c r="AF245" s="392"/>
      <c r="AG245" s="392"/>
      <c r="AH245" s="392"/>
      <c r="AI245" s="392"/>
      <c r="AJ245" s="392"/>
      <c r="AK245" s="392"/>
      <c r="AL245" s="392"/>
      <c r="AM245" s="392"/>
      <c r="AN245" s="392"/>
      <c r="AO245" s="392"/>
      <c r="AP245" s="392"/>
      <c r="AQ245" s="392"/>
      <c r="AR245" s="392"/>
      <c r="AS245" s="392"/>
      <c r="AT245" s="392"/>
      <c r="AU245" s="392"/>
      <c r="AV245" s="392"/>
      <c r="AW245" s="392"/>
      <c r="AX245" s="392"/>
      <c r="AY245" s="392"/>
      <c r="AZ245" s="392"/>
      <c r="BA245" s="392"/>
      <c r="BB245" s="392"/>
      <c r="BC245" s="393"/>
      <c r="BD245" s="308"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381" t="s">
        <v>1409</v>
      </c>
      <c r="EM245" s="279" t="s">
        <v>1406</v>
      </c>
      <c r="EN245" s="280" t="s">
        <v>1381</v>
      </c>
      <c r="EO245" s="394">
        <v>0</v>
      </c>
      <c r="EP245" s="394">
        <v>1</v>
      </c>
      <c r="EQ245" s="282">
        <v>0</v>
      </c>
      <c r="ER245" s="282">
        <v>1</v>
      </c>
      <c r="ES245" s="282">
        <v>0</v>
      </c>
      <c r="ET245" s="282">
        <v>0</v>
      </c>
    </row>
    <row r="246" spans="1:152" ht="42.75" customHeight="1" x14ac:dyDescent="0.2">
      <c r="A246" s="284" t="s">
        <v>90</v>
      </c>
      <c r="B246" s="439" t="s">
        <v>91</v>
      </c>
      <c r="C246" s="440" t="s">
        <v>992</v>
      </c>
      <c r="D246" s="440"/>
      <c r="E246" s="8" t="s">
        <v>1343</v>
      </c>
      <c r="F246" s="288" t="str">
        <f t="shared" si="153"/>
        <v>E3.P_L</v>
      </c>
      <c r="G246" s="463" t="s">
        <v>379</v>
      </c>
      <c r="H246" s="463" t="s">
        <v>507</v>
      </c>
      <c r="I246" s="467"/>
      <c r="J246" s="468" t="s">
        <v>167</v>
      </c>
      <c r="K246" s="382" t="str">
        <f t="shared" si="154"/>
        <v>E3.P_L.MR2</v>
      </c>
      <c r="L246" s="419" t="s">
        <v>495</v>
      </c>
      <c r="M246" s="420" t="s">
        <v>1352</v>
      </c>
      <c r="N246" s="295" t="s">
        <v>1389</v>
      </c>
      <c r="O246" s="295" t="s">
        <v>1390</v>
      </c>
      <c r="P246" s="386" t="s">
        <v>122</v>
      </c>
      <c r="Q246" s="386" t="str">
        <f t="shared" si="155"/>
        <v>E3.P_L.MR2-MP05-1</v>
      </c>
      <c r="R246" s="749" t="s">
        <v>1411</v>
      </c>
      <c r="S246" s="299" t="s">
        <v>1412</v>
      </c>
      <c r="T246" s="675">
        <v>0.4</v>
      </c>
      <c r="U246" s="390">
        <v>1</v>
      </c>
      <c r="V246" s="389" t="s">
        <v>67</v>
      </c>
      <c r="W246" s="322">
        <v>0.8</v>
      </c>
      <c r="X246" s="337">
        <v>0.2</v>
      </c>
      <c r="Y246" s="302">
        <v>0</v>
      </c>
      <c r="Z246" s="304">
        <v>0</v>
      </c>
      <c r="AA246" s="391"/>
      <c r="AB246" s="392"/>
      <c r="AC246" s="392"/>
      <c r="AD246" s="392"/>
      <c r="AE246" s="392"/>
      <c r="AF246" s="392"/>
      <c r="AG246" s="392"/>
      <c r="AH246" s="392"/>
      <c r="AI246" s="392"/>
      <c r="AJ246" s="392"/>
      <c r="AK246" s="392"/>
      <c r="AL246" s="392"/>
      <c r="AM246" s="392"/>
      <c r="AN246" s="392"/>
      <c r="AO246" s="392"/>
      <c r="AP246" s="392"/>
      <c r="AQ246" s="392"/>
      <c r="AR246" s="392"/>
      <c r="AS246" s="392"/>
      <c r="AT246" s="392"/>
      <c r="AU246" s="392"/>
      <c r="AV246" s="392"/>
      <c r="AW246" s="392"/>
      <c r="AX246" s="392"/>
      <c r="AY246" s="392"/>
      <c r="AZ246" s="392"/>
      <c r="BA246" s="392"/>
      <c r="BB246" s="392"/>
      <c r="BC246" s="393"/>
      <c r="BD246" s="308"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381" t="s">
        <v>1413</v>
      </c>
      <c r="EM246" s="279" t="s">
        <v>1411</v>
      </c>
      <c r="EN246" s="280" t="s">
        <v>1412</v>
      </c>
      <c r="EO246" s="676">
        <v>0.4</v>
      </c>
      <c r="EP246" s="394">
        <v>1</v>
      </c>
      <c r="EQ246" s="283">
        <v>0.8</v>
      </c>
      <c r="ER246" s="283">
        <v>0.2</v>
      </c>
      <c r="ES246" s="282">
        <v>0</v>
      </c>
      <c r="ET246" s="282">
        <v>0</v>
      </c>
    </row>
    <row r="247" spans="1:152" ht="42" customHeight="1" x14ac:dyDescent="0.2">
      <c r="A247" s="284" t="s">
        <v>90</v>
      </c>
      <c r="B247" s="439" t="s">
        <v>91</v>
      </c>
      <c r="C247" s="440" t="s">
        <v>992</v>
      </c>
      <c r="D247" s="440"/>
      <c r="E247" s="8" t="s">
        <v>1343</v>
      </c>
      <c r="F247" s="288" t="str">
        <f t="shared" si="153"/>
        <v>E3.P_L</v>
      </c>
      <c r="G247" s="463" t="s">
        <v>379</v>
      </c>
      <c r="H247" s="463" t="s">
        <v>507</v>
      </c>
      <c r="I247" s="467"/>
      <c r="J247" s="468" t="s">
        <v>167</v>
      </c>
      <c r="K247" s="382" t="str">
        <f t="shared" si="154"/>
        <v>E3.P_L.MR2</v>
      </c>
      <c r="L247" s="419" t="s">
        <v>495</v>
      </c>
      <c r="M247" s="420" t="s">
        <v>1352</v>
      </c>
      <c r="N247" s="295" t="s">
        <v>1389</v>
      </c>
      <c r="O247" s="295" t="s">
        <v>1390</v>
      </c>
      <c r="P247" s="386" t="s">
        <v>1415</v>
      </c>
      <c r="Q247" s="386" t="str">
        <f t="shared" si="155"/>
        <v>E3.P_L.MR2-MP05-2</v>
      </c>
      <c r="R247" s="749" t="s">
        <v>1411</v>
      </c>
      <c r="S247" s="299" t="s">
        <v>1416</v>
      </c>
      <c r="T247" s="389">
        <v>0</v>
      </c>
      <c r="U247" s="390">
        <v>1</v>
      </c>
      <c r="V247" s="389" t="s">
        <v>67</v>
      </c>
      <c r="W247" s="302">
        <v>0</v>
      </c>
      <c r="X247" s="337">
        <v>0.5</v>
      </c>
      <c r="Y247" s="322">
        <v>0.5</v>
      </c>
      <c r="Z247" s="304">
        <v>0</v>
      </c>
      <c r="AA247" s="391"/>
      <c r="AB247" s="392"/>
      <c r="AC247" s="392"/>
      <c r="AD247" s="392"/>
      <c r="AE247" s="392"/>
      <c r="AF247" s="392"/>
      <c r="AG247" s="392"/>
      <c r="AH247" s="392"/>
      <c r="AI247" s="392"/>
      <c r="AJ247" s="392"/>
      <c r="AK247" s="392"/>
      <c r="AL247" s="392"/>
      <c r="AM247" s="392"/>
      <c r="AN247" s="392"/>
      <c r="AO247" s="392"/>
      <c r="AP247" s="392"/>
      <c r="AQ247" s="392"/>
      <c r="AR247" s="392"/>
      <c r="AS247" s="392"/>
      <c r="AT247" s="392"/>
      <c r="AU247" s="392"/>
      <c r="AV247" s="392"/>
      <c r="AW247" s="392"/>
      <c r="AX247" s="392"/>
      <c r="AY247" s="392"/>
      <c r="AZ247" s="392"/>
      <c r="BA247" s="392"/>
      <c r="BB247" s="392"/>
      <c r="BC247" s="393"/>
      <c r="BD247" s="308"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381" t="s">
        <v>1417</v>
      </c>
      <c r="EM247" s="279" t="s">
        <v>1411</v>
      </c>
      <c r="EN247" s="280" t="s">
        <v>1416</v>
      </c>
      <c r="EO247" s="394">
        <v>0</v>
      </c>
      <c r="EP247" s="394">
        <v>1</v>
      </c>
      <c r="EQ247" s="282">
        <v>0</v>
      </c>
      <c r="ER247" s="283">
        <v>0.5</v>
      </c>
      <c r="ES247" s="283">
        <v>0.5</v>
      </c>
      <c r="ET247" s="282">
        <v>0</v>
      </c>
    </row>
    <row r="248" spans="1:152" ht="33" customHeight="1" thickBot="1" x14ac:dyDescent="0.25">
      <c r="A248" s="284" t="s">
        <v>90</v>
      </c>
      <c r="B248" s="439" t="s">
        <v>91</v>
      </c>
      <c r="C248" s="440" t="s">
        <v>992</v>
      </c>
      <c r="D248" s="440"/>
      <c r="E248" s="8" t="s">
        <v>1343</v>
      </c>
      <c r="F248" s="288" t="str">
        <f t="shared" si="153"/>
        <v>E3.P_L</v>
      </c>
      <c r="G248" s="463" t="s">
        <v>379</v>
      </c>
      <c r="H248" s="463" t="s">
        <v>507</v>
      </c>
      <c r="I248" s="473"/>
      <c r="J248" s="474" t="s">
        <v>167</v>
      </c>
      <c r="K248" s="475" t="str">
        <f t="shared" si="154"/>
        <v>E3.P_L.MR2</v>
      </c>
      <c r="L248" s="435" t="s">
        <v>495</v>
      </c>
      <c r="M248" s="436" t="s">
        <v>1352</v>
      </c>
      <c r="N248" s="437" t="s">
        <v>1389</v>
      </c>
      <c r="O248" s="437" t="s">
        <v>1390</v>
      </c>
      <c r="P248" s="399" t="s">
        <v>132</v>
      </c>
      <c r="Q248" s="400" t="str">
        <f t="shared" si="155"/>
        <v>E3.P_L.MR2-MP06-1</v>
      </c>
      <c r="R248" s="486" t="s">
        <v>1419</v>
      </c>
      <c r="S248" s="344" t="s">
        <v>1385</v>
      </c>
      <c r="T248" s="642">
        <v>0</v>
      </c>
      <c r="U248" s="643">
        <v>4</v>
      </c>
      <c r="V248" s="642" t="s">
        <v>67</v>
      </c>
      <c r="W248" s="517">
        <v>1</v>
      </c>
      <c r="X248" s="589">
        <v>1</v>
      </c>
      <c r="Y248" s="517">
        <v>1</v>
      </c>
      <c r="Z248" s="590">
        <v>1</v>
      </c>
      <c r="AA248" s="391"/>
      <c r="AB248" s="392"/>
      <c r="AC248" s="392"/>
      <c r="AD248" s="392"/>
      <c r="AE248" s="392"/>
      <c r="AF248" s="392"/>
      <c r="AG248" s="392"/>
      <c r="AH248" s="392"/>
      <c r="AI248" s="392"/>
      <c r="AJ248" s="392"/>
      <c r="AK248" s="392"/>
      <c r="AL248" s="392"/>
      <c r="AM248" s="392"/>
      <c r="AN248" s="392"/>
      <c r="AO248" s="392"/>
      <c r="AP248" s="392"/>
      <c r="AQ248" s="392"/>
      <c r="AR248" s="392"/>
      <c r="AS248" s="392"/>
      <c r="AT248" s="392"/>
      <c r="AU248" s="392"/>
      <c r="AV248" s="392"/>
      <c r="AW248" s="392"/>
      <c r="AX248" s="392"/>
      <c r="AY248" s="392"/>
      <c r="AZ248" s="392"/>
      <c r="BA248" s="392"/>
      <c r="BB248" s="392"/>
      <c r="BC248" s="393"/>
      <c r="BD248" s="308"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381" t="s">
        <v>1420</v>
      </c>
      <c r="EM248" s="325" t="s">
        <v>1419</v>
      </c>
      <c r="EN248" s="281" t="s">
        <v>1385</v>
      </c>
      <c r="EO248" s="394">
        <v>0</v>
      </c>
      <c r="EP248" s="394">
        <v>4</v>
      </c>
      <c r="EQ248" s="282">
        <v>1</v>
      </c>
      <c r="ER248" s="282">
        <v>1</v>
      </c>
      <c r="ES248" s="282">
        <v>1</v>
      </c>
      <c r="ET248" s="282">
        <v>1</v>
      </c>
    </row>
    <row r="249" spans="1:152" ht="105" customHeight="1" x14ac:dyDescent="0.2">
      <c r="A249" s="284" t="s">
        <v>90</v>
      </c>
      <c r="B249" s="439" t="s">
        <v>91</v>
      </c>
      <c r="C249" s="440" t="s">
        <v>992</v>
      </c>
      <c r="D249" s="440"/>
      <c r="E249" s="8" t="s">
        <v>1343</v>
      </c>
      <c r="F249" s="288" t="str">
        <f t="shared" si="153"/>
        <v>E3.P_L</v>
      </c>
      <c r="G249" s="787" t="s">
        <v>379</v>
      </c>
      <c r="H249" s="787" t="s">
        <v>507</v>
      </c>
      <c r="I249" s="464" t="s">
        <v>1422</v>
      </c>
      <c r="J249" s="465" t="s">
        <v>212</v>
      </c>
      <c r="K249" s="466" t="str">
        <f t="shared" si="154"/>
        <v>E3.P_L.MR3</v>
      </c>
      <c r="L249" s="368" t="s">
        <v>503</v>
      </c>
      <c r="M249" s="682" t="s">
        <v>1352</v>
      </c>
      <c r="N249" s="252" t="s">
        <v>1423</v>
      </c>
      <c r="O249" s="252" t="s">
        <v>1424</v>
      </c>
      <c r="P249" s="372" t="s">
        <v>64</v>
      </c>
      <c r="Q249" s="373" t="str">
        <f t="shared" si="155"/>
        <v>E3.P_L.MR3-MP01-1</v>
      </c>
      <c r="R249" s="431" t="s">
        <v>1425</v>
      </c>
      <c r="S249" s="321" t="s">
        <v>1385</v>
      </c>
      <c r="T249" s="376">
        <v>0</v>
      </c>
      <c r="U249" s="377">
        <v>4</v>
      </c>
      <c r="V249" s="376" t="s">
        <v>67</v>
      </c>
      <c r="W249" s="260">
        <v>1</v>
      </c>
      <c r="X249" s="378">
        <v>1</v>
      </c>
      <c r="Y249" s="260">
        <v>1</v>
      </c>
      <c r="Z249" s="379">
        <v>1</v>
      </c>
      <c r="AA249" s="305"/>
      <c r="AB249" s="306"/>
      <c r="AC249" s="306"/>
      <c r="AD249" s="306"/>
      <c r="AE249" s="306"/>
      <c r="AF249" s="306"/>
      <c r="AG249" s="306"/>
      <c r="AH249" s="306"/>
      <c r="AI249" s="306"/>
      <c r="AJ249" s="306"/>
      <c r="AK249" s="306"/>
      <c r="AL249" s="306"/>
      <c r="AM249" s="306"/>
      <c r="AN249" s="306"/>
      <c r="AO249" s="306"/>
      <c r="AP249" s="306"/>
      <c r="AQ249" s="306"/>
      <c r="AR249" s="306"/>
      <c r="AS249" s="306"/>
      <c r="AT249" s="306"/>
      <c r="AU249" s="306"/>
      <c r="AV249" s="306"/>
      <c r="AW249" s="306"/>
      <c r="AX249" s="306"/>
      <c r="AY249" s="306"/>
      <c r="AZ249" s="306"/>
      <c r="BA249" s="306"/>
      <c r="BB249" s="306"/>
      <c r="BC249" s="307"/>
      <c r="BD249" s="308"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381" t="s">
        <v>1426</v>
      </c>
      <c r="EM249" s="325" t="s">
        <v>1425</v>
      </c>
      <c r="EN249" s="281" t="s">
        <v>1385</v>
      </c>
      <c r="EO249" s="281">
        <v>0</v>
      </c>
      <c r="EP249" s="281">
        <v>4</v>
      </c>
      <c r="EQ249" s="282">
        <v>1</v>
      </c>
      <c r="ER249" s="282">
        <v>1</v>
      </c>
      <c r="ES249" s="282">
        <v>1</v>
      </c>
      <c r="ET249" s="282">
        <v>1</v>
      </c>
    </row>
    <row r="250" spans="1:152" ht="39" customHeight="1" x14ac:dyDescent="0.2">
      <c r="A250" s="284" t="s">
        <v>90</v>
      </c>
      <c r="B250" s="439" t="s">
        <v>91</v>
      </c>
      <c r="C250" s="440" t="s">
        <v>992</v>
      </c>
      <c r="D250" s="440"/>
      <c r="E250" s="8" t="s">
        <v>1343</v>
      </c>
      <c r="F250" s="288" t="str">
        <f t="shared" si="153"/>
        <v>E3.P_L</v>
      </c>
      <c r="G250" s="787" t="s">
        <v>379</v>
      </c>
      <c r="H250" s="787" t="s">
        <v>507</v>
      </c>
      <c r="I250" s="467"/>
      <c r="J250" s="468" t="s">
        <v>212</v>
      </c>
      <c r="K250" s="382" t="str">
        <f t="shared" si="154"/>
        <v>E3.P_L.MR3</v>
      </c>
      <c r="L250" s="293" t="s">
        <v>503</v>
      </c>
      <c r="M250" s="294" t="s">
        <v>1352</v>
      </c>
      <c r="N250" s="295" t="s">
        <v>1423</v>
      </c>
      <c r="O250" s="295" t="s">
        <v>1424</v>
      </c>
      <c r="P250" s="385" t="s">
        <v>87</v>
      </c>
      <c r="Q250" s="386" t="str">
        <f t="shared" si="155"/>
        <v>E3.P_L.MR3-MP02-1</v>
      </c>
      <c r="R250" s="431" t="s">
        <v>1428</v>
      </c>
      <c r="S250" s="321" t="s">
        <v>1429</v>
      </c>
      <c r="T250" s="300">
        <v>7</v>
      </c>
      <c r="U250" s="301">
        <v>3</v>
      </c>
      <c r="V250" s="300" t="s">
        <v>67</v>
      </c>
      <c r="W250" s="302">
        <v>0</v>
      </c>
      <c r="X250" s="303">
        <v>1</v>
      </c>
      <c r="Y250" s="302">
        <v>1</v>
      </c>
      <c r="Z250" s="304">
        <v>1</v>
      </c>
      <c r="AA250" s="305"/>
      <c r="AB250" s="306"/>
      <c r="AC250" s="306"/>
      <c r="AD250" s="306"/>
      <c r="AE250" s="306"/>
      <c r="AF250" s="306"/>
      <c r="AG250" s="306"/>
      <c r="AH250" s="306"/>
      <c r="AI250" s="306"/>
      <c r="AJ250" s="306"/>
      <c r="AK250" s="306"/>
      <c r="AL250" s="306"/>
      <c r="AM250" s="306"/>
      <c r="AN250" s="306"/>
      <c r="AO250" s="306"/>
      <c r="AP250" s="306"/>
      <c r="AQ250" s="306"/>
      <c r="AR250" s="306"/>
      <c r="AS250" s="306"/>
      <c r="AT250" s="306"/>
      <c r="AU250" s="306"/>
      <c r="AV250" s="306"/>
      <c r="AW250" s="306"/>
      <c r="AX250" s="306"/>
      <c r="AY250" s="306"/>
      <c r="AZ250" s="306"/>
      <c r="BA250" s="306"/>
      <c r="BB250" s="306"/>
      <c r="BC250" s="307"/>
      <c r="BD250" s="308"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381" t="s">
        <v>1430</v>
      </c>
      <c r="EM250" s="325" t="s">
        <v>1428</v>
      </c>
      <c r="EN250" s="281" t="s">
        <v>1429</v>
      </c>
      <c r="EO250" s="281">
        <v>7</v>
      </c>
      <c r="EP250" s="281">
        <v>3</v>
      </c>
      <c r="EQ250" s="282">
        <v>0</v>
      </c>
      <c r="ER250" s="282">
        <v>1</v>
      </c>
      <c r="ES250" s="282">
        <v>1</v>
      </c>
      <c r="ET250" s="282">
        <v>1</v>
      </c>
    </row>
    <row r="251" spans="1:152" ht="48" customHeight="1" thickBot="1" x14ac:dyDescent="0.25">
      <c r="A251" s="284" t="s">
        <v>90</v>
      </c>
      <c r="B251" s="439" t="s">
        <v>91</v>
      </c>
      <c r="C251" s="440" t="s">
        <v>992</v>
      </c>
      <c r="D251" s="440"/>
      <c r="E251" s="8" t="s">
        <v>1343</v>
      </c>
      <c r="F251" s="288" t="str">
        <f t="shared" si="153"/>
        <v>E3.P_L</v>
      </c>
      <c r="G251" s="787" t="s">
        <v>379</v>
      </c>
      <c r="H251" s="787" t="s">
        <v>507</v>
      </c>
      <c r="I251" s="473"/>
      <c r="J251" s="474" t="s">
        <v>212</v>
      </c>
      <c r="K251" s="475" t="str">
        <f t="shared" si="154"/>
        <v>E3.P_L.MR3</v>
      </c>
      <c r="L251" s="395" t="s">
        <v>503</v>
      </c>
      <c r="M251" s="396" t="s">
        <v>1352</v>
      </c>
      <c r="N251" s="437" t="s">
        <v>1423</v>
      </c>
      <c r="O251" s="437" t="s">
        <v>1424</v>
      </c>
      <c r="P251" s="399" t="s">
        <v>99</v>
      </c>
      <c r="Q251" s="400" t="str">
        <f t="shared" si="155"/>
        <v>E3.P_L.MR3-MP03-1</v>
      </c>
      <c r="R251" s="486" t="s">
        <v>1432</v>
      </c>
      <c r="S251" s="344" t="s">
        <v>1433</v>
      </c>
      <c r="T251" s="358">
        <v>0</v>
      </c>
      <c r="U251" s="359">
        <v>2</v>
      </c>
      <c r="V251" s="358" t="s">
        <v>67</v>
      </c>
      <c r="W251" s="360">
        <v>0</v>
      </c>
      <c r="X251" s="361">
        <v>1</v>
      </c>
      <c r="Y251" s="360">
        <v>1</v>
      </c>
      <c r="Z251" s="362">
        <v>0</v>
      </c>
      <c r="AA251" s="305"/>
      <c r="AB251" s="306"/>
      <c r="AC251" s="306"/>
      <c r="AD251" s="306"/>
      <c r="AE251" s="306"/>
      <c r="AF251" s="306"/>
      <c r="AG251" s="306"/>
      <c r="AH251" s="306"/>
      <c r="AI251" s="306"/>
      <c r="AJ251" s="306"/>
      <c r="AK251" s="306"/>
      <c r="AL251" s="306"/>
      <c r="AM251" s="306"/>
      <c r="AN251" s="306"/>
      <c r="AO251" s="306"/>
      <c r="AP251" s="306"/>
      <c r="AQ251" s="306"/>
      <c r="AR251" s="306"/>
      <c r="AS251" s="306"/>
      <c r="AT251" s="306"/>
      <c r="AU251" s="306"/>
      <c r="AV251" s="306"/>
      <c r="AW251" s="306"/>
      <c r="AX251" s="306"/>
      <c r="AY251" s="306"/>
      <c r="AZ251" s="306"/>
      <c r="BA251" s="306"/>
      <c r="BB251" s="306"/>
      <c r="BC251" s="307"/>
      <c r="BD251" s="308"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381" t="s">
        <v>1434</v>
      </c>
      <c r="EM251" s="325" t="s">
        <v>1432</v>
      </c>
      <c r="EN251" s="281" t="s">
        <v>1433</v>
      </c>
      <c r="EO251" s="281">
        <v>0</v>
      </c>
      <c r="EP251" s="281">
        <v>2</v>
      </c>
      <c r="EQ251" s="282">
        <v>0</v>
      </c>
      <c r="ER251" s="282">
        <v>1</v>
      </c>
      <c r="ES251" s="282">
        <v>1</v>
      </c>
      <c r="ET251" s="282">
        <v>0</v>
      </c>
    </row>
    <row r="252" spans="1:152" ht="119.25" customHeight="1" x14ac:dyDescent="0.2">
      <c r="A252" s="284" t="s">
        <v>90</v>
      </c>
      <c r="B252" s="439" t="s">
        <v>91</v>
      </c>
      <c r="C252" s="440" t="s">
        <v>992</v>
      </c>
      <c r="D252" s="440"/>
      <c r="E252" s="8" t="s">
        <v>1343</v>
      </c>
      <c r="F252" s="288" t="str">
        <f t="shared" si="153"/>
        <v>E3.P_L</v>
      </c>
      <c r="G252" s="463" t="s">
        <v>379</v>
      </c>
      <c r="H252" s="463" t="s">
        <v>507</v>
      </c>
      <c r="I252" s="464" t="s">
        <v>1436</v>
      </c>
      <c r="J252" s="465" t="s">
        <v>268</v>
      </c>
      <c r="K252" s="466" t="str">
        <f t="shared" si="154"/>
        <v>E3.P_L.MR4</v>
      </c>
      <c r="L252" s="368" t="s">
        <v>511</v>
      </c>
      <c r="M252" s="369" t="s">
        <v>1437</v>
      </c>
      <c r="N252" s="788">
        <v>0</v>
      </c>
      <c r="O252" s="490">
        <v>4</v>
      </c>
      <c r="P252" s="492" t="s">
        <v>64</v>
      </c>
      <c r="Q252" s="492" t="str">
        <f t="shared" si="155"/>
        <v>E3.P_L.MR4-MP01-1</v>
      </c>
      <c r="R252" s="747" t="s">
        <v>1438</v>
      </c>
      <c r="S252" s="748" t="s">
        <v>1439</v>
      </c>
      <c r="T252" s="640">
        <v>0</v>
      </c>
      <c r="U252" s="641">
        <v>1</v>
      </c>
      <c r="V252" s="640" t="s">
        <v>67</v>
      </c>
      <c r="W252" s="495">
        <v>1</v>
      </c>
      <c r="X252" s="496">
        <v>0</v>
      </c>
      <c r="Y252" s="495">
        <v>0</v>
      </c>
      <c r="Z252" s="497">
        <v>0</v>
      </c>
      <c r="AA252" s="305"/>
      <c r="AB252" s="306"/>
      <c r="AC252" s="306"/>
      <c r="AD252" s="306"/>
      <c r="AE252" s="306"/>
      <c r="AF252" s="306"/>
      <c r="AG252" s="306"/>
      <c r="AH252" s="306"/>
      <c r="AI252" s="306"/>
      <c r="AJ252" s="306"/>
      <c r="AK252" s="306"/>
      <c r="AL252" s="306"/>
      <c r="AM252" s="306"/>
      <c r="AN252" s="306"/>
      <c r="AO252" s="306"/>
      <c r="AP252" s="306"/>
      <c r="AQ252" s="306"/>
      <c r="AR252" s="306"/>
      <c r="AS252" s="306"/>
      <c r="AT252" s="306"/>
      <c r="AU252" s="306"/>
      <c r="AV252" s="306"/>
      <c r="AW252" s="306"/>
      <c r="AX252" s="306"/>
      <c r="AY252" s="306"/>
      <c r="AZ252" s="306"/>
      <c r="BA252" s="306"/>
      <c r="BB252" s="306"/>
      <c r="BC252" s="307"/>
      <c r="BD252" s="308"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499" t="s">
        <v>1440</v>
      </c>
      <c r="EM252" s="279" t="s">
        <v>1438</v>
      </c>
      <c r="EN252" s="280" t="s">
        <v>1439</v>
      </c>
      <c r="EO252" s="281">
        <v>0</v>
      </c>
      <c r="EP252" s="281">
        <v>1</v>
      </c>
      <c r="EQ252" s="282">
        <v>1</v>
      </c>
      <c r="ER252" s="282">
        <v>0</v>
      </c>
      <c r="ES252" s="282">
        <v>0</v>
      </c>
      <c r="ET252" s="282">
        <v>0</v>
      </c>
    </row>
    <row r="253" spans="1:152" ht="40.5" customHeight="1" x14ac:dyDescent="0.2">
      <c r="A253" s="284" t="s">
        <v>90</v>
      </c>
      <c r="B253" s="439" t="s">
        <v>91</v>
      </c>
      <c r="C253" s="440" t="s">
        <v>992</v>
      </c>
      <c r="D253" s="440"/>
      <c r="E253" s="8" t="s">
        <v>1343</v>
      </c>
      <c r="F253" s="288" t="str">
        <f t="shared" si="153"/>
        <v>E3.P_L</v>
      </c>
      <c r="G253" s="289" t="s">
        <v>379</v>
      </c>
      <c r="H253" s="289" t="s">
        <v>507</v>
      </c>
      <c r="I253" s="467"/>
      <c r="J253" s="468" t="s">
        <v>268</v>
      </c>
      <c r="K253" s="382" t="str">
        <f t="shared" si="154"/>
        <v>E3.P_L.MR4</v>
      </c>
      <c r="L253" s="419" t="s">
        <v>511</v>
      </c>
      <c r="M253" s="420" t="s">
        <v>1437</v>
      </c>
      <c r="N253" s="789">
        <v>0</v>
      </c>
      <c r="O253" s="503">
        <v>4</v>
      </c>
      <c r="P253" s="504" t="s">
        <v>74</v>
      </c>
      <c r="Q253" s="504" t="str">
        <f t="shared" si="155"/>
        <v>E3.P_L.MR4-MP01-2</v>
      </c>
      <c r="R253" s="749" t="s">
        <v>1438</v>
      </c>
      <c r="S253" s="299" t="s">
        <v>1442</v>
      </c>
      <c r="T253" s="300">
        <v>0</v>
      </c>
      <c r="U253" s="301">
        <v>1</v>
      </c>
      <c r="V253" s="300" t="s">
        <v>67</v>
      </c>
      <c r="W253" s="302">
        <v>0</v>
      </c>
      <c r="X253" s="303">
        <v>1</v>
      </c>
      <c r="Y253" s="302">
        <v>0</v>
      </c>
      <c r="Z253" s="304">
        <v>0</v>
      </c>
      <c r="AA253" s="305"/>
      <c r="AB253" s="306"/>
      <c r="AC253" s="306"/>
      <c r="AD253" s="306"/>
      <c r="AE253" s="306"/>
      <c r="AF253" s="306"/>
      <c r="AG253" s="306"/>
      <c r="AH253" s="306"/>
      <c r="AI253" s="306"/>
      <c r="AJ253" s="306"/>
      <c r="AK253" s="306"/>
      <c r="AL253" s="306"/>
      <c r="AM253" s="306"/>
      <c r="AN253" s="306"/>
      <c r="AO253" s="306"/>
      <c r="AP253" s="306"/>
      <c r="AQ253" s="306"/>
      <c r="AR253" s="306"/>
      <c r="AS253" s="306"/>
      <c r="AT253" s="306"/>
      <c r="AU253" s="306"/>
      <c r="AV253" s="306"/>
      <c r="AW253" s="306"/>
      <c r="AX253" s="306"/>
      <c r="AY253" s="306"/>
      <c r="AZ253" s="306"/>
      <c r="BA253" s="306"/>
      <c r="BB253" s="306"/>
      <c r="BC253" s="307"/>
      <c r="BD253" s="308"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499" t="s">
        <v>1443</v>
      </c>
      <c r="EM253" s="279" t="s">
        <v>1438</v>
      </c>
      <c r="EN253" s="280" t="s">
        <v>1442</v>
      </c>
      <c r="EO253" s="281">
        <v>0</v>
      </c>
      <c r="EP253" s="281">
        <v>1</v>
      </c>
      <c r="EQ253" s="282">
        <v>0</v>
      </c>
      <c r="ER253" s="282">
        <v>1</v>
      </c>
      <c r="ES253" s="282">
        <v>0</v>
      </c>
      <c r="ET253" s="282">
        <v>0</v>
      </c>
    </row>
    <row r="254" spans="1:152" ht="45.75" customHeight="1" x14ac:dyDescent="0.2">
      <c r="A254" s="284" t="s">
        <v>90</v>
      </c>
      <c r="B254" s="439" t="s">
        <v>91</v>
      </c>
      <c r="C254" s="440" t="s">
        <v>992</v>
      </c>
      <c r="D254" s="440"/>
      <c r="E254" s="8" t="s">
        <v>1343</v>
      </c>
      <c r="F254" s="288" t="str">
        <f t="shared" si="153"/>
        <v>E3.P_L</v>
      </c>
      <c r="G254" s="289" t="s">
        <v>379</v>
      </c>
      <c r="H254" s="289" t="s">
        <v>507</v>
      </c>
      <c r="I254" s="467"/>
      <c r="J254" s="468" t="s">
        <v>268</v>
      </c>
      <c r="K254" s="382" t="str">
        <f t="shared" si="154"/>
        <v>E3.P_L.MR4</v>
      </c>
      <c r="L254" s="419" t="s">
        <v>511</v>
      </c>
      <c r="M254" s="420" t="s">
        <v>1437</v>
      </c>
      <c r="N254" s="789">
        <v>0</v>
      </c>
      <c r="O254" s="503">
        <v>4</v>
      </c>
      <c r="P254" s="504" t="s">
        <v>87</v>
      </c>
      <c r="Q254" s="504" t="str">
        <f t="shared" si="155"/>
        <v>E3.P_L.MR4-MP02-1</v>
      </c>
      <c r="R254" s="749" t="s">
        <v>1445</v>
      </c>
      <c r="S254" s="299" t="s">
        <v>1446</v>
      </c>
      <c r="T254" s="300">
        <v>0</v>
      </c>
      <c r="U254" s="301">
        <v>1</v>
      </c>
      <c r="V254" s="300" t="s">
        <v>67</v>
      </c>
      <c r="W254" s="302">
        <v>0.2</v>
      </c>
      <c r="X254" s="303">
        <v>0.8</v>
      </c>
      <c r="Y254" s="302">
        <v>0</v>
      </c>
      <c r="Z254" s="304">
        <v>0</v>
      </c>
      <c r="AA254" s="305"/>
      <c r="AB254" s="306"/>
      <c r="AC254" s="306"/>
      <c r="AD254" s="306"/>
      <c r="AE254" s="306"/>
      <c r="AF254" s="306"/>
      <c r="AG254" s="306"/>
      <c r="AH254" s="306"/>
      <c r="AI254" s="306"/>
      <c r="AJ254" s="306"/>
      <c r="AK254" s="306"/>
      <c r="AL254" s="306"/>
      <c r="AM254" s="306"/>
      <c r="AN254" s="306"/>
      <c r="AO254" s="306"/>
      <c r="AP254" s="306"/>
      <c r="AQ254" s="306"/>
      <c r="AR254" s="306"/>
      <c r="AS254" s="306"/>
      <c r="AT254" s="306"/>
      <c r="AU254" s="306"/>
      <c r="AV254" s="306"/>
      <c r="AW254" s="306"/>
      <c r="AX254" s="306"/>
      <c r="AY254" s="306"/>
      <c r="AZ254" s="306"/>
      <c r="BA254" s="306"/>
      <c r="BB254" s="306"/>
      <c r="BC254" s="307"/>
      <c r="BD254" s="308"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499" t="s">
        <v>1447</v>
      </c>
      <c r="EM254" s="279" t="s">
        <v>1445</v>
      </c>
      <c r="EN254" s="280" t="s">
        <v>1446</v>
      </c>
      <c r="EO254" s="281">
        <v>0</v>
      </c>
      <c r="EP254" s="281">
        <v>1</v>
      </c>
      <c r="EQ254" s="282">
        <v>0.2</v>
      </c>
      <c r="ER254" s="282">
        <v>0.8</v>
      </c>
      <c r="ES254" s="282">
        <v>0</v>
      </c>
      <c r="ET254" s="282">
        <v>0</v>
      </c>
    </row>
    <row r="255" spans="1:152" ht="48.75" customHeight="1" thickBot="1" x14ac:dyDescent="0.25">
      <c r="A255" s="284" t="s">
        <v>90</v>
      </c>
      <c r="B255" s="619" t="s">
        <v>91</v>
      </c>
      <c r="C255" s="620" t="s">
        <v>992</v>
      </c>
      <c r="D255" s="620"/>
      <c r="E255" s="21" t="s">
        <v>1343</v>
      </c>
      <c r="F255" s="621" t="str">
        <f t="shared" si="153"/>
        <v>E3.P_L</v>
      </c>
      <c r="G255" s="433" t="s">
        <v>379</v>
      </c>
      <c r="H255" s="433" t="s">
        <v>507</v>
      </c>
      <c r="I255" s="473"/>
      <c r="J255" s="474" t="s">
        <v>268</v>
      </c>
      <c r="K255" s="475" t="str">
        <f t="shared" si="154"/>
        <v>E3.P_L.MR4</v>
      </c>
      <c r="L255" s="435" t="s">
        <v>511</v>
      </c>
      <c r="M255" s="436" t="s">
        <v>1437</v>
      </c>
      <c r="N255" s="790">
        <v>0</v>
      </c>
      <c r="O255" s="513">
        <v>4</v>
      </c>
      <c r="P255" s="514" t="s">
        <v>1271</v>
      </c>
      <c r="Q255" s="514" t="str">
        <f t="shared" si="155"/>
        <v>E3.P_L.MR4-MP02-2</v>
      </c>
      <c r="R255" s="791" t="s">
        <v>1445</v>
      </c>
      <c r="S255" s="792" t="s">
        <v>1449</v>
      </c>
      <c r="T255" s="345">
        <v>0</v>
      </c>
      <c r="U255" s="346">
        <v>1</v>
      </c>
      <c r="V255" s="345" t="s">
        <v>67</v>
      </c>
      <c r="W255" s="517">
        <v>0</v>
      </c>
      <c r="X255" s="589">
        <v>1</v>
      </c>
      <c r="Y255" s="517">
        <v>0</v>
      </c>
      <c r="Z255" s="590">
        <v>0</v>
      </c>
      <c r="AA255" s="793"/>
      <c r="AB255" s="794"/>
      <c r="AC255" s="794"/>
      <c r="AD255" s="794"/>
      <c r="AE255" s="794"/>
      <c r="AF255" s="794"/>
      <c r="AG255" s="794"/>
      <c r="AH255" s="794"/>
      <c r="AI255" s="794"/>
      <c r="AJ255" s="794"/>
      <c r="AK255" s="794"/>
      <c r="AL255" s="794"/>
      <c r="AM255" s="794"/>
      <c r="AN255" s="794"/>
      <c r="AO255" s="794"/>
      <c r="AP255" s="794"/>
      <c r="AQ255" s="794"/>
      <c r="AR255" s="794"/>
      <c r="AS255" s="794"/>
      <c r="AT255" s="794"/>
      <c r="AU255" s="794"/>
      <c r="AV255" s="794"/>
      <c r="AW255" s="794"/>
      <c r="AX255" s="794"/>
      <c r="AY255" s="794"/>
      <c r="AZ255" s="794"/>
      <c r="BA255" s="794"/>
      <c r="BB255" s="794"/>
      <c r="BC255" s="795"/>
      <c r="BD255" s="308"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499" t="s">
        <v>1450</v>
      </c>
      <c r="EM255" s="279" t="s">
        <v>1445</v>
      </c>
      <c r="EN255" s="280" t="s">
        <v>1449</v>
      </c>
      <c r="EO255" s="281">
        <v>0</v>
      </c>
      <c r="EP255" s="281">
        <v>1</v>
      </c>
      <c r="EQ255" s="282">
        <v>0</v>
      </c>
      <c r="ER255" s="282">
        <v>1</v>
      </c>
      <c r="ES255" s="282">
        <v>0</v>
      </c>
      <c r="ET255" s="282">
        <v>0</v>
      </c>
    </row>
    <row r="256" spans="1:152" ht="94.5" customHeight="1" x14ac:dyDescent="0.2">
      <c r="A256" s="240" t="s">
        <v>103</v>
      </c>
      <c r="B256" s="796" t="s">
        <v>104</v>
      </c>
      <c r="C256" s="797" t="s">
        <v>1452</v>
      </c>
      <c r="D256" s="798" t="s">
        <v>1453</v>
      </c>
      <c r="E256" s="3" t="s">
        <v>57</v>
      </c>
      <c r="F256" s="666" t="str">
        <f t="shared" si="153"/>
        <v>E4.P_A</v>
      </c>
      <c r="G256" s="764" t="s">
        <v>391</v>
      </c>
      <c r="H256" s="531" t="s">
        <v>542</v>
      </c>
      <c r="I256" s="413" t="s">
        <v>1454</v>
      </c>
      <c r="J256" s="445" t="s">
        <v>61</v>
      </c>
      <c r="K256" s="407" t="str">
        <f t="shared" si="154"/>
        <v>E4.P_A.MR1</v>
      </c>
      <c r="L256" s="368" t="s">
        <v>518</v>
      </c>
      <c r="M256" s="369" t="s">
        <v>1455</v>
      </c>
      <c r="N256" s="799">
        <v>635</v>
      </c>
      <c r="O256" s="799">
        <v>571</v>
      </c>
      <c r="P256" s="800" t="s">
        <v>64</v>
      </c>
      <c r="Q256" s="800" t="str">
        <f t="shared" si="155"/>
        <v>E4.P_A.MR1-MP01-1</v>
      </c>
      <c r="R256" s="427" t="s">
        <v>1456</v>
      </c>
      <c r="S256" s="375" t="s">
        <v>1457</v>
      </c>
      <c r="T256" s="376">
        <v>10</v>
      </c>
      <c r="U256" s="377">
        <v>100</v>
      </c>
      <c r="V256" s="376" t="s">
        <v>67</v>
      </c>
      <c r="W256" s="260">
        <v>25</v>
      </c>
      <c r="X256" s="378">
        <v>25</v>
      </c>
      <c r="Y256" s="260">
        <v>25</v>
      </c>
      <c r="Z256" s="379">
        <v>25</v>
      </c>
      <c r="AA256" s="264">
        <f>40000000+40000000+10000000+80000000+422661060</f>
        <v>592661060</v>
      </c>
      <c r="AB256" s="265">
        <v>0</v>
      </c>
      <c r="AC256" s="265">
        <v>200000000</v>
      </c>
      <c r="AD256" s="265">
        <v>0</v>
      </c>
      <c r="AE256" s="265">
        <v>0</v>
      </c>
      <c r="AF256" s="265">
        <f>200000000+18874000+20000000+80000000+130000000+300000000+150000000+200000000+70000000+150000000+307184290+1325260457+100000000+200000000+356020193</f>
        <v>3607338940</v>
      </c>
      <c r="AG256" s="265">
        <f t="shared" ref="AG256" si="196">SUM(AA256:AF256)</f>
        <v>4400000000</v>
      </c>
      <c r="AH256" s="265">
        <f t="shared" ref="AH256:AM256" si="197">AA256*1.035</f>
        <v>613404197.0999999</v>
      </c>
      <c r="AI256" s="265">
        <f t="shared" si="197"/>
        <v>0</v>
      </c>
      <c r="AJ256" s="265">
        <f t="shared" si="197"/>
        <v>206999999.99999997</v>
      </c>
      <c r="AK256" s="265">
        <f t="shared" si="197"/>
        <v>0</v>
      </c>
      <c r="AL256" s="265">
        <f t="shared" si="197"/>
        <v>0</v>
      </c>
      <c r="AM256" s="265">
        <f t="shared" si="197"/>
        <v>3733595802.8999996</v>
      </c>
      <c r="AN256" s="265">
        <f t="shared" ref="AN256" si="198">SUM(AH256:AM256)</f>
        <v>4554000000</v>
      </c>
      <c r="AO256" s="265">
        <f>AH256*1.035</f>
        <v>634873343.99849987</v>
      </c>
      <c r="AP256" s="265">
        <f t="shared" ref="AP256:BA256" si="199">AI256*1.035</f>
        <v>0</v>
      </c>
      <c r="AQ256" s="265">
        <f t="shared" si="199"/>
        <v>214244999.99999994</v>
      </c>
      <c r="AR256" s="265">
        <f t="shared" si="199"/>
        <v>0</v>
      </c>
      <c r="AS256" s="265">
        <f t="shared" si="199"/>
        <v>0</v>
      </c>
      <c r="AT256" s="265">
        <f t="shared" si="199"/>
        <v>3864271656.0014992</v>
      </c>
      <c r="AU256" s="265">
        <f t="shared" si="199"/>
        <v>4713390000</v>
      </c>
      <c r="AV256" s="265">
        <f t="shared" si="199"/>
        <v>657093911.03844726</v>
      </c>
      <c r="AW256" s="265">
        <f t="shared" si="199"/>
        <v>0</v>
      </c>
      <c r="AX256" s="265">
        <f t="shared" si="199"/>
        <v>221743574.99999991</v>
      </c>
      <c r="AY256" s="265">
        <f t="shared" si="199"/>
        <v>0</v>
      </c>
      <c r="AZ256" s="265">
        <f t="shared" si="199"/>
        <v>0</v>
      </c>
      <c r="BA256" s="265">
        <f t="shared" si="199"/>
        <v>3999521163.9615512</v>
      </c>
      <c r="BB256" s="265">
        <f t="shared" ref="BB256" si="200">SUM(AV256:BA256)</f>
        <v>4878358649.9999981</v>
      </c>
      <c r="BC256" s="670">
        <f t="shared" ref="BC256" si="201">+BB256+AU256+AN256+AG256</f>
        <v>18545748650</v>
      </c>
      <c r="BD256" s="308"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01" t="s">
        <v>1459</v>
      </c>
      <c r="EM256" s="325" t="s">
        <v>1456</v>
      </c>
      <c r="EN256" s="281" t="s">
        <v>1457</v>
      </c>
      <c r="EO256" s="281">
        <v>10</v>
      </c>
      <c r="EP256" s="281">
        <v>100</v>
      </c>
      <c r="EQ256" s="282">
        <v>25</v>
      </c>
      <c r="ER256" s="282">
        <v>25</v>
      </c>
      <c r="ES256" s="282">
        <v>25</v>
      </c>
      <c r="ET256" s="282">
        <v>25</v>
      </c>
    </row>
    <row r="257" spans="1:150" ht="41.25" customHeight="1" x14ac:dyDescent="0.2">
      <c r="A257" s="802" t="s">
        <v>103</v>
      </c>
      <c r="B257" s="439" t="s">
        <v>104</v>
      </c>
      <c r="C257" s="440" t="s">
        <v>1452</v>
      </c>
      <c r="D257" s="440"/>
      <c r="E257" s="8" t="s">
        <v>57</v>
      </c>
      <c r="F257" s="672" t="str">
        <f t="shared" si="153"/>
        <v>E4.P_A</v>
      </c>
      <c r="G257" s="420" t="s">
        <v>391</v>
      </c>
      <c r="H257" s="420" t="s">
        <v>542</v>
      </c>
      <c r="I257" s="453"/>
      <c r="J257" s="291" t="s">
        <v>61</v>
      </c>
      <c r="K257" s="292" t="str">
        <f t="shared" si="154"/>
        <v>E4.P_A.MR1</v>
      </c>
      <c r="L257" s="419" t="s">
        <v>518</v>
      </c>
      <c r="M257" s="420" t="s">
        <v>1455</v>
      </c>
      <c r="N257" s="503">
        <v>635</v>
      </c>
      <c r="O257" s="503">
        <v>571</v>
      </c>
      <c r="P257" s="803" t="s">
        <v>87</v>
      </c>
      <c r="Q257" s="803" t="str">
        <f t="shared" si="155"/>
        <v>E4.P_A.MR1-MP02-1</v>
      </c>
      <c r="R257" s="431" t="s">
        <v>1461</v>
      </c>
      <c r="S257" s="321" t="s">
        <v>1462</v>
      </c>
      <c r="T257" s="326">
        <v>0.17</v>
      </c>
      <c r="U257" s="327">
        <v>1</v>
      </c>
      <c r="V257" s="326" t="s">
        <v>67</v>
      </c>
      <c r="W257" s="328">
        <v>0.25</v>
      </c>
      <c r="X257" s="329">
        <v>0.25</v>
      </c>
      <c r="Y257" s="328">
        <v>0.25</v>
      </c>
      <c r="Z257" s="330">
        <v>0.25</v>
      </c>
      <c r="AA257" s="331"/>
      <c r="AB257" s="332"/>
      <c r="AC257" s="332"/>
      <c r="AD257" s="332"/>
      <c r="AE257" s="332"/>
      <c r="AF257" s="332"/>
      <c r="AG257" s="332"/>
      <c r="AH257" s="332"/>
      <c r="AI257" s="332"/>
      <c r="AJ257" s="332"/>
      <c r="AK257" s="332"/>
      <c r="AL257" s="332"/>
      <c r="AM257" s="332"/>
      <c r="AN257" s="332"/>
      <c r="AO257" s="332"/>
      <c r="AP257" s="332"/>
      <c r="AQ257" s="332"/>
      <c r="AR257" s="332"/>
      <c r="AS257" s="332"/>
      <c r="AT257" s="332"/>
      <c r="AU257" s="332"/>
      <c r="AV257" s="332"/>
      <c r="AW257" s="332"/>
      <c r="AX257" s="332"/>
      <c r="AY257" s="332"/>
      <c r="AZ257" s="332"/>
      <c r="BA257" s="332"/>
      <c r="BB257" s="332"/>
      <c r="BC257" s="333"/>
      <c r="BD257" s="308"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01" t="s">
        <v>1463</v>
      </c>
      <c r="EM257" s="325" t="s">
        <v>1461</v>
      </c>
      <c r="EN257" s="281" t="s">
        <v>1462</v>
      </c>
      <c r="EO257" s="336">
        <v>17</v>
      </c>
      <c r="EP257" s="336">
        <v>100</v>
      </c>
      <c r="EQ257" s="336">
        <v>25</v>
      </c>
      <c r="ER257" s="336">
        <v>25</v>
      </c>
      <c r="ES257" s="336">
        <v>25</v>
      </c>
      <c r="ET257" s="336">
        <v>25</v>
      </c>
    </row>
    <row r="258" spans="1:150" ht="39.75" customHeight="1" x14ac:dyDescent="0.2">
      <c r="A258" s="802" t="s">
        <v>103</v>
      </c>
      <c r="B258" s="439" t="s">
        <v>104</v>
      </c>
      <c r="C258" s="440" t="s">
        <v>1452</v>
      </c>
      <c r="D258" s="440"/>
      <c r="E258" s="8" t="s">
        <v>57</v>
      </c>
      <c r="F258" s="672" t="str">
        <f t="shared" si="153"/>
        <v>E4.P_A</v>
      </c>
      <c r="G258" s="420" t="s">
        <v>391</v>
      </c>
      <c r="H258" s="420" t="s">
        <v>542</v>
      </c>
      <c r="I258" s="453"/>
      <c r="J258" s="291" t="s">
        <v>61</v>
      </c>
      <c r="K258" s="292" t="str">
        <f t="shared" si="154"/>
        <v>E4.P_A.MR1</v>
      </c>
      <c r="L258" s="419" t="s">
        <v>518</v>
      </c>
      <c r="M258" s="420" t="s">
        <v>1455</v>
      </c>
      <c r="N258" s="503">
        <v>635</v>
      </c>
      <c r="O258" s="503">
        <v>571</v>
      </c>
      <c r="P258" s="804" t="s">
        <v>99</v>
      </c>
      <c r="Q258" s="803" t="str">
        <f t="shared" si="155"/>
        <v>E4.P_A.MR1-MP03-1</v>
      </c>
      <c r="R258" s="431" t="s">
        <v>1465</v>
      </c>
      <c r="S258" s="321" t="s">
        <v>1466</v>
      </c>
      <c r="T258" s="389">
        <v>1</v>
      </c>
      <c r="U258" s="390">
        <v>2</v>
      </c>
      <c r="V258" s="389" t="s">
        <v>67</v>
      </c>
      <c r="W258" s="322">
        <v>0.6</v>
      </c>
      <c r="X258" s="337">
        <v>0.8</v>
      </c>
      <c r="Y258" s="322">
        <v>0.6</v>
      </c>
      <c r="Z258" s="304">
        <v>0</v>
      </c>
      <c r="AA258" s="391"/>
      <c r="AB258" s="392"/>
      <c r="AC258" s="392"/>
      <c r="AD258" s="392"/>
      <c r="AE258" s="392"/>
      <c r="AF258" s="392"/>
      <c r="AG258" s="392"/>
      <c r="AH258" s="392"/>
      <c r="AI258" s="392"/>
      <c r="AJ258" s="392"/>
      <c r="AK258" s="392"/>
      <c r="AL258" s="392"/>
      <c r="AM258" s="392"/>
      <c r="AN258" s="392"/>
      <c r="AO258" s="392"/>
      <c r="AP258" s="392"/>
      <c r="AQ258" s="392"/>
      <c r="AR258" s="392"/>
      <c r="AS258" s="392"/>
      <c r="AT258" s="392"/>
      <c r="AU258" s="392"/>
      <c r="AV258" s="392"/>
      <c r="AW258" s="392"/>
      <c r="AX258" s="392"/>
      <c r="AY258" s="392"/>
      <c r="AZ258" s="392"/>
      <c r="BA258" s="392"/>
      <c r="BB258" s="392"/>
      <c r="BC258" s="393"/>
      <c r="BD258" s="308"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01" t="s">
        <v>1467</v>
      </c>
      <c r="EM258" s="325" t="s">
        <v>1465</v>
      </c>
      <c r="EN258" s="281" t="s">
        <v>1466</v>
      </c>
      <c r="EO258" s="394">
        <v>1</v>
      </c>
      <c r="EP258" s="394">
        <v>2</v>
      </c>
      <c r="EQ258" s="283">
        <v>0.6</v>
      </c>
      <c r="ER258" s="283">
        <v>0.8</v>
      </c>
      <c r="ES258" s="283">
        <v>0.6</v>
      </c>
      <c r="ET258" s="282">
        <v>0</v>
      </c>
    </row>
    <row r="259" spans="1:150" ht="38.25" customHeight="1" x14ac:dyDescent="0.2">
      <c r="A259" s="802" t="s">
        <v>103</v>
      </c>
      <c r="B259" s="439" t="s">
        <v>104</v>
      </c>
      <c r="C259" s="440" t="s">
        <v>1452</v>
      </c>
      <c r="D259" s="440"/>
      <c r="E259" s="8" t="s">
        <v>57</v>
      </c>
      <c r="F259" s="672" t="str">
        <f t="shared" si="153"/>
        <v>E4.P_A</v>
      </c>
      <c r="G259" s="420" t="s">
        <v>391</v>
      </c>
      <c r="H259" s="420" t="s">
        <v>542</v>
      </c>
      <c r="I259" s="453"/>
      <c r="J259" s="291" t="s">
        <v>61</v>
      </c>
      <c r="K259" s="292" t="str">
        <f t="shared" si="154"/>
        <v>E4.P_A.MR1</v>
      </c>
      <c r="L259" s="419" t="s">
        <v>518</v>
      </c>
      <c r="M259" s="420" t="s">
        <v>1455</v>
      </c>
      <c r="N259" s="503">
        <v>635</v>
      </c>
      <c r="O259" s="503">
        <v>571</v>
      </c>
      <c r="P259" s="804" t="s">
        <v>112</v>
      </c>
      <c r="Q259" s="803" t="str">
        <f t="shared" si="155"/>
        <v>E4.P_A.MR1-MP04-1</v>
      </c>
      <c r="R259" s="431" t="s">
        <v>1469</v>
      </c>
      <c r="S259" s="321" t="s">
        <v>1470</v>
      </c>
      <c r="T259" s="389">
        <v>2</v>
      </c>
      <c r="U259" s="390">
        <v>2</v>
      </c>
      <c r="V259" s="389" t="s">
        <v>102</v>
      </c>
      <c r="W259" s="322">
        <v>0.5</v>
      </c>
      <c r="X259" s="337">
        <v>0.5</v>
      </c>
      <c r="Y259" s="322">
        <v>0.5</v>
      </c>
      <c r="Z259" s="323">
        <v>0.5</v>
      </c>
      <c r="AA259" s="391"/>
      <c r="AB259" s="392"/>
      <c r="AC259" s="392"/>
      <c r="AD259" s="392"/>
      <c r="AE259" s="392"/>
      <c r="AF259" s="392"/>
      <c r="AG259" s="392"/>
      <c r="AH259" s="392"/>
      <c r="AI259" s="392"/>
      <c r="AJ259" s="392"/>
      <c r="AK259" s="392"/>
      <c r="AL259" s="392"/>
      <c r="AM259" s="392"/>
      <c r="AN259" s="392"/>
      <c r="AO259" s="392"/>
      <c r="AP259" s="392"/>
      <c r="AQ259" s="392"/>
      <c r="AR259" s="392"/>
      <c r="AS259" s="392"/>
      <c r="AT259" s="392"/>
      <c r="AU259" s="392"/>
      <c r="AV259" s="392"/>
      <c r="AW259" s="392"/>
      <c r="AX259" s="392"/>
      <c r="AY259" s="392"/>
      <c r="AZ259" s="392"/>
      <c r="BA259" s="392"/>
      <c r="BB259" s="392"/>
      <c r="BC259" s="393"/>
      <c r="BD259" s="308"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01" t="s">
        <v>1471</v>
      </c>
      <c r="EM259" s="325" t="s">
        <v>1469</v>
      </c>
      <c r="EN259" s="281" t="s">
        <v>1470</v>
      </c>
      <c r="EO259" s="394">
        <v>2</v>
      </c>
      <c r="EP259" s="394">
        <v>2</v>
      </c>
      <c r="EQ259" s="283">
        <v>0.5</v>
      </c>
      <c r="ER259" s="283">
        <v>0.5</v>
      </c>
      <c r="ES259" s="283">
        <v>0.5</v>
      </c>
      <c r="ET259" s="283">
        <v>0.5</v>
      </c>
    </row>
    <row r="260" spans="1:150" ht="36.75" customHeight="1" x14ac:dyDescent="0.2">
      <c r="A260" s="802" t="s">
        <v>103</v>
      </c>
      <c r="B260" s="439" t="s">
        <v>104</v>
      </c>
      <c r="C260" s="440" t="s">
        <v>1452</v>
      </c>
      <c r="D260" s="440"/>
      <c r="E260" s="8" t="s">
        <v>57</v>
      </c>
      <c r="F260" s="672" t="str">
        <f t="shared" si="153"/>
        <v>E4.P_A</v>
      </c>
      <c r="G260" s="420" t="s">
        <v>391</v>
      </c>
      <c r="H260" s="420" t="s">
        <v>542</v>
      </c>
      <c r="I260" s="453"/>
      <c r="J260" s="291" t="s">
        <v>61</v>
      </c>
      <c r="K260" s="292" t="str">
        <f t="shared" si="154"/>
        <v>E4.P_A.MR1</v>
      </c>
      <c r="L260" s="419" t="s">
        <v>518</v>
      </c>
      <c r="M260" s="420" t="s">
        <v>1455</v>
      </c>
      <c r="N260" s="503">
        <v>635</v>
      </c>
      <c r="O260" s="503">
        <v>571</v>
      </c>
      <c r="P260" s="804" t="s">
        <v>122</v>
      </c>
      <c r="Q260" s="803" t="str">
        <f t="shared" si="155"/>
        <v>E4.P_A.MR1-MP05-1</v>
      </c>
      <c r="R260" s="431" t="s">
        <v>1473</v>
      </c>
      <c r="S260" s="321" t="s">
        <v>1474</v>
      </c>
      <c r="T260" s="389">
        <v>0</v>
      </c>
      <c r="U260" s="390">
        <v>1</v>
      </c>
      <c r="V260" s="389" t="s">
        <v>67</v>
      </c>
      <c r="W260" s="328">
        <v>0.25</v>
      </c>
      <c r="X260" s="329">
        <v>0.25</v>
      </c>
      <c r="Y260" s="328">
        <v>0.25</v>
      </c>
      <c r="Z260" s="330">
        <v>0.25</v>
      </c>
      <c r="AA260" s="391"/>
      <c r="AB260" s="392"/>
      <c r="AC260" s="392"/>
      <c r="AD260" s="392"/>
      <c r="AE260" s="392"/>
      <c r="AF260" s="392"/>
      <c r="AG260" s="392"/>
      <c r="AH260" s="392"/>
      <c r="AI260" s="392"/>
      <c r="AJ260" s="392"/>
      <c r="AK260" s="392"/>
      <c r="AL260" s="392"/>
      <c r="AM260" s="392"/>
      <c r="AN260" s="392"/>
      <c r="AO260" s="392"/>
      <c r="AP260" s="392"/>
      <c r="AQ260" s="392"/>
      <c r="AR260" s="392"/>
      <c r="AS260" s="392"/>
      <c r="AT260" s="392"/>
      <c r="AU260" s="392"/>
      <c r="AV260" s="392"/>
      <c r="AW260" s="392"/>
      <c r="AX260" s="392"/>
      <c r="AY260" s="392"/>
      <c r="AZ260" s="392"/>
      <c r="BA260" s="392"/>
      <c r="BB260" s="392"/>
      <c r="BC260" s="393"/>
      <c r="BD260" s="308"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01" t="s">
        <v>1475</v>
      </c>
      <c r="EM260" s="325" t="s">
        <v>1473</v>
      </c>
      <c r="EN260" s="281" t="s">
        <v>1474</v>
      </c>
      <c r="EO260" s="394">
        <v>0</v>
      </c>
      <c r="EP260" s="394">
        <v>1</v>
      </c>
      <c r="EQ260" s="336">
        <v>0.25</v>
      </c>
      <c r="ER260" s="336">
        <v>0.25</v>
      </c>
      <c r="ES260" s="336">
        <v>0.25</v>
      </c>
      <c r="ET260" s="336">
        <v>0.25</v>
      </c>
    </row>
    <row r="261" spans="1:150" ht="36.75" customHeight="1" x14ac:dyDescent="0.2">
      <c r="A261" s="802" t="s">
        <v>103</v>
      </c>
      <c r="B261" s="439" t="s">
        <v>104</v>
      </c>
      <c r="C261" s="440" t="s">
        <v>1452</v>
      </c>
      <c r="D261" s="440"/>
      <c r="E261" s="8" t="s">
        <v>57</v>
      </c>
      <c r="F261" s="672" t="str">
        <f t="shared" si="153"/>
        <v>E4.P_A</v>
      </c>
      <c r="G261" s="420" t="s">
        <v>391</v>
      </c>
      <c r="H261" s="420" t="s">
        <v>542</v>
      </c>
      <c r="I261" s="453"/>
      <c r="J261" s="291" t="s">
        <v>61</v>
      </c>
      <c r="K261" s="292" t="str">
        <f t="shared" si="154"/>
        <v>E4.P_A.MR1</v>
      </c>
      <c r="L261" s="419" t="s">
        <v>518</v>
      </c>
      <c r="M261" s="420" t="s">
        <v>1455</v>
      </c>
      <c r="N261" s="503">
        <v>635</v>
      </c>
      <c r="O261" s="503">
        <v>571</v>
      </c>
      <c r="P261" s="804" t="s">
        <v>132</v>
      </c>
      <c r="Q261" s="803" t="str">
        <f t="shared" si="155"/>
        <v>E4.P_A.MR1-MP06-1</v>
      </c>
      <c r="R261" s="431" t="s">
        <v>1477</v>
      </c>
      <c r="S261" s="321" t="s">
        <v>1478</v>
      </c>
      <c r="T261" s="389">
        <v>0</v>
      </c>
      <c r="U261" s="390">
        <v>2</v>
      </c>
      <c r="V261" s="389" t="s">
        <v>67</v>
      </c>
      <c r="W261" s="302">
        <v>0</v>
      </c>
      <c r="X261" s="303">
        <v>1</v>
      </c>
      <c r="Y261" s="322">
        <v>0.5</v>
      </c>
      <c r="Z261" s="323">
        <v>0.5</v>
      </c>
      <c r="AA261" s="391"/>
      <c r="AB261" s="392"/>
      <c r="AC261" s="392"/>
      <c r="AD261" s="392"/>
      <c r="AE261" s="392"/>
      <c r="AF261" s="392"/>
      <c r="AG261" s="392"/>
      <c r="AH261" s="392"/>
      <c r="AI261" s="392"/>
      <c r="AJ261" s="392"/>
      <c r="AK261" s="392"/>
      <c r="AL261" s="392"/>
      <c r="AM261" s="392"/>
      <c r="AN261" s="392"/>
      <c r="AO261" s="392"/>
      <c r="AP261" s="392"/>
      <c r="AQ261" s="392"/>
      <c r="AR261" s="392"/>
      <c r="AS261" s="392"/>
      <c r="AT261" s="392"/>
      <c r="AU261" s="392"/>
      <c r="AV261" s="392"/>
      <c r="AW261" s="392"/>
      <c r="AX261" s="392"/>
      <c r="AY261" s="392"/>
      <c r="AZ261" s="392"/>
      <c r="BA261" s="392"/>
      <c r="BB261" s="392"/>
      <c r="BC261" s="393"/>
      <c r="BD261" s="308"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01" t="s">
        <v>1479</v>
      </c>
      <c r="EM261" s="325" t="s">
        <v>1477</v>
      </c>
      <c r="EN261" s="281" t="s">
        <v>1478</v>
      </c>
      <c r="EO261" s="394">
        <v>0</v>
      </c>
      <c r="EP261" s="394">
        <v>2</v>
      </c>
      <c r="EQ261" s="282">
        <v>0</v>
      </c>
      <c r="ER261" s="282">
        <v>1</v>
      </c>
      <c r="ES261" s="283">
        <v>0.5</v>
      </c>
      <c r="ET261" s="283">
        <v>0.5</v>
      </c>
    </row>
    <row r="262" spans="1:150" ht="39" customHeight="1" thickBot="1" x14ac:dyDescent="0.25">
      <c r="A262" s="802" t="s">
        <v>103</v>
      </c>
      <c r="B262" s="439" t="s">
        <v>104</v>
      </c>
      <c r="C262" s="440" t="s">
        <v>1452</v>
      </c>
      <c r="D262" s="440"/>
      <c r="E262" s="8" t="s">
        <v>57</v>
      </c>
      <c r="F262" s="672" t="str">
        <f t="shared" si="153"/>
        <v>E4.P_A</v>
      </c>
      <c r="G262" s="420" t="s">
        <v>391</v>
      </c>
      <c r="H262" s="420" t="s">
        <v>542</v>
      </c>
      <c r="I262" s="457"/>
      <c r="J262" s="348" t="s">
        <v>61</v>
      </c>
      <c r="K262" s="409" t="str">
        <f t="shared" si="154"/>
        <v>E4.P_A.MR1</v>
      </c>
      <c r="L262" s="435" t="s">
        <v>518</v>
      </c>
      <c r="M262" s="436" t="s">
        <v>1455</v>
      </c>
      <c r="N262" s="513">
        <v>635</v>
      </c>
      <c r="O262" s="513">
        <v>571</v>
      </c>
      <c r="P262" s="805" t="s">
        <v>142</v>
      </c>
      <c r="Q262" s="806" t="str">
        <f t="shared" si="155"/>
        <v>E4.P_A.MR1-MP07-1</v>
      </c>
      <c r="R262" s="438" t="s">
        <v>1481</v>
      </c>
      <c r="S262" s="357" t="s">
        <v>1482</v>
      </c>
      <c r="T262" s="401">
        <v>9</v>
      </c>
      <c r="U262" s="402">
        <v>11</v>
      </c>
      <c r="V262" s="401" t="s">
        <v>67</v>
      </c>
      <c r="W262" s="403">
        <v>2.75</v>
      </c>
      <c r="X262" s="404">
        <v>2.75</v>
      </c>
      <c r="Y262" s="403">
        <v>2.75</v>
      </c>
      <c r="Z262" s="405">
        <v>2.75</v>
      </c>
      <c r="AA262" s="391"/>
      <c r="AB262" s="392"/>
      <c r="AC262" s="392"/>
      <c r="AD262" s="392"/>
      <c r="AE262" s="392"/>
      <c r="AF262" s="392"/>
      <c r="AG262" s="392"/>
      <c r="AH262" s="392"/>
      <c r="AI262" s="392"/>
      <c r="AJ262" s="392"/>
      <c r="AK262" s="392"/>
      <c r="AL262" s="392"/>
      <c r="AM262" s="392"/>
      <c r="AN262" s="392"/>
      <c r="AO262" s="392"/>
      <c r="AP262" s="392"/>
      <c r="AQ262" s="392"/>
      <c r="AR262" s="392"/>
      <c r="AS262" s="392"/>
      <c r="AT262" s="392"/>
      <c r="AU262" s="392"/>
      <c r="AV262" s="392"/>
      <c r="AW262" s="392"/>
      <c r="AX262" s="392"/>
      <c r="AY262" s="392"/>
      <c r="AZ262" s="392"/>
      <c r="BA262" s="392"/>
      <c r="BB262" s="392"/>
      <c r="BC262" s="393"/>
      <c r="BD262" s="308"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01" t="s">
        <v>1483</v>
      </c>
      <c r="EM262" s="325" t="s">
        <v>1481</v>
      </c>
      <c r="EN262" s="281" t="s">
        <v>1482</v>
      </c>
      <c r="EO262" s="394">
        <v>9</v>
      </c>
      <c r="EP262" s="394">
        <v>11</v>
      </c>
      <c r="EQ262" s="336">
        <v>2.75</v>
      </c>
      <c r="ER262" s="336">
        <v>2.75</v>
      </c>
      <c r="ES262" s="336">
        <v>2.75</v>
      </c>
      <c r="ET262" s="336">
        <v>2.75</v>
      </c>
    </row>
    <row r="263" spans="1:150" ht="74.25" customHeight="1" x14ac:dyDescent="0.2">
      <c r="A263" s="802" t="s">
        <v>103</v>
      </c>
      <c r="B263" s="439" t="s">
        <v>104</v>
      </c>
      <c r="C263" s="440" t="s">
        <v>1452</v>
      </c>
      <c r="D263" s="440"/>
      <c r="E263" s="8" t="s">
        <v>57</v>
      </c>
      <c r="F263" s="672" t="str">
        <f t="shared" si="153"/>
        <v>E4.P_A</v>
      </c>
      <c r="G263" s="420" t="s">
        <v>391</v>
      </c>
      <c r="H263" s="420" t="s">
        <v>542</v>
      </c>
      <c r="I263" s="413" t="s">
        <v>1485</v>
      </c>
      <c r="J263" s="445" t="s">
        <v>167</v>
      </c>
      <c r="K263" s="407" t="str">
        <f t="shared" si="154"/>
        <v>E4.P_A.MR2</v>
      </c>
      <c r="L263" s="368" t="s">
        <v>525</v>
      </c>
      <c r="M263" s="369" t="s">
        <v>1486</v>
      </c>
      <c r="N263" s="252">
        <v>277</v>
      </c>
      <c r="O263" s="252">
        <v>249</v>
      </c>
      <c r="P263" s="807" t="s">
        <v>64</v>
      </c>
      <c r="Q263" s="533" t="str">
        <f t="shared" si="155"/>
        <v>E4.P_A.MR2-MP01-1</v>
      </c>
      <c r="R263" s="521" t="s">
        <v>1487</v>
      </c>
      <c r="S263" s="522" t="s">
        <v>1488</v>
      </c>
      <c r="T263" s="376">
        <v>0</v>
      </c>
      <c r="U263" s="377">
        <v>1</v>
      </c>
      <c r="V263" s="376" t="s">
        <v>67</v>
      </c>
      <c r="W263" s="584">
        <v>0.25</v>
      </c>
      <c r="X263" s="585">
        <v>0.25</v>
      </c>
      <c r="Y263" s="584">
        <v>0.25</v>
      </c>
      <c r="Z263" s="586">
        <v>0.25</v>
      </c>
      <c r="AA263" s="305"/>
      <c r="AB263" s="306"/>
      <c r="AC263" s="306"/>
      <c r="AD263" s="306"/>
      <c r="AE263" s="306"/>
      <c r="AF263" s="306"/>
      <c r="AG263" s="306"/>
      <c r="AH263" s="306"/>
      <c r="AI263" s="306"/>
      <c r="AJ263" s="306"/>
      <c r="AK263" s="306"/>
      <c r="AL263" s="306"/>
      <c r="AM263" s="306"/>
      <c r="AN263" s="306"/>
      <c r="AO263" s="306"/>
      <c r="AP263" s="306"/>
      <c r="AQ263" s="306"/>
      <c r="AR263" s="306"/>
      <c r="AS263" s="306"/>
      <c r="AT263" s="306"/>
      <c r="AU263" s="306"/>
      <c r="AV263" s="306"/>
      <c r="AW263" s="306"/>
      <c r="AX263" s="306"/>
      <c r="AY263" s="306"/>
      <c r="AZ263" s="306"/>
      <c r="BA263" s="306"/>
      <c r="BB263" s="306"/>
      <c r="BC263" s="307"/>
      <c r="BD263" s="308"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542" t="s">
        <v>1489</v>
      </c>
      <c r="EM263" s="325" t="s">
        <v>1487</v>
      </c>
      <c r="EN263" s="281" t="s">
        <v>1488</v>
      </c>
      <c r="EO263" s="281">
        <v>0</v>
      </c>
      <c r="EP263" s="281">
        <v>1</v>
      </c>
      <c r="EQ263" s="336">
        <v>0.25</v>
      </c>
      <c r="ER263" s="336">
        <v>0.25</v>
      </c>
      <c r="ES263" s="336">
        <v>0.25</v>
      </c>
      <c r="ET263" s="336">
        <v>0.25</v>
      </c>
    </row>
    <row r="264" spans="1:150" ht="54.75" customHeight="1" x14ac:dyDescent="0.2">
      <c r="A264" s="802" t="s">
        <v>103</v>
      </c>
      <c r="B264" s="439" t="s">
        <v>104</v>
      </c>
      <c r="C264" s="440" t="s">
        <v>1452</v>
      </c>
      <c r="D264" s="440"/>
      <c r="E264" s="8" t="s">
        <v>57</v>
      </c>
      <c r="F264" s="672" t="str">
        <f t="shared" si="153"/>
        <v>E4.P_A</v>
      </c>
      <c r="G264" s="420" t="s">
        <v>391</v>
      </c>
      <c r="H264" s="420" t="s">
        <v>542</v>
      </c>
      <c r="I264" s="453"/>
      <c r="J264" s="291" t="s">
        <v>167</v>
      </c>
      <c r="K264" s="292" t="str">
        <f t="shared" si="154"/>
        <v>E4.P_A.MR2</v>
      </c>
      <c r="L264" s="661" t="s">
        <v>525</v>
      </c>
      <c r="M264" s="440" t="s">
        <v>1486</v>
      </c>
      <c r="N264" s="295">
        <v>277</v>
      </c>
      <c r="O264" s="295">
        <v>249</v>
      </c>
      <c r="P264" s="532" t="s">
        <v>87</v>
      </c>
      <c r="Q264" s="547" t="str">
        <f t="shared" si="155"/>
        <v>E4.P_A.MR2-MP02-1</v>
      </c>
      <c r="R264" s="431" t="s">
        <v>1491</v>
      </c>
      <c r="S264" s="321" t="s">
        <v>1492</v>
      </c>
      <c r="T264" s="300">
        <v>1</v>
      </c>
      <c r="U264" s="301">
        <v>1</v>
      </c>
      <c r="V264" s="300" t="s">
        <v>102</v>
      </c>
      <c r="W264" s="328">
        <v>0.25</v>
      </c>
      <c r="X264" s="329">
        <v>0.25</v>
      </c>
      <c r="Y264" s="328">
        <v>0.25</v>
      </c>
      <c r="Z264" s="330">
        <v>0.25</v>
      </c>
      <c r="AA264" s="305"/>
      <c r="AB264" s="306"/>
      <c r="AC264" s="306"/>
      <c r="AD264" s="306"/>
      <c r="AE264" s="306"/>
      <c r="AF264" s="306"/>
      <c r="AG264" s="306"/>
      <c r="AH264" s="306"/>
      <c r="AI264" s="306"/>
      <c r="AJ264" s="306"/>
      <c r="AK264" s="306"/>
      <c r="AL264" s="306"/>
      <c r="AM264" s="306"/>
      <c r="AN264" s="306"/>
      <c r="AO264" s="306"/>
      <c r="AP264" s="306"/>
      <c r="AQ264" s="306"/>
      <c r="AR264" s="306"/>
      <c r="AS264" s="306"/>
      <c r="AT264" s="306"/>
      <c r="AU264" s="306"/>
      <c r="AV264" s="306"/>
      <c r="AW264" s="306"/>
      <c r="AX264" s="306"/>
      <c r="AY264" s="306"/>
      <c r="AZ264" s="306"/>
      <c r="BA264" s="306"/>
      <c r="BB264" s="306"/>
      <c r="BC264" s="307"/>
      <c r="BD264" s="308"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542" t="s">
        <v>1493</v>
      </c>
      <c r="EM264" s="325" t="s">
        <v>1491</v>
      </c>
      <c r="EN264" s="281" t="s">
        <v>1492</v>
      </c>
      <c r="EO264" s="281">
        <v>1</v>
      </c>
      <c r="EP264" s="281">
        <v>1</v>
      </c>
      <c r="EQ264" s="336">
        <v>0.25</v>
      </c>
      <c r="ER264" s="336">
        <v>0.25</v>
      </c>
      <c r="ES264" s="336">
        <v>0.25</v>
      </c>
      <c r="ET264" s="336">
        <v>0.25</v>
      </c>
    </row>
    <row r="265" spans="1:150" ht="63" customHeight="1" x14ac:dyDescent="0.2">
      <c r="A265" s="802" t="s">
        <v>103</v>
      </c>
      <c r="B265" s="439" t="s">
        <v>104</v>
      </c>
      <c r="C265" s="440" t="s">
        <v>1452</v>
      </c>
      <c r="D265" s="440"/>
      <c r="E265" s="8" t="s">
        <v>57</v>
      </c>
      <c r="F265" s="672" t="str">
        <f t="shared" si="153"/>
        <v>E4.P_A</v>
      </c>
      <c r="G265" s="420" t="s">
        <v>391</v>
      </c>
      <c r="H265" s="420" t="s">
        <v>542</v>
      </c>
      <c r="I265" s="453"/>
      <c r="J265" s="291" t="s">
        <v>167</v>
      </c>
      <c r="K265" s="292" t="str">
        <f t="shared" si="154"/>
        <v>E4.P_A.MR2</v>
      </c>
      <c r="L265" s="661" t="s">
        <v>525</v>
      </c>
      <c r="M265" s="440" t="s">
        <v>1486</v>
      </c>
      <c r="N265" s="295">
        <v>277</v>
      </c>
      <c r="O265" s="295">
        <v>249</v>
      </c>
      <c r="P265" s="532" t="s">
        <v>99</v>
      </c>
      <c r="Q265" s="547" t="str">
        <f t="shared" si="155"/>
        <v>E4.P_A.MR2-MP03-1</v>
      </c>
      <c r="R265" s="431" t="s">
        <v>1495</v>
      </c>
      <c r="S265" s="321" t="s">
        <v>1496</v>
      </c>
      <c r="T265" s="389">
        <v>1</v>
      </c>
      <c r="U265" s="390">
        <v>1</v>
      </c>
      <c r="V265" s="389" t="s">
        <v>102</v>
      </c>
      <c r="W265" s="302">
        <v>1</v>
      </c>
      <c r="X265" s="303">
        <v>0</v>
      </c>
      <c r="Y265" s="302">
        <v>0</v>
      </c>
      <c r="Z265" s="304">
        <v>0</v>
      </c>
      <c r="AA265" s="391"/>
      <c r="AB265" s="392"/>
      <c r="AC265" s="392"/>
      <c r="AD265" s="392"/>
      <c r="AE265" s="392"/>
      <c r="AF265" s="392"/>
      <c r="AG265" s="392"/>
      <c r="AH265" s="392"/>
      <c r="AI265" s="392"/>
      <c r="AJ265" s="392"/>
      <c r="AK265" s="392"/>
      <c r="AL265" s="392"/>
      <c r="AM265" s="392"/>
      <c r="AN265" s="392"/>
      <c r="AO265" s="392"/>
      <c r="AP265" s="392"/>
      <c r="AQ265" s="392"/>
      <c r="AR265" s="392"/>
      <c r="AS265" s="392"/>
      <c r="AT265" s="392"/>
      <c r="AU265" s="392"/>
      <c r="AV265" s="392"/>
      <c r="AW265" s="392"/>
      <c r="AX265" s="392"/>
      <c r="AY265" s="392"/>
      <c r="AZ265" s="392"/>
      <c r="BA265" s="392"/>
      <c r="BB265" s="392"/>
      <c r="BC265" s="393"/>
      <c r="BD265" s="308"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542" t="s">
        <v>1497</v>
      </c>
      <c r="EM265" s="325" t="s">
        <v>1495</v>
      </c>
      <c r="EN265" s="281" t="s">
        <v>1496</v>
      </c>
      <c r="EO265" s="394">
        <v>1</v>
      </c>
      <c r="EP265" s="394">
        <v>1</v>
      </c>
      <c r="EQ265" s="282">
        <v>1</v>
      </c>
      <c r="ER265" s="282">
        <v>0</v>
      </c>
      <c r="ES265" s="282">
        <v>0</v>
      </c>
      <c r="ET265" s="282">
        <v>0</v>
      </c>
    </row>
    <row r="266" spans="1:150" ht="36" customHeight="1" x14ac:dyDescent="0.2">
      <c r="A266" s="802" t="s">
        <v>103</v>
      </c>
      <c r="B266" s="439" t="s">
        <v>104</v>
      </c>
      <c r="C266" s="440" t="s">
        <v>1452</v>
      </c>
      <c r="D266" s="440"/>
      <c r="E266" s="8" t="s">
        <v>57</v>
      </c>
      <c r="F266" s="672" t="str">
        <f t="shared" ref="F266:F304" si="202">+CONCATENATE(A266,E266)</f>
        <v>E4.P_A</v>
      </c>
      <c r="G266" s="420" t="s">
        <v>391</v>
      </c>
      <c r="H266" s="420" t="s">
        <v>542</v>
      </c>
      <c r="I266" s="453"/>
      <c r="J266" s="291" t="s">
        <v>167</v>
      </c>
      <c r="K266" s="292" t="str">
        <f t="shared" ref="K266:K304" si="203">+CONCATENATE(F266,".",J266)</f>
        <v>E4.P_A.MR2</v>
      </c>
      <c r="L266" s="661" t="s">
        <v>525</v>
      </c>
      <c r="M266" s="440" t="s">
        <v>1486</v>
      </c>
      <c r="N266" s="295">
        <v>277</v>
      </c>
      <c r="O266" s="295">
        <v>249</v>
      </c>
      <c r="P266" s="532" t="s">
        <v>112</v>
      </c>
      <c r="Q266" s="547" t="str">
        <f t="shared" ref="Q266:Q304" si="204">+CONCATENATE(K266,"-",P266)</f>
        <v>E4.P_A.MR2-MP04-1</v>
      </c>
      <c r="R266" s="431" t="s">
        <v>1499</v>
      </c>
      <c r="S266" s="321" t="s">
        <v>1500</v>
      </c>
      <c r="T266" s="389">
        <v>1</v>
      </c>
      <c r="U266" s="390">
        <v>1</v>
      </c>
      <c r="V266" s="389" t="s">
        <v>102</v>
      </c>
      <c r="W266" s="302">
        <v>0</v>
      </c>
      <c r="X266" s="303">
        <v>1</v>
      </c>
      <c r="Y266" s="302">
        <v>0</v>
      </c>
      <c r="Z266" s="304">
        <v>0</v>
      </c>
      <c r="AA266" s="391"/>
      <c r="AB266" s="392"/>
      <c r="AC266" s="392"/>
      <c r="AD266" s="392"/>
      <c r="AE266" s="392"/>
      <c r="AF266" s="392"/>
      <c r="AG266" s="392"/>
      <c r="AH266" s="392"/>
      <c r="AI266" s="392"/>
      <c r="AJ266" s="392"/>
      <c r="AK266" s="392"/>
      <c r="AL266" s="392"/>
      <c r="AM266" s="392"/>
      <c r="AN266" s="392"/>
      <c r="AO266" s="392"/>
      <c r="AP266" s="392"/>
      <c r="AQ266" s="392"/>
      <c r="AR266" s="392"/>
      <c r="AS266" s="392"/>
      <c r="AT266" s="392"/>
      <c r="AU266" s="392"/>
      <c r="AV266" s="392"/>
      <c r="AW266" s="392"/>
      <c r="AX266" s="392"/>
      <c r="AY266" s="392"/>
      <c r="AZ266" s="392"/>
      <c r="BA266" s="392"/>
      <c r="BB266" s="392"/>
      <c r="BC266" s="393"/>
      <c r="BD266" s="308"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542" t="s">
        <v>1501</v>
      </c>
      <c r="EM266" s="325" t="s">
        <v>1499</v>
      </c>
      <c r="EN266" s="281" t="s">
        <v>1500</v>
      </c>
      <c r="EO266" s="394">
        <v>1</v>
      </c>
      <c r="EP266" s="394">
        <v>1</v>
      </c>
      <c r="EQ266" s="282">
        <v>0</v>
      </c>
      <c r="ER266" s="282">
        <v>1</v>
      </c>
      <c r="ES266" s="282">
        <v>0</v>
      </c>
      <c r="ET266" s="282">
        <v>0</v>
      </c>
    </row>
    <row r="267" spans="1:150" ht="39" customHeight="1" x14ac:dyDescent="0.2">
      <c r="A267" s="802" t="s">
        <v>103</v>
      </c>
      <c r="B267" s="439" t="s">
        <v>104</v>
      </c>
      <c r="C267" s="440" t="s">
        <v>1452</v>
      </c>
      <c r="D267" s="440"/>
      <c r="E267" s="8" t="s">
        <v>57</v>
      </c>
      <c r="F267" s="672" t="str">
        <f t="shared" si="202"/>
        <v>E4.P_A</v>
      </c>
      <c r="G267" s="420" t="s">
        <v>391</v>
      </c>
      <c r="H267" s="420" t="s">
        <v>542</v>
      </c>
      <c r="I267" s="453"/>
      <c r="J267" s="291" t="s">
        <v>167</v>
      </c>
      <c r="K267" s="292" t="str">
        <f t="shared" si="203"/>
        <v>E4.P_A.MR2</v>
      </c>
      <c r="L267" s="661" t="s">
        <v>525</v>
      </c>
      <c r="M267" s="440" t="s">
        <v>1486</v>
      </c>
      <c r="N267" s="295">
        <v>277</v>
      </c>
      <c r="O267" s="295">
        <v>249</v>
      </c>
      <c r="P267" s="532" t="s">
        <v>122</v>
      </c>
      <c r="Q267" s="547" t="str">
        <f t="shared" si="204"/>
        <v>E4.P_A.MR2-MP05-1</v>
      </c>
      <c r="R267" s="431" t="s">
        <v>1503</v>
      </c>
      <c r="S267" s="321" t="s">
        <v>1504</v>
      </c>
      <c r="T267" s="389">
        <v>0</v>
      </c>
      <c r="U267" s="390">
        <v>1</v>
      </c>
      <c r="V267" s="389" t="s">
        <v>67</v>
      </c>
      <c r="W267" s="302">
        <v>0</v>
      </c>
      <c r="X267" s="303">
        <v>0</v>
      </c>
      <c r="Y267" s="322">
        <v>0.5</v>
      </c>
      <c r="Z267" s="323">
        <v>0.5</v>
      </c>
      <c r="AA267" s="391"/>
      <c r="AB267" s="392"/>
      <c r="AC267" s="392"/>
      <c r="AD267" s="392"/>
      <c r="AE267" s="392"/>
      <c r="AF267" s="392"/>
      <c r="AG267" s="392"/>
      <c r="AH267" s="392"/>
      <c r="AI267" s="392"/>
      <c r="AJ267" s="392"/>
      <c r="AK267" s="392"/>
      <c r="AL267" s="392"/>
      <c r="AM267" s="392"/>
      <c r="AN267" s="392"/>
      <c r="AO267" s="392"/>
      <c r="AP267" s="392"/>
      <c r="AQ267" s="392"/>
      <c r="AR267" s="392"/>
      <c r="AS267" s="392"/>
      <c r="AT267" s="392"/>
      <c r="AU267" s="392"/>
      <c r="AV267" s="392"/>
      <c r="AW267" s="392"/>
      <c r="AX267" s="392"/>
      <c r="AY267" s="392"/>
      <c r="AZ267" s="392"/>
      <c r="BA267" s="392"/>
      <c r="BB267" s="392"/>
      <c r="BC267" s="393"/>
      <c r="BD267" s="308"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542" t="s">
        <v>1505</v>
      </c>
      <c r="EM267" s="325" t="s">
        <v>1503</v>
      </c>
      <c r="EN267" s="281" t="s">
        <v>1504</v>
      </c>
      <c r="EO267" s="394">
        <v>0</v>
      </c>
      <c r="EP267" s="394">
        <v>1</v>
      </c>
      <c r="EQ267" s="282">
        <v>0</v>
      </c>
      <c r="ER267" s="282">
        <v>0</v>
      </c>
      <c r="ES267" s="283">
        <v>0.5</v>
      </c>
      <c r="ET267" s="283">
        <v>0.5</v>
      </c>
    </row>
    <row r="268" spans="1:150" ht="40.5" customHeight="1" thickBot="1" x14ac:dyDescent="0.25">
      <c r="A268" s="802" t="s">
        <v>103</v>
      </c>
      <c r="B268" s="439" t="s">
        <v>104</v>
      </c>
      <c r="C268" s="440" t="s">
        <v>1452</v>
      </c>
      <c r="D268" s="440"/>
      <c r="E268" s="8" t="s">
        <v>57</v>
      </c>
      <c r="F268" s="672" t="str">
        <f t="shared" si="202"/>
        <v>E4.P_A</v>
      </c>
      <c r="G268" s="420" t="s">
        <v>391</v>
      </c>
      <c r="H268" s="420" t="s">
        <v>542</v>
      </c>
      <c r="I268" s="457"/>
      <c r="J268" s="348" t="s">
        <v>167</v>
      </c>
      <c r="K268" s="409" t="str">
        <f t="shared" si="203"/>
        <v>E4.P_A.MR2</v>
      </c>
      <c r="L268" s="662" t="s">
        <v>525</v>
      </c>
      <c r="M268" s="620" t="s">
        <v>1486</v>
      </c>
      <c r="N268" s="437">
        <v>277</v>
      </c>
      <c r="O268" s="437">
        <v>249</v>
      </c>
      <c r="P268" s="808" t="s">
        <v>132</v>
      </c>
      <c r="Q268" s="571" t="str">
        <f t="shared" si="204"/>
        <v>E4.P_A.MR2-MP06-1</v>
      </c>
      <c r="R268" s="486" t="s">
        <v>1507</v>
      </c>
      <c r="S268" s="344" t="s">
        <v>1508</v>
      </c>
      <c r="T268" s="401">
        <v>0</v>
      </c>
      <c r="U268" s="402">
        <v>1</v>
      </c>
      <c r="V268" s="401" t="s">
        <v>67</v>
      </c>
      <c r="W268" s="411">
        <v>0.3</v>
      </c>
      <c r="X268" s="644">
        <v>0</v>
      </c>
      <c r="Y268" s="411">
        <v>0.3</v>
      </c>
      <c r="Z268" s="412">
        <v>0.4</v>
      </c>
      <c r="AA268" s="391"/>
      <c r="AB268" s="392"/>
      <c r="AC268" s="392"/>
      <c r="AD268" s="392"/>
      <c r="AE268" s="392"/>
      <c r="AF268" s="392"/>
      <c r="AG268" s="392"/>
      <c r="AH268" s="392"/>
      <c r="AI268" s="392"/>
      <c r="AJ268" s="392"/>
      <c r="AK268" s="392"/>
      <c r="AL268" s="392"/>
      <c r="AM268" s="392"/>
      <c r="AN268" s="392"/>
      <c r="AO268" s="392"/>
      <c r="AP268" s="392"/>
      <c r="AQ268" s="392"/>
      <c r="AR268" s="392"/>
      <c r="AS268" s="392"/>
      <c r="AT268" s="392"/>
      <c r="AU268" s="392"/>
      <c r="AV268" s="392"/>
      <c r="AW268" s="392"/>
      <c r="AX268" s="392"/>
      <c r="AY268" s="392"/>
      <c r="AZ268" s="392"/>
      <c r="BA268" s="392"/>
      <c r="BB268" s="392"/>
      <c r="BC268" s="393"/>
      <c r="BD268" s="308"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542" t="s">
        <v>1509</v>
      </c>
      <c r="EM268" s="325" t="s">
        <v>1507</v>
      </c>
      <c r="EN268" s="281" t="s">
        <v>1508</v>
      </c>
      <c r="EO268" s="394">
        <v>0</v>
      </c>
      <c r="EP268" s="394">
        <v>1</v>
      </c>
      <c r="EQ268" s="283">
        <v>0.3</v>
      </c>
      <c r="ER268" s="283">
        <v>0</v>
      </c>
      <c r="ES268" s="283">
        <v>0.3</v>
      </c>
      <c r="ET268" s="283">
        <v>0.4</v>
      </c>
    </row>
    <row r="269" spans="1:150" ht="98.25" customHeight="1" x14ac:dyDescent="0.2">
      <c r="A269" s="802" t="s">
        <v>103</v>
      </c>
      <c r="B269" s="439" t="s">
        <v>104</v>
      </c>
      <c r="C269" s="440" t="s">
        <v>1452</v>
      </c>
      <c r="D269" s="440"/>
      <c r="E269" s="8" t="s">
        <v>57</v>
      </c>
      <c r="F269" s="672" t="str">
        <f t="shared" si="202"/>
        <v>E4.P_A</v>
      </c>
      <c r="G269" s="294" t="s">
        <v>391</v>
      </c>
      <c r="H269" s="294" t="s">
        <v>542</v>
      </c>
      <c r="I269" s="809" t="s">
        <v>1511</v>
      </c>
      <c r="J269" s="445" t="s">
        <v>212</v>
      </c>
      <c r="K269" s="407" t="str">
        <f t="shared" si="203"/>
        <v>E4.P_A.MR3</v>
      </c>
      <c r="L269" s="368" t="s">
        <v>537</v>
      </c>
      <c r="M269" s="369" t="s">
        <v>1512</v>
      </c>
      <c r="N269" s="810">
        <v>4.9000000000000002E-2</v>
      </c>
      <c r="O269" s="415">
        <v>0.05</v>
      </c>
      <c r="P269" s="740" t="s">
        <v>64</v>
      </c>
      <c r="Q269" s="741" t="str">
        <f t="shared" si="204"/>
        <v>E4.P_A.MR3-MP01-1</v>
      </c>
      <c r="R269" s="427" t="s">
        <v>1513</v>
      </c>
      <c r="S269" s="375" t="s">
        <v>1488</v>
      </c>
      <c r="T269" s="640">
        <v>0</v>
      </c>
      <c r="U269" s="641">
        <v>1</v>
      </c>
      <c r="V269" s="640" t="s">
        <v>67</v>
      </c>
      <c r="W269" s="811">
        <v>0.25</v>
      </c>
      <c r="X269" s="812">
        <v>0.25</v>
      </c>
      <c r="Y269" s="811">
        <v>0.25</v>
      </c>
      <c r="Z269" s="813">
        <v>0.25</v>
      </c>
      <c r="AA269" s="305"/>
      <c r="AB269" s="306"/>
      <c r="AC269" s="306"/>
      <c r="AD269" s="306"/>
      <c r="AE269" s="306"/>
      <c r="AF269" s="306"/>
      <c r="AG269" s="306"/>
      <c r="AH269" s="306"/>
      <c r="AI269" s="306"/>
      <c r="AJ269" s="306"/>
      <c r="AK269" s="306"/>
      <c r="AL269" s="306"/>
      <c r="AM269" s="306"/>
      <c r="AN269" s="306"/>
      <c r="AO269" s="306"/>
      <c r="AP269" s="306"/>
      <c r="AQ269" s="306"/>
      <c r="AR269" s="306"/>
      <c r="AS269" s="306"/>
      <c r="AT269" s="306"/>
      <c r="AU269" s="306"/>
      <c r="AV269" s="306"/>
      <c r="AW269" s="306"/>
      <c r="AX269" s="306"/>
      <c r="AY269" s="306"/>
      <c r="AZ269" s="306"/>
      <c r="BA269" s="306"/>
      <c r="BB269" s="306"/>
      <c r="BC269" s="307"/>
      <c r="BD269" s="308"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742" t="s">
        <v>1514</v>
      </c>
      <c r="EM269" s="325" t="s">
        <v>1513</v>
      </c>
      <c r="EN269" s="281" t="s">
        <v>1488</v>
      </c>
      <c r="EO269" s="281">
        <v>0</v>
      </c>
      <c r="EP269" s="281">
        <v>1</v>
      </c>
      <c r="EQ269" s="336">
        <v>0.25</v>
      </c>
      <c r="ER269" s="336">
        <v>0.25</v>
      </c>
      <c r="ES269" s="336">
        <v>0.25</v>
      </c>
      <c r="ET269" s="336">
        <v>0.25</v>
      </c>
    </row>
    <row r="270" spans="1:150" ht="35.25" customHeight="1" x14ac:dyDescent="0.2">
      <c r="A270" s="802" t="s">
        <v>103</v>
      </c>
      <c r="B270" s="439" t="s">
        <v>104</v>
      </c>
      <c r="C270" s="440" t="s">
        <v>1452</v>
      </c>
      <c r="D270" s="440"/>
      <c r="E270" s="8" t="s">
        <v>57</v>
      </c>
      <c r="F270" s="672" t="str">
        <f t="shared" si="202"/>
        <v>E4.P_A</v>
      </c>
      <c r="G270" s="294" t="s">
        <v>391</v>
      </c>
      <c r="H270" s="294" t="s">
        <v>542</v>
      </c>
      <c r="I270" s="453"/>
      <c r="J270" s="291" t="s">
        <v>212</v>
      </c>
      <c r="K270" s="292" t="str">
        <f t="shared" si="203"/>
        <v>E4.P_A.MR3</v>
      </c>
      <c r="L270" s="419" t="s">
        <v>537</v>
      </c>
      <c r="M270" s="420" t="s">
        <v>1512</v>
      </c>
      <c r="N270" s="814">
        <v>4.9000000000000002E-2</v>
      </c>
      <c r="O270" s="295">
        <v>0.05</v>
      </c>
      <c r="P270" s="532" t="s">
        <v>87</v>
      </c>
      <c r="Q270" s="547" t="str">
        <f t="shared" si="204"/>
        <v>E4.P_A.MR3-MP02-1</v>
      </c>
      <c r="R270" s="431" t="s">
        <v>1516</v>
      </c>
      <c r="S270" s="321" t="s">
        <v>1517</v>
      </c>
      <c r="T270" s="300">
        <v>5</v>
      </c>
      <c r="U270" s="301">
        <v>10</v>
      </c>
      <c r="V270" s="300" t="s">
        <v>67</v>
      </c>
      <c r="W270" s="302">
        <v>0</v>
      </c>
      <c r="X270" s="303">
        <v>5</v>
      </c>
      <c r="Y270" s="302">
        <v>0</v>
      </c>
      <c r="Z270" s="304">
        <v>5</v>
      </c>
      <c r="AA270" s="305"/>
      <c r="AB270" s="306"/>
      <c r="AC270" s="306"/>
      <c r="AD270" s="306"/>
      <c r="AE270" s="306"/>
      <c r="AF270" s="306"/>
      <c r="AG270" s="306"/>
      <c r="AH270" s="306"/>
      <c r="AI270" s="306"/>
      <c r="AJ270" s="306"/>
      <c r="AK270" s="306"/>
      <c r="AL270" s="306"/>
      <c r="AM270" s="306"/>
      <c r="AN270" s="306"/>
      <c r="AO270" s="306"/>
      <c r="AP270" s="306"/>
      <c r="AQ270" s="306"/>
      <c r="AR270" s="306"/>
      <c r="AS270" s="306"/>
      <c r="AT270" s="306"/>
      <c r="AU270" s="306"/>
      <c r="AV270" s="306"/>
      <c r="AW270" s="306"/>
      <c r="AX270" s="306"/>
      <c r="AY270" s="306"/>
      <c r="AZ270" s="306"/>
      <c r="BA270" s="306"/>
      <c r="BB270" s="306"/>
      <c r="BC270" s="307"/>
      <c r="BD270" s="308"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542" t="s">
        <v>1518</v>
      </c>
      <c r="EM270" s="325" t="s">
        <v>1516</v>
      </c>
      <c r="EN270" s="281" t="s">
        <v>1517</v>
      </c>
      <c r="EO270" s="281">
        <v>5</v>
      </c>
      <c r="EP270" s="281">
        <v>10</v>
      </c>
      <c r="EQ270" s="282">
        <v>0</v>
      </c>
      <c r="ER270" s="282">
        <v>5</v>
      </c>
      <c r="ES270" s="282">
        <v>0</v>
      </c>
      <c r="ET270" s="282">
        <v>5</v>
      </c>
    </row>
    <row r="271" spans="1:150" ht="39" customHeight="1" thickBot="1" x14ac:dyDescent="0.25">
      <c r="A271" s="802" t="s">
        <v>103</v>
      </c>
      <c r="B271" s="439" t="s">
        <v>104</v>
      </c>
      <c r="C271" s="440" t="s">
        <v>1452</v>
      </c>
      <c r="D271" s="440"/>
      <c r="E271" s="8" t="s">
        <v>57</v>
      </c>
      <c r="F271" s="672" t="str">
        <f t="shared" si="202"/>
        <v>E4.P_A</v>
      </c>
      <c r="G271" s="294" t="s">
        <v>391</v>
      </c>
      <c r="H271" s="294" t="s">
        <v>542</v>
      </c>
      <c r="I271" s="457"/>
      <c r="J271" s="348" t="s">
        <v>212</v>
      </c>
      <c r="K271" s="409" t="str">
        <f t="shared" si="203"/>
        <v>E4.P_A.MR3</v>
      </c>
      <c r="L271" s="435" t="s">
        <v>537</v>
      </c>
      <c r="M271" s="436" t="s">
        <v>1512</v>
      </c>
      <c r="N271" s="815">
        <v>4.9000000000000002E-2</v>
      </c>
      <c r="O271" s="437">
        <v>0.05</v>
      </c>
      <c r="P271" s="808" t="s">
        <v>99</v>
      </c>
      <c r="Q271" s="571" t="str">
        <f t="shared" si="204"/>
        <v>E4.P_A.MR3-MP03-1</v>
      </c>
      <c r="R271" s="486" t="s">
        <v>1520</v>
      </c>
      <c r="S271" s="344" t="s">
        <v>1521</v>
      </c>
      <c r="T271" s="345">
        <v>1</v>
      </c>
      <c r="U271" s="346">
        <v>2</v>
      </c>
      <c r="V271" s="300" t="s">
        <v>67</v>
      </c>
      <c r="W271" s="322">
        <v>0.3</v>
      </c>
      <c r="X271" s="337">
        <v>0.3</v>
      </c>
      <c r="Y271" s="322">
        <v>1.1000000000000001</v>
      </c>
      <c r="Z271" s="323">
        <v>0.3</v>
      </c>
      <c r="AA271" s="305"/>
      <c r="AB271" s="306"/>
      <c r="AC271" s="306"/>
      <c r="AD271" s="306"/>
      <c r="AE271" s="306"/>
      <c r="AF271" s="306"/>
      <c r="AG271" s="306"/>
      <c r="AH271" s="306"/>
      <c r="AI271" s="306"/>
      <c r="AJ271" s="306"/>
      <c r="AK271" s="306"/>
      <c r="AL271" s="306"/>
      <c r="AM271" s="306"/>
      <c r="AN271" s="306"/>
      <c r="AO271" s="306"/>
      <c r="AP271" s="306"/>
      <c r="AQ271" s="306"/>
      <c r="AR271" s="306"/>
      <c r="AS271" s="306"/>
      <c r="AT271" s="306"/>
      <c r="AU271" s="306"/>
      <c r="AV271" s="306"/>
      <c r="AW271" s="306"/>
      <c r="AX271" s="306"/>
      <c r="AY271" s="306"/>
      <c r="AZ271" s="306"/>
      <c r="BA271" s="306"/>
      <c r="BB271" s="306"/>
      <c r="BC271" s="307"/>
      <c r="BD271" s="308"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542" t="s">
        <v>1522</v>
      </c>
      <c r="EM271" s="325" t="s">
        <v>1520</v>
      </c>
      <c r="EN271" s="281" t="s">
        <v>1521</v>
      </c>
      <c r="EO271" s="281">
        <v>1</v>
      </c>
      <c r="EP271" s="281">
        <v>2</v>
      </c>
      <c r="EQ271" s="283">
        <v>0.3</v>
      </c>
      <c r="ER271" s="283">
        <v>0.3</v>
      </c>
      <c r="ES271" s="283">
        <v>1.1000000000000001</v>
      </c>
      <c r="ET271" s="283">
        <v>0.3</v>
      </c>
    </row>
    <row r="272" spans="1:150" ht="147" customHeight="1" x14ac:dyDescent="0.2">
      <c r="A272" s="802" t="s">
        <v>103</v>
      </c>
      <c r="B272" s="439" t="s">
        <v>104</v>
      </c>
      <c r="C272" s="440" t="s">
        <v>1452</v>
      </c>
      <c r="D272" s="440"/>
      <c r="E272" s="8" t="s">
        <v>57</v>
      </c>
      <c r="F272" s="672" t="str">
        <f t="shared" si="202"/>
        <v>E4.P_A</v>
      </c>
      <c r="G272" s="420" t="s">
        <v>391</v>
      </c>
      <c r="H272" s="420" t="s">
        <v>542</v>
      </c>
      <c r="I272" s="413" t="s">
        <v>1524</v>
      </c>
      <c r="J272" s="445" t="s">
        <v>268</v>
      </c>
      <c r="K272" s="407" t="str">
        <f t="shared" si="203"/>
        <v>E4.P_A.MR4</v>
      </c>
      <c r="L272" s="368" t="s">
        <v>547</v>
      </c>
      <c r="M272" s="369" t="s">
        <v>1525</v>
      </c>
      <c r="N272" s="788">
        <v>7357</v>
      </c>
      <c r="O272" s="490">
        <v>11035</v>
      </c>
      <c r="P272" s="816" t="s">
        <v>64</v>
      </c>
      <c r="Q272" s="800" t="str">
        <f t="shared" si="204"/>
        <v>E4.P_A.MR4-MP01-1</v>
      </c>
      <c r="R272" s="431" t="s">
        <v>1526</v>
      </c>
      <c r="S272" s="321" t="s">
        <v>1527</v>
      </c>
      <c r="T272" s="300">
        <v>0</v>
      </c>
      <c r="U272" s="301">
        <v>1</v>
      </c>
      <c r="V272" s="300" t="s">
        <v>67</v>
      </c>
      <c r="W272" s="328">
        <v>0.25</v>
      </c>
      <c r="X272" s="329">
        <v>0.25</v>
      </c>
      <c r="Y272" s="328">
        <v>0.25</v>
      </c>
      <c r="Z272" s="330">
        <v>0.25</v>
      </c>
      <c r="AA272" s="305"/>
      <c r="AB272" s="306"/>
      <c r="AC272" s="306"/>
      <c r="AD272" s="306"/>
      <c r="AE272" s="306"/>
      <c r="AF272" s="306"/>
      <c r="AG272" s="306"/>
      <c r="AH272" s="306"/>
      <c r="AI272" s="306"/>
      <c r="AJ272" s="306"/>
      <c r="AK272" s="306"/>
      <c r="AL272" s="306"/>
      <c r="AM272" s="306"/>
      <c r="AN272" s="306"/>
      <c r="AO272" s="306"/>
      <c r="AP272" s="306"/>
      <c r="AQ272" s="306"/>
      <c r="AR272" s="306"/>
      <c r="AS272" s="306"/>
      <c r="AT272" s="306"/>
      <c r="AU272" s="306"/>
      <c r="AV272" s="306"/>
      <c r="AW272" s="306"/>
      <c r="AX272" s="306"/>
      <c r="AY272" s="306"/>
      <c r="AZ272" s="306"/>
      <c r="BA272" s="306"/>
      <c r="BB272" s="306"/>
      <c r="BC272" s="307"/>
      <c r="BD272" s="308"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01" t="s">
        <v>1528</v>
      </c>
      <c r="EM272" s="325" t="s">
        <v>1526</v>
      </c>
      <c r="EN272" s="281" t="s">
        <v>1527</v>
      </c>
      <c r="EO272" s="281">
        <v>0</v>
      </c>
      <c r="EP272" s="281">
        <v>1</v>
      </c>
      <c r="EQ272" s="336">
        <v>0.25</v>
      </c>
      <c r="ER272" s="336">
        <v>0.25</v>
      </c>
      <c r="ES272" s="336">
        <v>0.25</v>
      </c>
      <c r="ET272" s="336">
        <v>0.25</v>
      </c>
    </row>
    <row r="273" spans="1:150" ht="39" customHeight="1" x14ac:dyDescent="0.2">
      <c r="A273" s="802" t="s">
        <v>103</v>
      </c>
      <c r="B273" s="439" t="s">
        <v>104</v>
      </c>
      <c r="C273" s="440" t="s">
        <v>1452</v>
      </c>
      <c r="D273" s="440"/>
      <c r="E273" s="8" t="s">
        <v>57</v>
      </c>
      <c r="F273" s="672" t="str">
        <f t="shared" si="202"/>
        <v>E4.P_A</v>
      </c>
      <c r="G273" s="420" t="s">
        <v>391</v>
      </c>
      <c r="H273" s="420" t="s">
        <v>542</v>
      </c>
      <c r="I273" s="453"/>
      <c r="J273" s="291" t="s">
        <v>268</v>
      </c>
      <c r="K273" s="292" t="str">
        <f t="shared" si="203"/>
        <v>E4.P_A.MR4</v>
      </c>
      <c r="L273" s="419" t="s">
        <v>547</v>
      </c>
      <c r="M273" s="420" t="s">
        <v>1525</v>
      </c>
      <c r="N273" s="789">
        <v>7357</v>
      </c>
      <c r="O273" s="503">
        <v>11035</v>
      </c>
      <c r="P273" s="804" t="s">
        <v>87</v>
      </c>
      <c r="Q273" s="803" t="str">
        <f t="shared" si="204"/>
        <v>E4.P_A.MR4-MP02-1</v>
      </c>
      <c r="R273" s="431" t="s">
        <v>1530</v>
      </c>
      <c r="S273" s="321" t="s">
        <v>1531</v>
      </c>
      <c r="T273" s="300">
        <v>1</v>
      </c>
      <c r="U273" s="301">
        <v>3</v>
      </c>
      <c r="V273" s="300" t="s">
        <v>67</v>
      </c>
      <c r="W273" s="302">
        <v>0</v>
      </c>
      <c r="X273" s="303">
        <v>1</v>
      </c>
      <c r="Y273" s="302">
        <v>1</v>
      </c>
      <c r="Z273" s="304">
        <v>1</v>
      </c>
      <c r="AA273" s="305"/>
      <c r="AB273" s="306"/>
      <c r="AC273" s="306"/>
      <c r="AD273" s="306"/>
      <c r="AE273" s="306"/>
      <c r="AF273" s="306"/>
      <c r="AG273" s="306"/>
      <c r="AH273" s="306"/>
      <c r="AI273" s="306"/>
      <c r="AJ273" s="306"/>
      <c r="AK273" s="306"/>
      <c r="AL273" s="306"/>
      <c r="AM273" s="306"/>
      <c r="AN273" s="306"/>
      <c r="AO273" s="306"/>
      <c r="AP273" s="306"/>
      <c r="AQ273" s="306"/>
      <c r="AR273" s="306"/>
      <c r="AS273" s="306"/>
      <c r="AT273" s="306"/>
      <c r="AU273" s="306"/>
      <c r="AV273" s="306"/>
      <c r="AW273" s="306"/>
      <c r="AX273" s="306"/>
      <c r="AY273" s="306"/>
      <c r="AZ273" s="306"/>
      <c r="BA273" s="306"/>
      <c r="BB273" s="306"/>
      <c r="BC273" s="307"/>
      <c r="BD273" s="308"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01" t="s">
        <v>1532</v>
      </c>
      <c r="EM273" s="325" t="s">
        <v>1530</v>
      </c>
      <c r="EN273" s="281" t="s">
        <v>1531</v>
      </c>
      <c r="EO273" s="281">
        <v>1</v>
      </c>
      <c r="EP273" s="281">
        <v>3</v>
      </c>
      <c r="EQ273" s="282">
        <v>0</v>
      </c>
      <c r="ER273" s="282">
        <v>1</v>
      </c>
      <c r="ES273" s="282">
        <v>1</v>
      </c>
      <c r="ET273" s="282">
        <v>1</v>
      </c>
    </row>
    <row r="274" spans="1:150" ht="35.25" customHeight="1" thickBot="1" x14ac:dyDescent="0.25">
      <c r="A274" s="802" t="s">
        <v>103</v>
      </c>
      <c r="B274" s="439" t="s">
        <v>104</v>
      </c>
      <c r="C274" s="440" t="s">
        <v>1452</v>
      </c>
      <c r="D274" s="440"/>
      <c r="E274" s="8" t="s">
        <v>57</v>
      </c>
      <c r="F274" s="672" t="str">
        <f t="shared" si="202"/>
        <v>E4.P_A</v>
      </c>
      <c r="G274" s="436" t="s">
        <v>391</v>
      </c>
      <c r="H274" s="436" t="s">
        <v>542</v>
      </c>
      <c r="I274" s="457"/>
      <c r="J274" s="348" t="s">
        <v>268</v>
      </c>
      <c r="K274" s="409" t="str">
        <f t="shared" si="203"/>
        <v>E4.P_A.MR4</v>
      </c>
      <c r="L274" s="435" t="s">
        <v>547</v>
      </c>
      <c r="M274" s="436" t="s">
        <v>1525</v>
      </c>
      <c r="N274" s="790">
        <v>7357</v>
      </c>
      <c r="O274" s="513">
        <v>11035</v>
      </c>
      <c r="P274" s="805" t="s">
        <v>99</v>
      </c>
      <c r="Q274" s="817" t="str">
        <f t="shared" si="204"/>
        <v>E4.P_A.MR4-MP03-1</v>
      </c>
      <c r="R274" s="486" t="s">
        <v>1534</v>
      </c>
      <c r="S274" s="344" t="s">
        <v>1488</v>
      </c>
      <c r="T274" s="345">
        <v>0</v>
      </c>
      <c r="U274" s="346">
        <v>1</v>
      </c>
      <c r="V274" s="345" t="s">
        <v>67</v>
      </c>
      <c r="W274" s="517">
        <v>0</v>
      </c>
      <c r="X274" s="818">
        <v>0.5</v>
      </c>
      <c r="Y274" s="819">
        <v>0</v>
      </c>
      <c r="Z274" s="590">
        <v>0.5</v>
      </c>
      <c r="AA274" s="305"/>
      <c r="AB274" s="306"/>
      <c r="AC274" s="306"/>
      <c r="AD274" s="306"/>
      <c r="AE274" s="306"/>
      <c r="AF274" s="306"/>
      <c r="AG274" s="306"/>
      <c r="AH274" s="306"/>
      <c r="AI274" s="306"/>
      <c r="AJ274" s="306"/>
      <c r="AK274" s="306"/>
      <c r="AL274" s="306"/>
      <c r="AM274" s="306"/>
      <c r="AN274" s="306"/>
      <c r="AO274" s="306"/>
      <c r="AP274" s="306"/>
      <c r="AQ274" s="306"/>
      <c r="AR274" s="306"/>
      <c r="AS274" s="306"/>
      <c r="AT274" s="306"/>
      <c r="AU274" s="306"/>
      <c r="AV274" s="306"/>
      <c r="AW274" s="306"/>
      <c r="AX274" s="306"/>
      <c r="AY274" s="306"/>
      <c r="AZ274" s="306"/>
      <c r="BA274" s="306"/>
      <c r="BB274" s="306"/>
      <c r="BC274" s="307"/>
      <c r="BD274" s="308"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01" t="s">
        <v>1535</v>
      </c>
      <c r="EM274" s="325" t="s">
        <v>1534</v>
      </c>
      <c r="EN274" s="281" t="s">
        <v>1488</v>
      </c>
      <c r="EO274" s="281">
        <v>0</v>
      </c>
      <c r="EP274" s="281">
        <v>1</v>
      </c>
      <c r="EQ274" s="282">
        <v>0</v>
      </c>
      <c r="ER274" s="283">
        <v>0.5</v>
      </c>
      <c r="ES274" s="283">
        <v>0</v>
      </c>
      <c r="ET274" s="282">
        <v>0.5</v>
      </c>
    </row>
    <row r="275" spans="1:150" ht="101.25" customHeight="1" x14ac:dyDescent="0.2">
      <c r="A275" s="802" t="s">
        <v>103</v>
      </c>
      <c r="B275" s="439" t="s">
        <v>104</v>
      </c>
      <c r="C275" s="440" t="s">
        <v>1452</v>
      </c>
      <c r="D275" s="441" t="s">
        <v>1537</v>
      </c>
      <c r="E275" s="3" t="s">
        <v>372</v>
      </c>
      <c r="F275" s="3" t="str">
        <f t="shared" si="202"/>
        <v>E4.P_B</v>
      </c>
      <c r="G275" s="489" t="s">
        <v>402</v>
      </c>
      <c r="H275" s="369" t="s">
        <v>572</v>
      </c>
      <c r="I275" s="413" t="s">
        <v>1538</v>
      </c>
      <c r="J275" s="445" t="s">
        <v>61</v>
      </c>
      <c r="K275" s="407" t="str">
        <f t="shared" si="203"/>
        <v>E4.P_B.MR1</v>
      </c>
      <c r="L275" s="368" t="s">
        <v>554</v>
      </c>
      <c r="M275" s="369" t="s">
        <v>1539</v>
      </c>
      <c r="N275" s="370">
        <v>4</v>
      </c>
      <c r="O275" s="252">
        <v>6</v>
      </c>
      <c r="P275" s="372" t="s">
        <v>64</v>
      </c>
      <c r="Q275" s="373" t="str">
        <f t="shared" si="204"/>
        <v>E4.P_B.MR1-MP01-1</v>
      </c>
      <c r="R275" s="427" t="s">
        <v>1540</v>
      </c>
      <c r="S275" s="375" t="s">
        <v>1541</v>
      </c>
      <c r="T275" s="376">
        <v>0</v>
      </c>
      <c r="U275" s="377">
        <v>1</v>
      </c>
      <c r="V275" s="376" t="s">
        <v>67</v>
      </c>
      <c r="W275" s="260">
        <v>0</v>
      </c>
      <c r="X275" s="378">
        <v>1</v>
      </c>
      <c r="Y275" s="260">
        <v>0</v>
      </c>
      <c r="Z275" s="379">
        <v>0</v>
      </c>
      <c r="AA275" s="612">
        <f>20000000+10000000-1350419925+1320419925</f>
        <v>0</v>
      </c>
      <c r="AB275" s="613">
        <v>0</v>
      </c>
      <c r="AC275" s="613">
        <f>1000000000-1000000000</f>
        <v>0</v>
      </c>
      <c r="AD275" s="613">
        <v>0</v>
      </c>
      <c r="AE275" s="613">
        <v>0</v>
      </c>
      <c r="AF275" s="613">
        <f>620372665+47260-320372665-47260</f>
        <v>300000000</v>
      </c>
      <c r="AG275" s="613">
        <f>SUM(AA275:AF275)</f>
        <v>300000000</v>
      </c>
      <c r="AH275" s="613">
        <f t="shared" ref="AH275:AM275" si="205">AA275*1.035</f>
        <v>0</v>
      </c>
      <c r="AI275" s="613">
        <f t="shared" si="205"/>
        <v>0</v>
      </c>
      <c r="AJ275" s="613">
        <f t="shared" si="205"/>
        <v>0</v>
      </c>
      <c r="AK275" s="613">
        <f t="shared" si="205"/>
        <v>0</v>
      </c>
      <c r="AL275" s="613">
        <f t="shared" si="205"/>
        <v>0</v>
      </c>
      <c r="AM275" s="613">
        <f t="shared" si="205"/>
        <v>310500000</v>
      </c>
      <c r="AN275" s="613">
        <f>SUM(AH275:AM275)</f>
        <v>310500000</v>
      </c>
      <c r="AO275" s="613">
        <f t="shared" ref="AO275:AT275" si="206">AH275*1.035</f>
        <v>0</v>
      </c>
      <c r="AP275" s="613">
        <f t="shared" si="206"/>
        <v>0</v>
      </c>
      <c r="AQ275" s="613">
        <f t="shared" si="206"/>
        <v>0</v>
      </c>
      <c r="AR275" s="613">
        <f t="shared" si="206"/>
        <v>0</v>
      </c>
      <c r="AS275" s="613">
        <f t="shared" si="206"/>
        <v>0</v>
      </c>
      <c r="AT275" s="613">
        <f t="shared" si="206"/>
        <v>321367500</v>
      </c>
      <c r="AU275" s="613">
        <f>SUM(AO275:AT275)</f>
        <v>321367500</v>
      </c>
      <c r="AV275" s="613">
        <f t="shared" ref="AV275:BA275" si="207">AO275*1.035</f>
        <v>0</v>
      </c>
      <c r="AW275" s="613">
        <f t="shared" si="207"/>
        <v>0</v>
      </c>
      <c r="AX275" s="613">
        <f t="shared" si="207"/>
        <v>0</v>
      </c>
      <c r="AY275" s="613">
        <f t="shared" si="207"/>
        <v>0</v>
      </c>
      <c r="AZ275" s="613">
        <f t="shared" si="207"/>
        <v>0</v>
      </c>
      <c r="BA275" s="613">
        <f t="shared" si="207"/>
        <v>332615362.5</v>
      </c>
      <c r="BB275" s="613">
        <f>SUM(AV275:BA275)</f>
        <v>332615362.5</v>
      </c>
      <c r="BC275" s="683">
        <f t="shared" ref="BC275" si="208">+BB275+AU275+AN275+AG275</f>
        <v>1264482862.5</v>
      </c>
      <c r="BD275" s="308"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381" t="s">
        <v>1542</v>
      </c>
      <c r="EM275" s="325" t="s">
        <v>1540</v>
      </c>
      <c r="EN275" s="281" t="s">
        <v>1541</v>
      </c>
      <c r="EO275" s="281">
        <v>0</v>
      </c>
      <c r="EP275" s="281">
        <v>1</v>
      </c>
      <c r="EQ275" s="282">
        <v>0</v>
      </c>
      <c r="ER275" s="282">
        <v>1</v>
      </c>
      <c r="ES275" s="282">
        <v>0</v>
      </c>
      <c r="ET275" s="282">
        <v>0</v>
      </c>
    </row>
    <row r="276" spans="1:150" ht="38.25" customHeight="1" x14ac:dyDescent="0.2">
      <c r="A276" s="802" t="s">
        <v>103</v>
      </c>
      <c r="B276" s="439" t="s">
        <v>104</v>
      </c>
      <c r="C276" s="440" t="s">
        <v>1452</v>
      </c>
      <c r="D276" s="440"/>
      <c r="E276" s="8" t="s">
        <v>372</v>
      </c>
      <c r="F276" s="672" t="str">
        <f t="shared" si="202"/>
        <v>E4.P_B</v>
      </c>
      <c r="G276" s="420" t="s">
        <v>402</v>
      </c>
      <c r="H276" s="420" t="s">
        <v>572</v>
      </c>
      <c r="I276" s="453"/>
      <c r="J276" s="291" t="s">
        <v>61</v>
      </c>
      <c r="K276" s="292" t="str">
        <f t="shared" si="203"/>
        <v>E4.P_B.MR1</v>
      </c>
      <c r="L276" s="527" t="s">
        <v>554</v>
      </c>
      <c r="M276" s="528" t="s">
        <v>1539</v>
      </c>
      <c r="N276" s="383">
        <v>4</v>
      </c>
      <c r="O276" s="295">
        <v>6</v>
      </c>
      <c r="P276" s="385" t="s">
        <v>87</v>
      </c>
      <c r="Q276" s="386" t="str">
        <f t="shared" si="204"/>
        <v>E4.P_B.MR1-MP02-1</v>
      </c>
      <c r="R276" s="431" t="s">
        <v>1544</v>
      </c>
      <c r="S276" s="321" t="s">
        <v>1545</v>
      </c>
      <c r="T276" s="300">
        <v>1</v>
      </c>
      <c r="U276" s="301">
        <v>1</v>
      </c>
      <c r="V276" s="300" t="s">
        <v>102</v>
      </c>
      <c r="W276" s="328">
        <v>0.25</v>
      </c>
      <c r="X276" s="329">
        <v>0.75</v>
      </c>
      <c r="Y276" s="302">
        <v>0</v>
      </c>
      <c r="Z276" s="304">
        <v>0</v>
      </c>
      <c r="AA276" s="305"/>
      <c r="AB276" s="306"/>
      <c r="AC276" s="306"/>
      <c r="AD276" s="306"/>
      <c r="AE276" s="306"/>
      <c r="AF276" s="306"/>
      <c r="AG276" s="306"/>
      <c r="AH276" s="306"/>
      <c r="AI276" s="306"/>
      <c r="AJ276" s="306"/>
      <c r="AK276" s="306"/>
      <c r="AL276" s="306"/>
      <c r="AM276" s="306"/>
      <c r="AN276" s="306"/>
      <c r="AO276" s="306"/>
      <c r="AP276" s="306"/>
      <c r="AQ276" s="306"/>
      <c r="AR276" s="306"/>
      <c r="AS276" s="306"/>
      <c r="AT276" s="306"/>
      <c r="AU276" s="306"/>
      <c r="AV276" s="306"/>
      <c r="AW276" s="306"/>
      <c r="AX276" s="306"/>
      <c r="AY276" s="306"/>
      <c r="AZ276" s="306"/>
      <c r="BA276" s="306"/>
      <c r="BB276" s="306"/>
      <c r="BC276" s="307"/>
      <c r="BD276" s="308"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381" t="s">
        <v>1546</v>
      </c>
      <c r="EM276" s="325" t="s">
        <v>1544</v>
      </c>
      <c r="EN276" s="281" t="s">
        <v>1545</v>
      </c>
      <c r="EO276" s="281">
        <v>1</v>
      </c>
      <c r="EP276" s="281">
        <v>1</v>
      </c>
      <c r="EQ276" s="336">
        <v>0.25</v>
      </c>
      <c r="ER276" s="336">
        <v>0.75</v>
      </c>
      <c r="ES276" s="282">
        <v>0</v>
      </c>
      <c r="ET276" s="282">
        <v>0</v>
      </c>
    </row>
    <row r="277" spans="1:150" ht="39" customHeight="1" x14ac:dyDescent="0.2">
      <c r="A277" s="802" t="s">
        <v>103</v>
      </c>
      <c r="B277" s="439" t="s">
        <v>104</v>
      </c>
      <c r="C277" s="440" t="s">
        <v>1452</v>
      </c>
      <c r="D277" s="440"/>
      <c r="E277" s="8" t="s">
        <v>372</v>
      </c>
      <c r="F277" s="672" t="str">
        <f t="shared" si="202"/>
        <v>E4.P_B</v>
      </c>
      <c r="G277" s="420" t="s">
        <v>402</v>
      </c>
      <c r="H277" s="420" t="s">
        <v>572</v>
      </c>
      <c r="I277" s="453"/>
      <c r="J277" s="291" t="s">
        <v>61</v>
      </c>
      <c r="K277" s="292" t="str">
        <f t="shared" si="203"/>
        <v>E4.P_B.MR1</v>
      </c>
      <c r="L277" s="527" t="s">
        <v>554</v>
      </c>
      <c r="M277" s="528" t="s">
        <v>1539</v>
      </c>
      <c r="N277" s="383">
        <v>4</v>
      </c>
      <c r="O277" s="295">
        <v>6</v>
      </c>
      <c r="P277" s="385" t="s">
        <v>99</v>
      </c>
      <c r="Q277" s="386" t="str">
        <f t="shared" si="204"/>
        <v>E4.P_B.MR1-MP03-1</v>
      </c>
      <c r="R277" s="431" t="s">
        <v>1548</v>
      </c>
      <c r="S277" s="321" t="s">
        <v>1539</v>
      </c>
      <c r="T277" s="300">
        <v>2</v>
      </c>
      <c r="U277" s="301">
        <v>4</v>
      </c>
      <c r="V277" s="300" t="s">
        <v>67</v>
      </c>
      <c r="W277" s="302">
        <v>1</v>
      </c>
      <c r="X277" s="303">
        <v>1</v>
      </c>
      <c r="Y277" s="302">
        <v>1</v>
      </c>
      <c r="Z277" s="304">
        <v>1</v>
      </c>
      <c r="AA277" s="305"/>
      <c r="AB277" s="306"/>
      <c r="AC277" s="306"/>
      <c r="AD277" s="306"/>
      <c r="AE277" s="306"/>
      <c r="AF277" s="306"/>
      <c r="AG277" s="306"/>
      <c r="AH277" s="306"/>
      <c r="AI277" s="306"/>
      <c r="AJ277" s="306"/>
      <c r="AK277" s="306"/>
      <c r="AL277" s="306"/>
      <c r="AM277" s="306"/>
      <c r="AN277" s="306"/>
      <c r="AO277" s="306"/>
      <c r="AP277" s="306"/>
      <c r="AQ277" s="306"/>
      <c r="AR277" s="306"/>
      <c r="AS277" s="306"/>
      <c r="AT277" s="306"/>
      <c r="AU277" s="306"/>
      <c r="AV277" s="306"/>
      <c r="AW277" s="306"/>
      <c r="AX277" s="306"/>
      <c r="AY277" s="306"/>
      <c r="AZ277" s="306"/>
      <c r="BA277" s="306"/>
      <c r="BB277" s="306"/>
      <c r="BC277" s="307"/>
      <c r="BD277" s="308"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381" t="s">
        <v>1549</v>
      </c>
      <c r="EM277" s="325" t="s">
        <v>1548</v>
      </c>
      <c r="EN277" s="281" t="s">
        <v>1539</v>
      </c>
      <c r="EO277" s="281">
        <v>2</v>
      </c>
      <c r="EP277" s="281">
        <v>4</v>
      </c>
      <c r="EQ277" s="282">
        <v>1</v>
      </c>
      <c r="ER277" s="282">
        <v>1</v>
      </c>
      <c r="ES277" s="282">
        <v>1</v>
      </c>
      <c r="ET277" s="282">
        <v>1</v>
      </c>
    </row>
    <row r="278" spans="1:150" ht="44.25" customHeight="1" x14ac:dyDescent="0.2">
      <c r="A278" s="802" t="s">
        <v>103</v>
      </c>
      <c r="B278" s="439" t="s">
        <v>104</v>
      </c>
      <c r="C278" s="440" t="s">
        <v>1452</v>
      </c>
      <c r="D278" s="440"/>
      <c r="E278" s="8" t="s">
        <v>372</v>
      </c>
      <c r="F278" s="672" t="str">
        <f t="shared" si="202"/>
        <v>E4.P_B</v>
      </c>
      <c r="G278" s="420" t="s">
        <v>402</v>
      </c>
      <c r="H278" s="420" t="s">
        <v>572</v>
      </c>
      <c r="I278" s="453"/>
      <c r="J278" s="291" t="s">
        <v>61</v>
      </c>
      <c r="K278" s="292" t="str">
        <f t="shared" si="203"/>
        <v>E4.P_B.MR1</v>
      </c>
      <c r="L278" s="527" t="s">
        <v>554</v>
      </c>
      <c r="M278" s="528" t="s">
        <v>1539</v>
      </c>
      <c r="N278" s="383">
        <v>4</v>
      </c>
      <c r="O278" s="295">
        <v>6</v>
      </c>
      <c r="P278" s="385" t="s">
        <v>112</v>
      </c>
      <c r="Q278" s="386" t="str">
        <f t="shared" si="204"/>
        <v>E4.P_B.MR1-MP04-1</v>
      </c>
      <c r="R278" s="431" t="s">
        <v>1551</v>
      </c>
      <c r="S278" s="321" t="s">
        <v>1552</v>
      </c>
      <c r="T278" s="300">
        <v>0</v>
      </c>
      <c r="U278" s="301">
        <v>1</v>
      </c>
      <c r="V278" s="300" t="s">
        <v>67</v>
      </c>
      <c r="W278" s="302">
        <v>0</v>
      </c>
      <c r="X278" s="329">
        <v>0.56999999999999995</v>
      </c>
      <c r="Y278" s="322">
        <v>0.2</v>
      </c>
      <c r="Z278" s="330">
        <v>0.23</v>
      </c>
      <c r="AA278" s="305"/>
      <c r="AB278" s="306"/>
      <c r="AC278" s="306"/>
      <c r="AD278" s="306"/>
      <c r="AE278" s="306"/>
      <c r="AF278" s="306"/>
      <c r="AG278" s="306"/>
      <c r="AH278" s="306"/>
      <c r="AI278" s="306"/>
      <c r="AJ278" s="306"/>
      <c r="AK278" s="306"/>
      <c r="AL278" s="306"/>
      <c r="AM278" s="306"/>
      <c r="AN278" s="306"/>
      <c r="AO278" s="306"/>
      <c r="AP278" s="306"/>
      <c r="AQ278" s="306"/>
      <c r="AR278" s="306"/>
      <c r="AS278" s="306"/>
      <c r="AT278" s="306"/>
      <c r="AU278" s="306"/>
      <c r="AV278" s="306"/>
      <c r="AW278" s="306"/>
      <c r="AX278" s="306"/>
      <c r="AY278" s="306"/>
      <c r="AZ278" s="306"/>
      <c r="BA278" s="306"/>
      <c r="BB278" s="306"/>
      <c r="BC278" s="307"/>
      <c r="BD278" s="308"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381" t="s">
        <v>1553</v>
      </c>
      <c r="EM278" s="325" t="s">
        <v>1551</v>
      </c>
      <c r="EN278" s="281" t="s">
        <v>1552</v>
      </c>
      <c r="EO278" s="281">
        <v>0</v>
      </c>
      <c r="EP278" s="281">
        <v>1</v>
      </c>
      <c r="EQ278" s="282">
        <v>0</v>
      </c>
      <c r="ER278" s="336">
        <v>0.56999999999999995</v>
      </c>
      <c r="ES278" s="283">
        <v>0.2</v>
      </c>
      <c r="ET278" s="336">
        <v>0.23</v>
      </c>
    </row>
    <row r="279" spans="1:150" ht="39" customHeight="1" x14ac:dyDescent="0.2">
      <c r="A279" s="802" t="s">
        <v>103</v>
      </c>
      <c r="B279" s="439" t="s">
        <v>104</v>
      </c>
      <c r="C279" s="440" t="s">
        <v>1452</v>
      </c>
      <c r="D279" s="440"/>
      <c r="E279" s="8" t="s">
        <v>372</v>
      </c>
      <c r="F279" s="672" t="str">
        <f t="shared" si="202"/>
        <v>E4.P_B</v>
      </c>
      <c r="G279" s="420" t="s">
        <v>402</v>
      </c>
      <c r="H279" s="420" t="s">
        <v>572</v>
      </c>
      <c r="I279" s="453"/>
      <c r="J279" s="291" t="s">
        <v>61</v>
      </c>
      <c r="K279" s="292" t="str">
        <f t="shared" si="203"/>
        <v>E4.P_B.MR1</v>
      </c>
      <c r="L279" s="527" t="s">
        <v>554</v>
      </c>
      <c r="M279" s="528" t="s">
        <v>1539</v>
      </c>
      <c r="N279" s="383">
        <v>4</v>
      </c>
      <c r="O279" s="295">
        <v>6</v>
      </c>
      <c r="P279" s="385" t="s">
        <v>122</v>
      </c>
      <c r="Q279" s="386" t="str">
        <f t="shared" si="204"/>
        <v>E4.P_B.MR1-MP05-1</v>
      </c>
      <c r="R279" s="431" t="s">
        <v>1555</v>
      </c>
      <c r="S279" s="321" t="s">
        <v>1556</v>
      </c>
      <c r="T279" s="300">
        <v>0</v>
      </c>
      <c r="U279" s="327">
        <v>0.5</v>
      </c>
      <c r="V279" s="326" t="s">
        <v>67</v>
      </c>
      <c r="W279" s="302">
        <v>0</v>
      </c>
      <c r="X279" s="329">
        <v>0.33</v>
      </c>
      <c r="Y279" s="328">
        <v>0.33</v>
      </c>
      <c r="Z279" s="330">
        <v>0.34</v>
      </c>
      <c r="AA279" s="331"/>
      <c r="AB279" s="332"/>
      <c r="AC279" s="332"/>
      <c r="AD279" s="332"/>
      <c r="AE279" s="332"/>
      <c r="AF279" s="332"/>
      <c r="AG279" s="332"/>
      <c r="AH279" s="332"/>
      <c r="AI279" s="332"/>
      <c r="AJ279" s="332"/>
      <c r="AK279" s="332"/>
      <c r="AL279" s="332"/>
      <c r="AM279" s="332"/>
      <c r="AN279" s="332"/>
      <c r="AO279" s="332"/>
      <c r="AP279" s="332"/>
      <c r="AQ279" s="332"/>
      <c r="AR279" s="332"/>
      <c r="AS279" s="332"/>
      <c r="AT279" s="332"/>
      <c r="AU279" s="332"/>
      <c r="AV279" s="332"/>
      <c r="AW279" s="332"/>
      <c r="AX279" s="332"/>
      <c r="AY279" s="332"/>
      <c r="AZ279" s="332"/>
      <c r="BA279" s="332"/>
      <c r="BB279" s="332"/>
      <c r="BC279" s="333"/>
      <c r="BD279" s="308"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381" t="s">
        <v>1557</v>
      </c>
      <c r="EM279" s="325" t="s">
        <v>1555</v>
      </c>
      <c r="EN279" s="281" t="s">
        <v>1556</v>
      </c>
      <c r="EO279" s="281">
        <v>0</v>
      </c>
      <c r="EP279" s="500">
        <v>50</v>
      </c>
      <c r="EQ279" s="505">
        <v>0</v>
      </c>
      <c r="ER279" s="820">
        <v>33</v>
      </c>
      <c r="ES279" s="820">
        <v>33</v>
      </c>
      <c r="ET279" s="820">
        <v>34</v>
      </c>
    </row>
    <row r="280" spans="1:150" ht="39.75" customHeight="1" thickBot="1" x14ac:dyDescent="0.25">
      <c r="A280" s="802" t="s">
        <v>103</v>
      </c>
      <c r="B280" s="439" t="s">
        <v>104</v>
      </c>
      <c r="C280" s="440" t="s">
        <v>1452</v>
      </c>
      <c r="D280" s="440"/>
      <c r="E280" s="8" t="s">
        <v>372</v>
      </c>
      <c r="F280" s="672" t="str">
        <f t="shared" si="202"/>
        <v>E4.P_B</v>
      </c>
      <c r="G280" s="436" t="s">
        <v>402</v>
      </c>
      <c r="H280" s="436" t="s">
        <v>572</v>
      </c>
      <c r="I280" s="457"/>
      <c r="J280" s="348" t="s">
        <v>61</v>
      </c>
      <c r="K280" s="409" t="str">
        <f t="shared" si="203"/>
        <v>E4.P_B.MR1</v>
      </c>
      <c r="L280" s="569" t="s">
        <v>554</v>
      </c>
      <c r="M280" s="570" t="s">
        <v>1539</v>
      </c>
      <c r="N280" s="397">
        <v>4</v>
      </c>
      <c r="O280" s="437">
        <v>6</v>
      </c>
      <c r="P280" s="399" t="s">
        <v>132</v>
      </c>
      <c r="Q280" s="400" t="str">
        <f t="shared" si="204"/>
        <v>E4.P_B.MR1-MP06-1</v>
      </c>
      <c r="R280" s="438" t="s">
        <v>1559</v>
      </c>
      <c r="S280" s="357" t="s">
        <v>1560</v>
      </c>
      <c r="T280" s="358">
        <v>0</v>
      </c>
      <c r="U280" s="583">
        <v>1</v>
      </c>
      <c r="V280" s="582" t="s">
        <v>67</v>
      </c>
      <c r="W280" s="403">
        <v>0.17</v>
      </c>
      <c r="X280" s="644">
        <v>0.5</v>
      </c>
      <c r="Y280" s="403">
        <v>0.17</v>
      </c>
      <c r="Z280" s="405">
        <v>0.16</v>
      </c>
      <c r="AA280" s="331"/>
      <c r="AB280" s="332"/>
      <c r="AC280" s="332"/>
      <c r="AD280" s="332"/>
      <c r="AE280" s="332"/>
      <c r="AF280" s="332"/>
      <c r="AG280" s="332"/>
      <c r="AH280" s="332"/>
      <c r="AI280" s="332"/>
      <c r="AJ280" s="332"/>
      <c r="AK280" s="332"/>
      <c r="AL280" s="332"/>
      <c r="AM280" s="332"/>
      <c r="AN280" s="332"/>
      <c r="AO280" s="332"/>
      <c r="AP280" s="332"/>
      <c r="AQ280" s="332"/>
      <c r="AR280" s="332"/>
      <c r="AS280" s="332"/>
      <c r="AT280" s="332"/>
      <c r="AU280" s="332"/>
      <c r="AV280" s="332"/>
      <c r="AW280" s="332"/>
      <c r="AX280" s="332"/>
      <c r="AY280" s="332"/>
      <c r="AZ280" s="332"/>
      <c r="BA280" s="332"/>
      <c r="BB280" s="332"/>
      <c r="BC280" s="333"/>
      <c r="BD280" s="308"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381" t="s">
        <v>1561</v>
      </c>
      <c r="EM280" s="325" t="s">
        <v>1559</v>
      </c>
      <c r="EN280" s="281" t="s">
        <v>1560</v>
      </c>
      <c r="EO280" s="281">
        <v>0</v>
      </c>
      <c r="EP280" s="336">
        <v>100</v>
      </c>
      <c r="EQ280" s="336">
        <v>17</v>
      </c>
      <c r="ER280" s="283">
        <v>50</v>
      </c>
      <c r="ES280" s="336">
        <v>17</v>
      </c>
      <c r="ET280" s="336">
        <v>16</v>
      </c>
    </row>
    <row r="281" spans="1:150" ht="104.25" customHeight="1" x14ac:dyDescent="0.2">
      <c r="A281" s="802" t="s">
        <v>103</v>
      </c>
      <c r="B281" s="439" t="s">
        <v>104</v>
      </c>
      <c r="C281" s="440" t="s">
        <v>1452</v>
      </c>
      <c r="D281" s="441" t="s">
        <v>1563</v>
      </c>
      <c r="E281" s="3" t="s">
        <v>530</v>
      </c>
      <c r="F281" s="442" t="str">
        <f t="shared" si="202"/>
        <v>E4.P_C</v>
      </c>
      <c r="G281" s="443" t="s">
        <v>413</v>
      </c>
      <c r="H281" s="488" t="s">
        <v>581</v>
      </c>
      <c r="I281" s="413" t="s">
        <v>1564</v>
      </c>
      <c r="J281" s="445" t="s">
        <v>61</v>
      </c>
      <c r="K281" s="407" t="str">
        <f t="shared" si="203"/>
        <v>E4.P_C.MR1</v>
      </c>
      <c r="L281" s="368" t="s">
        <v>561</v>
      </c>
      <c r="M281" s="369" t="s">
        <v>1565</v>
      </c>
      <c r="N281" s="370">
        <v>13959</v>
      </c>
      <c r="O281" s="252">
        <v>15355</v>
      </c>
      <c r="P281" s="372" t="s">
        <v>64</v>
      </c>
      <c r="Q281" s="821" t="str">
        <f t="shared" si="204"/>
        <v>E4.P_C.MR1-MP01-1</v>
      </c>
      <c r="R281" s="521" t="s">
        <v>1566</v>
      </c>
      <c r="S281" s="522" t="s">
        <v>1567</v>
      </c>
      <c r="T281" s="376">
        <v>32</v>
      </c>
      <c r="U281" s="377">
        <v>32</v>
      </c>
      <c r="V281" s="376" t="s">
        <v>102</v>
      </c>
      <c r="W281" s="260">
        <v>32</v>
      </c>
      <c r="X281" s="378">
        <v>32</v>
      </c>
      <c r="Y281" s="260">
        <v>32</v>
      </c>
      <c r="Z281" s="379">
        <v>32</v>
      </c>
      <c r="AA281" s="612">
        <f>26000000</f>
        <v>26000000</v>
      </c>
      <c r="AB281" s="613">
        <v>0</v>
      </c>
      <c r="AC281" s="613">
        <v>100000000</v>
      </c>
      <c r="AD281" s="613">
        <v>0</v>
      </c>
      <c r="AE281" s="613">
        <v>0</v>
      </c>
      <c r="AF281" s="613">
        <v>0</v>
      </c>
      <c r="AG281" s="613">
        <f t="shared" ref="AG281" si="209">SUM(AA281:AF281)</f>
        <v>126000000</v>
      </c>
      <c r="AH281" s="613">
        <f t="shared" ref="AH281:AM281" si="210">AA281*1.035</f>
        <v>26909999.999999996</v>
      </c>
      <c r="AI281" s="613">
        <f t="shared" si="210"/>
        <v>0</v>
      </c>
      <c r="AJ281" s="613">
        <f t="shared" si="210"/>
        <v>103499999.99999999</v>
      </c>
      <c r="AK281" s="613">
        <f t="shared" si="210"/>
        <v>0</v>
      </c>
      <c r="AL281" s="613">
        <f t="shared" si="210"/>
        <v>0</v>
      </c>
      <c r="AM281" s="613">
        <f t="shared" si="210"/>
        <v>0</v>
      </c>
      <c r="AN281" s="613">
        <f t="shared" ref="AN281" si="211">SUM(AH281:AM281)</f>
        <v>130409999.99999999</v>
      </c>
      <c r="AO281" s="613">
        <f t="shared" ref="AO281:BA281" si="212">AH281*1.035</f>
        <v>27851849.999999993</v>
      </c>
      <c r="AP281" s="613">
        <f t="shared" si="212"/>
        <v>0</v>
      </c>
      <c r="AQ281" s="613">
        <f t="shared" si="212"/>
        <v>107122499.99999997</v>
      </c>
      <c r="AR281" s="613">
        <f t="shared" si="212"/>
        <v>0</v>
      </c>
      <c r="AS281" s="613">
        <f t="shared" si="212"/>
        <v>0</v>
      </c>
      <c r="AT281" s="613">
        <f t="shared" si="212"/>
        <v>0</v>
      </c>
      <c r="AU281" s="613">
        <f t="shared" si="212"/>
        <v>134974349.99999997</v>
      </c>
      <c r="AV281" s="613">
        <f t="shared" si="212"/>
        <v>28826664.749999989</v>
      </c>
      <c r="AW281" s="613">
        <f t="shared" si="212"/>
        <v>0</v>
      </c>
      <c r="AX281" s="613">
        <f t="shared" si="212"/>
        <v>110871787.49999996</v>
      </c>
      <c r="AY281" s="613">
        <f t="shared" si="212"/>
        <v>0</v>
      </c>
      <c r="AZ281" s="613">
        <f t="shared" si="212"/>
        <v>0</v>
      </c>
      <c r="BA281" s="613">
        <f t="shared" si="212"/>
        <v>0</v>
      </c>
      <c r="BB281" s="613">
        <f t="shared" ref="BB281" si="213">SUM(AV281:BA281)</f>
        <v>139698452.24999994</v>
      </c>
      <c r="BC281" s="683">
        <f t="shared" ref="BC281" si="214">+BB281+AU281+AN281+AG281</f>
        <v>531082802.24999988</v>
      </c>
      <c r="BD281" s="308"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381" t="s">
        <v>1568</v>
      </c>
      <c r="EM281" s="325" t="s">
        <v>1566</v>
      </c>
      <c r="EN281" s="281" t="s">
        <v>1567</v>
      </c>
      <c r="EO281" s="281">
        <v>32</v>
      </c>
      <c r="EP281" s="281">
        <v>32</v>
      </c>
      <c r="EQ281" s="282">
        <v>32</v>
      </c>
      <c r="ER281" s="282">
        <v>32</v>
      </c>
      <c r="ES281" s="282">
        <v>32</v>
      </c>
      <c r="ET281" s="282">
        <v>32</v>
      </c>
    </row>
    <row r="282" spans="1:150" ht="57" customHeight="1" thickBot="1" x14ac:dyDescent="0.25">
      <c r="A282" s="802" t="s">
        <v>103</v>
      </c>
      <c r="B282" s="439" t="s">
        <v>104</v>
      </c>
      <c r="C282" s="440" t="s">
        <v>1452</v>
      </c>
      <c r="D282" s="440"/>
      <c r="E282" s="8" t="s">
        <v>530</v>
      </c>
      <c r="F282" s="288" t="str">
        <f t="shared" si="202"/>
        <v>E4.P_C</v>
      </c>
      <c r="G282" s="587" t="s">
        <v>413</v>
      </c>
      <c r="H282" s="587" t="s">
        <v>581</v>
      </c>
      <c r="I282" s="457"/>
      <c r="J282" s="348" t="s">
        <v>61</v>
      </c>
      <c r="K282" s="409" t="str">
        <f t="shared" si="203"/>
        <v>E4.P_C.MR1</v>
      </c>
      <c r="L282" s="435" t="s">
        <v>561</v>
      </c>
      <c r="M282" s="436" t="s">
        <v>1565</v>
      </c>
      <c r="N282" s="397">
        <v>13959</v>
      </c>
      <c r="O282" s="437">
        <v>15355</v>
      </c>
      <c r="P282" s="399" t="s">
        <v>87</v>
      </c>
      <c r="Q282" s="400" t="str">
        <f t="shared" si="204"/>
        <v>E4.P_C.MR1-MP02-1</v>
      </c>
      <c r="R282" s="486" t="s">
        <v>1570</v>
      </c>
      <c r="S282" s="344" t="s">
        <v>1571</v>
      </c>
      <c r="T282" s="358">
        <v>4</v>
      </c>
      <c r="U282" s="359">
        <v>5</v>
      </c>
      <c r="V282" s="358" t="s">
        <v>67</v>
      </c>
      <c r="W282" s="360">
        <v>1</v>
      </c>
      <c r="X282" s="361">
        <v>1</v>
      </c>
      <c r="Y282" s="360">
        <v>1</v>
      </c>
      <c r="Z282" s="362">
        <v>1</v>
      </c>
      <c r="AA282" s="305"/>
      <c r="AB282" s="306"/>
      <c r="AC282" s="306"/>
      <c r="AD282" s="306"/>
      <c r="AE282" s="306"/>
      <c r="AF282" s="306"/>
      <c r="AG282" s="306"/>
      <c r="AH282" s="306"/>
      <c r="AI282" s="306"/>
      <c r="AJ282" s="306"/>
      <c r="AK282" s="306"/>
      <c r="AL282" s="306"/>
      <c r="AM282" s="306"/>
      <c r="AN282" s="306"/>
      <c r="AO282" s="306"/>
      <c r="AP282" s="306"/>
      <c r="AQ282" s="306"/>
      <c r="AR282" s="306"/>
      <c r="AS282" s="306"/>
      <c r="AT282" s="306"/>
      <c r="AU282" s="306"/>
      <c r="AV282" s="306"/>
      <c r="AW282" s="306"/>
      <c r="AX282" s="306"/>
      <c r="AY282" s="306"/>
      <c r="AZ282" s="306"/>
      <c r="BA282" s="306"/>
      <c r="BB282" s="306"/>
      <c r="BC282" s="307"/>
      <c r="BD282" s="308"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381" t="s">
        <v>1572</v>
      </c>
      <c r="EM282" s="325" t="s">
        <v>1570</v>
      </c>
      <c r="EN282" s="281" t="s">
        <v>1571</v>
      </c>
      <c r="EO282" s="671">
        <v>4</v>
      </c>
      <c r="EP282" s="671">
        <v>5</v>
      </c>
      <c r="EQ282" s="508">
        <v>1</v>
      </c>
      <c r="ER282" s="508">
        <v>1</v>
      </c>
      <c r="ES282" s="508">
        <v>1</v>
      </c>
      <c r="ET282" s="508">
        <v>1</v>
      </c>
    </row>
    <row r="283" spans="1:150" ht="123.75" customHeight="1" x14ac:dyDescent="0.2">
      <c r="A283" s="802" t="s">
        <v>103</v>
      </c>
      <c r="B283" s="439" t="s">
        <v>104</v>
      </c>
      <c r="C283" s="440" t="s">
        <v>1452</v>
      </c>
      <c r="D283" s="441" t="s">
        <v>1174</v>
      </c>
      <c r="E283" s="3" t="s">
        <v>641</v>
      </c>
      <c r="F283" s="442" t="str">
        <f t="shared" si="202"/>
        <v>E4.P_D</v>
      </c>
      <c r="G283" s="443" t="s">
        <v>424</v>
      </c>
      <c r="H283" s="488" t="s">
        <v>589</v>
      </c>
      <c r="I283" s="413" t="s">
        <v>1574</v>
      </c>
      <c r="J283" s="445" t="s">
        <v>61</v>
      </c>
      <c r="K283" s="407" t="str">
        <f t="shared" si="203"/>
        <v>E4.P_D.MR1</v>
      </c>
      <c r="L283" s="368" t="s">
        <v>568</v>
      </c>
      <c r="M283" s="369" t="s">
        <v>1575</v>
      </c>
      <c r="N283" s="490">
        <v>1</v>
      </c>
      <c r="O283" s="490">
        <v>4</v>
      </c>
      <c r="P283" s="668" t="s">
        <v>64</v>
      </c>
      <c r="Q283" s="668" t="str">
        <f t="shared" si="204"/>
        <v>E4.P_D.MR1-MP01-1</v>
      </c>
      <c r="R283" s="645" t="s">
        <v>1576</v>
      </c>
      <c r="S283" s="535" t="s">
        <v>1577</v>
      </c>
      <c r="T283" s="536">
        <v>1</v>
      </c>
      <c r="U283" s="537">
        <v>1</v>
      </c>
      <c r="V283" s="536" t="s">
        <v>102</v>
      </c>
      <c r="W283" s="648">
        <v>0.5</v>
      </c>
      <c r="X283" s="649">
        <v>0.5</v>
      </c>
      <c r="Y283" s="538">
        <v>0</v>
      </c>
      <c r="Z283" s="693">
        <v>0</v>
      </c>
      <c r="AA283" s="612">
        <v>1364481705</v>
      </c>
      <c r="AB283" s="613">
        <v>0</v>
      </c>
      <c r="AC283" s="613">
        <v>100000000</v>
      </c>
      <c r="AD283" s="613">
        <v>0</v>
      </c>
      <c r="AE283" s="613">
        <v>0</v>
      </c>
      <c r="AF283" s="613">
        <v>420419925</v>
      </c>
      <c r="AG283" s="613">
        <f t="shared" ref="AG283" si="215">SUM(AA283:AF283)</f>
        <v>1884901630</v>
      </c>
      <c r="AH283" s="613">
        <v>1412238564.675</v>
      </c>
      <c r="AI283" s="613">
        <v>0</v>
      </c>
      <c r="AJ283" s="613">
        <v>103499999.99999999</v>
      </c>
      <c r="AK283" s="613">
        <v>0</v>
      </c>
      <c r="AL283" s="613">
        <v>0</v>
      </c>
      <c r="AM283" s="613">
        <f>+AF283*1.035</f>
        <v>435134622.37499994</v>
      </c>
      <c r="AN283" s="613">
        <f t="shared" ref="AN283" si="216">SUM(AH283:AM283)</f>
        <v>1950873187.05</v>
      </c>
      <c r="AO283" s="613">
        <v>1461666914.4386249</v>
      </c>
      <c r="AP283" s="613">
        <v>0</v>
      </c>
      <c r="AQ283" s="613">
        <v>107122499.99999997</v>
      </c>
      <c r="AR283" s="613">
        <v>0</v>
      </c>
      <c r="AS283" s="613">
        <v>0</v>
      </c>
      <c r="AT283" s="613">
        <f>+AM283*1.035</f>
        <v>450364334.15812492</v>
      </c>
      <c r="AU283" s="613">
        <f t="shared" ref="AU283" si="217">AN283*1.035</f>
        <v>2019153748.5967498</v>
      </c>
      <c r="AV283" s="613">
        <v>1512825256.4439769</v>
      </c>
      <c r="AW283" s="613">
        <v>0</v>
      </c>
      <c r="AX283" s="613">
        <v>110871787.49999996</v>
      </c>
      <c r="AY283" s="613">
        <v>0</v>
      </c>
      <c r="AZ283" s="613">
        <v>0</v>
      </c>
      <c r="BA283" s="613">
        <f>+AT283*1.035</f>
        <v>466127085.85365927</v>
      </c>
      <c r="BB283" s="613">
        <f t="shared" ref="BB283" si="218">SUM(AV283:BA283)</f>
        <v>2089824129.797636</v>
      </c>
      <c r="BC283" s="683">
        <f t="shared" ref="BC283" si="219">+BB283+AU283+AN283+AG283</f>
        <v>7944752695.4443855</v>
      </c>
      <c r="BD283" s="308"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499" t="s">
        <v>1579</v>
      </c>
      <c r="EM283" s="651" t="s">
        <v>1576</v>
      </c>
      <c r="EN283" s="544" t="s">
        <v>1577</v>
      </c>
      <c r="EO283" s="544">
        <v>1</v>
      </c>
      <c r="EP283" s="544">
        <v>1</v>
      </c>
      <c r="EQ283" s="559">
        <v>0.5</v>
      </c>
      <c r="ER283" s="559">
        <v>0.5</v>
      </c>
      <c r="ES283" s="545">
        <v>0</v>
      </c>
      <c r="ET283" s="545">
        <v>0</v>
      </c>
    </row>
    <row r="284" spans="1:150" ht="39" customHeight="1" x14ac:dyDescent="0.2">
      <c r="A284" s="802" t="s">
        <v>103</v>
      </c>
      <c r="B284" s="439" t="s">
        <v>104</v>
      </c>
      <c r="C284" s="440" t="s">
        <v>1452</v>
      </c>
      <c r="D284" s="440"/>
      <c r="E284" s="8" t="s">
        <v>641</v>
      </c>
      <c r="F284" s="288" t="str">
        <f t="shared" si="202"/>
        <v>E4.P_D</v>
      </c>
      <c r="G284" s="463" t="s">
        <v>424</v>
      </c>
      <c r="H284" s="463" t="s">
        <v>589</v>
      </c>
      <c r="I284" s="453"/>
      <c r="J284" s="291" t="s">
        <v>61</v>
      </c>
      <c r="K284" s="292" t="str">
        <f t="shared" si="203"/>
        <v>E4.P_D.MR1</v>
      </c>
      <c r="L284" s="527" t="s">
        <v>568</v>
      </c>
      <c r="M284" s="528" t="s">
        <v>1575</v>
      </c>
      <c r="N284" s="503">
        <v>1</v>
      </c>
      <c r="O284" s="503">
        <v>4</v>
      </c>
      <c r="P284" s="504" t="s">
        <v>74</v>
      </c>
      <c r="Q284" s="504" t="str">
        <f t="shared" si="204"/>
        <v>E4.P_D.MR1-MP01-2</v>
      </c>
      <c r="R284" s="652" t="s">
        <v>1576</v>
      </c>
      <c r="S284" s="549" t="s">
        <v>1581</v>
      </c>
      <c r="T284" s="550">
        <v>1</v>
      </c>
      <c r="U284" s="551">
        <v>1</v>
      </c>
      <c r="V284" s="550" t="s">
        <v>102</v>
      </c>
      <c r="W284" s="554">
        <v>0</v>
      </c>
      <c r="X284" s="700">
        <v>1</v>
      </c>
      <c r="Y284" s="554">
        <v>0</v>
      </c>
      <c r="Z284" s="555">
        <v>0</v>
      </c>
      <c r="AA284" s="556"/>
      <c r="AB284" s="557"/>
      <c r="AC284" s="557"/>
      <c r="AD284" s="557"/>
      <c r="AE284" s="557"/>
      <c r="AF284" s="557"/>
      <c r="AG284" s="557"/>
      <c r="AH284" s="557"/>
      <c r="AI284" s="557"/>
      <c r="AJ284" s="557"/>
      <c r="AK284" s="557"/>
      <c r="AL284" s="557"/>
      <c r="AM284" s="557"/>
      <c r="AN284" s="557"/>
      <c r="AO284" s="557"/>
      <c r="AP284" s="557"/>
      <c r="AQ284" s="557"/>
      <c r="AR284" s="557"/>
      <c r="AS284" s="557"/>
      <c r="AT284" s="557"/>
      <c r="AU284" s="557"/>
      <c r="AV284" s="557"/>
      <c r="AW284" s="557"/>
      <c r="AX284" s="557"/>
      <c r="AY284" s="557"/>
      <c r="AZ284" s="557"/>
      <c r="BA284" s="557"/>
      <c r="BB284" s="557"/>
      <c r="BC284" s="558"/>
      <c r="BD284" s="308"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499" t="s">
        <v>1582</v>
      </c>
      <c r="EM284" s="651" t="s">
        <v>1576</v>
      </c>
      <c r="EN284" s="544" t="s">
        <v>1581</v>
      </c>
      <c r="EO284" s="544">
        <v>1</v>
      </c>
      <c r="EP284" s="544">
        <v>1</v>
      </c>
      <c r="EQ284" s="545">
        <v>0</v>
      </c>
      <c r="ER284" s="545">
        <v>1</v>
      </c>
      <c r="ES284" s="545">
        <v>0</v>
      </c>
      <c r="ET284" s="545">
        <v>0</v>
      </c>
    </row>
    <row r="285" spans="1:150" ht="48.75" customHeight="1" x14ac:dyDescent="0.2">
      <c r="A285" s="802" t="s">
        <v>103</v>
      </c>
      <c r="B285" s="439" t="s">
        <v>104</v>
      </c>
      <c r="C285" s="440" t="s">
        <v>1452</v>
      </c>
      <c r="D285" s="440"/>
      <c r="E285" s="8" t="s">
        <v>641</v>
      </c>
      <c r="F285" s="288" t="str">
        <f t="shared" si="202"/>
        <v>E4.P_D</v>
      </c>
      <c r="G285" s="463" t="s">
        <v>424</v>
      </c>
      <c r="H285" s="463" t="s">
        <v>589</v>
      </c>
      <c r="I285" s="453"/>
      <c r="J285" s="291" t="s">
        <v>61</v>
      </c>
      <c r="K285" s="292" t="str">
        <f t="shared" si="203"/>
        <v>E4.P_D.MR1</v>
      </c>
      <c r="L285" s="527" t="s">
        <v>568</v>
      </c>
      <c r="M285" s="528" t="s">
        <v>1575</v>
      </c>
      <c r="N285" s="503">
        <v>1</v>
      </c>
      <c r="O285" s="503">
        <v>4</v>
      </c>
      <c r="P285" s="504" t="s">
        <v>87</v>
      </c>
      <c r="Q285" s="504" t="str">
        <f t="shared" si="204"/>
        <v>E4.P_D.MR1-MP02-1</v>
      </c>
      <c r="R285" s="548" t="s">
        <v>1584</v>
      </c>
      <c r="S285" s="722" t="s">
        <v>1585</v>
      </c>
      <c r="T285" s="771">
        <v>0.5</v>
      </c>
      <c r="U285" s="695">
        <v>1</v>
      </c>
      <c r="V285" s="694" t="s">
        <v>67</v>
      </c>
      <c r="W285" s="554">
        <v>0</v>
      </c>
      <c r="X285" s="553">
        <v>0.5</v>
      </c>
      <c r="Y285" s="566">
        <v>0.25</v>
      </c>
      <c r="Z285" s="568">
        <v>0.25</v>
      </c>
      <c r="AA285" s="696"/>
      <c r="AB285" s="697"/>
      <c r="AC285" s="697"/>
      <c r="AD285" s="697"/>
      <c r="AE285" s="697"/>
      <c r="AF285" s="697"/>
      <c r="AG285" s="697"/>
      <c r="AH285" s="697"/>
      <c r="AI285" s="697"/>
      <c r="AJ285" s="697"/>
      <c r="AK285" s="697"/>
      <c r="AL285" s="697"/>
      <c r="AM285" s="697"/>
      <c r="AN285" s="697"/>
      <c r="AO285" s="697"/>
      <c r="AP285" s="697"/>
      <c r="AQ285" s="697"/>
      <c r="AR285" s="697"/>
      <c r="AS285" s="697"/>
      <c r="AT285" s="697"/>
      <c r="AU285" s="697"/>
      <c r="AV285" s="697"/>
      <c r="AW285" s="697"/>
      <c r="AX285" s="697"/>
      <c r="AY285" s="697"/>
      <c r="AZ285" s="697"/>
      <c r="BA285" s="697"/>
      <c r="BB285" s="697"/>
      <c r="BC285" s="698"/>
      <c r="BD285" s="308"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499" t="s">
        <v>1586</v>
      </c>
      <c r="EM285" s="543" t="s">
        <v>1584</v>
      </c>
      <c r="EN285" s="733" t="s">
        <v>1585</v>
      </c>
      <c r="EO285" s="822">
        <v>0.5</v>
      </c>
      <c r="EP285" s="699">
        <v>1</v>
      </c>
      <c r="EQ285" s="545">
        <v>0</v>
      </c>
      <c r="ER285" s="559">
        <v>0.5</v>
      </c>
      <c r="ES285" s="546">
        <v>0.25</v>
      </c>
      <c r="ET285" s="546">
        <v>0.25</v>
      </c>
    </row>
    <row r="286" spans="1:150" ht="50.25" customHeight="1" x14ac:dyDescent="0.2">
      <c r="A286" s="802" t="s">
        <v>103</v>
      </c>
      <c r="B286" s="439" t="s">
        <v>104</v>
      </c>
      <c r="C286" s="440" t="s">
        <v>1452</v>
      </c>
      <c r="D286" s="440"/>
      <c r="E286" s="8" t="s">
        <v>641</v>
      </c>
      <c r="F286" s="288" t="str">
        <f t="shared" si="202"/>
        <v>E4.P_D</v>
      </c>
      <c r="G286" s="463" t="s">
        <v>424</v>
      </c>
      <c r="H286" s="463" t="s">
        <v>589</v>
      </c>
      <c r="I286" s="453"/>
      <c r="J286" s="291" t="s">
        <v>61</v>
      </c>
      <c r="K286" s="292" t="str">
        <f t="shared" si="203"/>
        <v>E4.P_D.MR1</v>
      </c>
      <c r="L286" s="527" t="s">
        <v>568</v>
      </c>
      <c r="M286" s="528" t="s">
        <v>1575</v>
      </c>
      <c r="N286" s="503">
        <v>1</v>
      </c>
      <c r="O286" s="503">
        <v>4</v>
      </c>
      <c r="P286" s="504" t="s">
        <v>1271</v>
      </c>
      <c r="Q286" s="504" t="str">
        <f t="shared" si="204"/>
        <v>E4.P_D.MR1-MP02-2</v>
      </c>
      <c r="R286" s="548" t="s">
        <v>1584</v>
      </c>
      <c r="S286" s="722" t="s">
        <v>1588</v>
      </c>
      <c r="T286" s="550">
        <v>0.7</v>
      </c>
      <c r="U286" s="551">
        <v>1</v>
      </c>
      <c r="V286" s="550" t="s">
        <v>67</v>
      </c>
      <c r="W286" s="552">
        <v>0.5</v>
      </c>
      <c r="X286" s="553">
        <v>0.5</v>
      </c>
      <c r="Y286" s="554">
        <v>0</v>
      </c>
      <c r="Z286" s="555">
        <v>0</v>
      </c>
      <c r="AA286" s="556"/>
      <c r="AB286" s="557"/>
      <c r="AC286" s="557"/>
      <c r="AD286" s="557"/>
      <c r="AE286" s="557"/>
      <c r="AF286" s="557"/>
      <c r="AG286" s="557"/>
      <c r="AH286" s="557"/>
      <c r="AI286" s="557"/>
      <c r="AJ286" s="557"/>
      <c r="AK286" s="557"/>
      <c r="AL286" s="557"/>
      <c r="AM286" s="557"/>
      <c r="AN286" s="557"/>
      <c r="AO286" s="557"/>
      <c r="AP286" s="557"/>
      <c r="AQ286" s="557"/>
      <c r="AR286" s="557"/>
      <c r="AS286" s="557"/>
      <c r="AT286" s="557"/>
      <c r="AU286" s="557"/>
      <c r="AV286" s="557"/>
      <c r="AW286" s="557"/>
      <c r="AX286" s="557"/>
      <c r="AY286" s="557"/>
      <c r="AZ286" s="557"/>
      <c r="BA286" s="557"/>
      <c r="BB286" s="557"/>
      <c r="BC286" s="558"/>
      <c r="BD286" s="308"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499" t="s">
        <v>1589</v>
      </c>
      <c r="EM286" s="543" t="s">
        <v>1584</v>
      </c>
      <c r="EN286" s="733" t="s">
        <v>1588</v>
      </c>
      <c r="EO286" s="544">
        <v>0.7</v>
      </c>
      <c r="EP286" s="544">
        <v>1</v>
      </c>
      <c r="EQ286" s="559">
        <v>0.5</v>
      </c>
      <c r="ER286" s="559">
        <v>0.5</v>
      </c>
      <c r="ES286" s="545">
        <v>0</v>
      </c>
      <c r="ET286" s="545">
        <v>0</v>
      </c>
    </row>
    <row r="287" spans="1:150" ht="37.5" customHeight="1" x14ac:dyDescent="0.2">
      <c r="A287" s="802" t="s">
        <v>103</v>
      </c>
      <c r="B287" s="439" t="s">
        <v>104</v>
      </c>
      <c r="C287" s="440" t="s">
        <v>1452</v>
      </c>
      <c r="D287" s="440"/>
      <c r="E287" s="8" t="s">
        <v>641</v>
      </c>
      <c r="F287" s="288" t="str">
        <f t="shared" si="202"/>
        <v>E4.P_D</v>
      </c>
      <c r="G287" s="463" t="s">
        <v>424</v>
      </c>
      <c r="H287" s="463" t="s">
        <v>589</v>
      </c>
      <c r="I287" s="453"/>
      <c r="J287" s="291" t="s">
        <v>61</v>
      </c>
      <c r="K287" s="292" t="str">
        <f t="shared" si="203"/>
        <v>E4.P_D.MR1</v>
      </c>
      <c r="L287" s="527" t="s">
        <v>568</v>
      </c>
      <c r="M287" s="528" t="s">
        <v>1575</v>
      </c>
      <c r="N287" s="503">
        <v>1</v>
      </c>
      <c r="O287" s="503">
        <v>4</v>
      </c>
      <c r="P287" s="504" t="s">
        <v>99</v>
      </c>
      <c r="Q287" s="504" t="str">
        <f t="shared" si="204"/>
        <v>E4.P_D.MR1-MP03-1</v>
      </c>
      <c r="R287" s="652" t="s">
        <v>1591</v>
      </c>
      <c r="S287" s="549" t="s">
        <v>1531</v>
      </c>
      <c r="T287" s="771">
        <v>0.5</v>
      </c>
      <c r="U287" s="695">
        <v>1</v>
      </c>
      <c r="V287" s="694" t="s">
        <v>67</v>
      </c>
      <c r="W287" s="566">
        <v>0.25</v>
      </c>
      <c r="X287" s="567">
        <v>0.25</v>
      </c>
      <c r="Y287" s="566">
        <v>0.25</v>
      </c>
      <c r="Z287" s="568">
        <v>0.25</v>
      </c>
      <c r="AA287" s="696"/>
      <c r="AB287" s="697"/>
      <c r="AC287" s="697"/>
      <c r="AD287" s="697"/>
      <c r="AE287" s="697"/>
      <c r="AF287" s="697"/>
      <c r="AG287" s="697"/>
      <c r="AH287" s="697"/>
      <c r="AI287" s="697"/>
      <c r="AJ287" s="697"/>
      <c r="AK287" s="697"/>
      <c r="AL287" s="697"/>
      <c r="AM287" s="697"/>
      <c r="AN287" s="697"/>
      <c r="AO287" s="697"/>
      <c r="AP287" s="697"/>
      <c r="AQ287" s="697"/>
      <c r="AR287" s="697"/>
      <c r="AS287" s="697"/>
      <c r="AT287" s="697"/>
      <c r="AU287" s="697"/>
      <c r="AV287" s="697"/>
      <c r="AW287" s="697"/>
      <c r="AX287" s="697"/>
      <c r="AY287" s="697"/>
      <c r="AZ287" s="697"/>
      <c r="BA287" s="697"/>
      <c r="BB287" s="697"/>
      <c r="BC287" s="698"/>
      <c r="BD287" s="308"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499" t="s">
        <v>1592</v>
      </c>
      <c r="EM287" s="651" t="s">
        <v>1591</v>
      </c>
      <c r="EN287" s="544" t="s">
        <v>1531</v>
      </c>
      <c r="EO287" s="822">
        <v>0.5</v>
      </c>
      <c r="EP287" s="699">
        <v>1</v>
      </c>
      <c r="EQ287" s="546">
        <v>0.25</v>
      </c>
      <c r="ER287" s="546">
        <v>0.25</v>
      </c>
      <c r="ES287" s="546">
        <v>0.25</v>
      </c>
      <c r="ET287" s="546">
        <v>0.25</v>
      </c>
    </row>
    <row r="288" spans="1:150" ht="37.5" customHeight="1" x14ac:dyDescent="0.2">
      <c r="A288" s="802" t="s">
        <v>103</v>
      </c>
      <c r="B288" s="439" t="s">
        <v>104</v>
      </c>
      <c r="C288" s="440" t="s">
        <v>1452</v>
      </c>
      <c r="D288" s="440"/>
      <c r="E288" s="8" t="s">
        <v>641</v>
      </c>
      <c r="F288" s="288" t="str">
        <f t="shared" si="202"/>
        <v>E4.P_D</v>
      </c>
      <c r="G288" s="463" t="s">
        <v>424</v>
      </c>
      <c r="H288" s="463" t="s">
        <v>589</v>
      </c>
      <c r="I288" s="453"/>
      <c r="J288" s="291" t="s">
        <v>61</v>
      </c>
      <c r="K288" s="292" t="str">
        <f t="shared" si="203"/>
        <v>E4.P_D.MR1</v>
      </c>
      <c r="L288" s="527" t="s">
        <v>568</v>
      </c>
      <c r="M288" s="528" t="s">
        <v>1575</v>
      </c>
      <c r="N288" s="503">
        <v>1</v>
      </c>
      <c r="O288" s="503">
        <v>4</v>
      </c>
      <c r="P288" s="504" t="s">
        <v>112</v>
      </c>
      <c r="Q288" s="504" t="str">
        <f t="shared" si="204"/>
        <v>E4.P_D.MR1-MP04-1</v>
      </c>
      <c r="R288" s="548" t="s">
        <v>1594</v>
      </c>
      <c r="S288" s="722" t="s">
        <v>1595</v>
      </c>
      <c r="T288" s="694">
        <v>1</v>
      </c>
      <c r="U288" s="695">
        <v>4</v>
      </c>
      <c r="V288" s="694" t="s">
        <v>67</v>
      </c>
      <c r="W288" s="554">
        <v>1</v>
      </c>
      <c r="X288" s="700">
        <v>1</v>
      </c>
      <c r="Y288" s="554">
        <v>1</v>
      </c>
      <c r="Z288" s="555">
        <v>1</v>
      </c>
      <c r="AA288" s="696"/>
      <c r="AB288" s="697"/>
      <c r="AC288" s="697"/>
      <c r="AD288" s="697"/>
      <c r="AE288" s="697"/>
      <c r="AF288" s="697"/>
      <c r="AG288" s="697"/>
      <c r="AH288" s="697"/>
      <c r="AI288" s="697"/>
      <c r="AJ288" s="697"/>
      <c r="AK288" s="697"/>
      <c r="AL288" s="697"/>
      <c r="AM288" s="697"/>
      <c r="AN288" s="697"/>
      <c r="AO288" s="697"/>
      <c r="AP288" s="697"/>
      <c r="AQ288" s="697"/>
      <c r="AR288" s="697"/>
      <c r="AS288" s="697"/>
      <c r="AT288" s="697"/>
      <c r="AU288" s="697"/>
      <c r="AV288" s="697"/>
      <c r="AW288" s="697"/>
      <c r="AX288" s="697"/>
      <c r="AY288" s="697"/>
      <c r="AZ288" s="697"/>
      <c r="BA288" s="697"/>
      <c r="BB288" s="697"/>
      <c r="BC288" s="698"/>
      <c r="BD288" s="308"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499" t="s">
        <v>1596</v>
      </c>
      <c r="EM288" s="543" t="s">
        <v>1594</v>
      </c>
      <c r="EN288" s="733" t="s">
        <v>1595</v>
      </c>
      <c r="EO288" s="699">
        <v>1</v>
      </c>
      <c r="EP288" s="699">
        <v>4</v>
      </c>
      <c r="EQ288" s="545">
        <v>1</v>
      </c>
      <c r="ER288" s="545">
        <v>1</v>
      </c>
      <c r="ES288" s="545">
        <v>1</v>
      </c>
      <c r="ET288" s="545">
        <v>1</v>
      </c>
    </row>
    <row r="289" spans="1:150" ht="35.25" customHeight="1" x14ac:dyDescent="0.2">
      <c r="A289" s="802" t="s">
        <v>103</v>
      </c>
      <c r="B289" s="439" t="s">
        <v>104</v>
      </c>
      <c r="C289" s="440" t="s">
        <v>1452</v>
      </c>
      <c r="D289" s="440"/>
      <c r="E289" s="8" t="s">
        <v>641</v>
      </c>
      <c r="F289" s="288" t="str">
        <f t="shared" si="202"/>
        <v>E4.P_D</v>
      </c>
      <c r="G289" s="463" t="s">
        <v>424</v>
      </c>
      <c r="H289" s="463" t="s">
        <v>589</v>
      </c>
      <c r="I289" s="453"/>
      <c r="J289" s="291" t="s">
        <v>61</v>
      </c>
      <c r="K289" s="292" t="str">
        <f t="shared" si="203"/>
        <v>E4.P_D.MR1</v>
      </c>
      <c r="L289" s="527" t="s">
        <v>568</v>
      </c>
      <c r="M289" s="528" t="s">
        <v>1575</v>
      </c>
      <c r="N289" s="503">
        <v>1</v>
      </c>
      <c r="O289" s="503">
        <v>4</v>
      </c>
      <c r="P289" s="504" t="s">
        <v>1364</v>
      </c>
      <c r="Q289" s="504" t="str">
        <f t="shared" si="204"/>
        <v>E4.P_D.MR1-MP04-2</v>
      </c>
      <c r="R289" s="548" t="s">
        <v>1594</v>
      </c>
      <c r="S289" s="722" t="s">
        <v>1598</v>
      </c>
      <c r="T289" s="694">
        <v>1</v>
      </c>
      <c r="U289" s="695">
        <v>4</v>
      </c>
      <c r="V289" s="694" t="s">
        <v>67</v>
      </c>
      <c r="W289" s="554">
        <v>1</v>
      </c>
      <c r="X289" s="700">
        <v>1</v>
      </c>
      <c r="Y289" s="554">
        <v>1</v>
      </c>
      <c r="Z289" s="555">
        <v>1</v>
      </c>
      <c r="AA289" s="696"/>
      <c r="AB289" s="697"/>
      <c r="AC289" s="697"/>
      <c r="AD289" s="697"/>
      <c r="AE289" s="697"/>
      <c r="AF289" s="697"/>
      <c r="AG289" s="697"/>
      <c r="AH289" s="697"/>
      <c r="AI289" s="697"/>
      <c r="AJ289" s="697"/>
      <c r="AK289" s="697"/>
      <c r="AL289" s="697"/>
      <c r="AM289" s="697"/>
      <c r="AN289" s="697"/>
      <c r="AO289" s="697"/>
      <c r="AP289" s="697"/>
      <c r="AQ289" s="697"/>
      <c r="AR289" s="697"/>
      <c r="AS289" s="697"/>
      <c r="AT289" s="697"/>
      <c r="AU289" s="697"/>
      <c r="AV289" s="697"/>
      <c r="AW289" s="697"/>
      <c r="AX289" s="697"/>
      <c r="AY289" s="697"/>
      <c r="AZ289" s="697"/>
      <c r="BA289" s="697"/>
      <c r="BB289" s="697"/>
      <c r="BC289" s="698"/>
      <c r="BD289" s="308"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499" t="s">
        <v>1599</v>
      </c>
      <c r="EM289" s="543" t="s">
        <v>1594</v>
      </c>
      <c r="EN289" s="733" t="s">
        <v>1598</v>
      </c>
      <c r="EO289" s="699">
        <v>1</v>
      </c>
      <c r="EP289" s="699">
        <v>4</v>
      </c>
      <c r="EQ289" s="545">
        <v>1</v>
      </c>
      <c r="ER289" s="545">
        <v>1</v>
      </c>
      <c r="ES289" s="545">
        <v>1</v>
      </c>
      <c r="ET289" s="545">
        <v>1</v>
      </c>
    </row>
    <row r="290" spans="1:150" ht="48.75" customHeight="1" x14ac:dyDescent="0.2">
      <c r="A290" s="802" t="s">
        <v>103</v>
      </c>
      <c r="B290" s="439" t="s">
        <v>104</v>
      </c>
      <c r="C290" s="440" t="s">
        <v>1452</v>
      </c>
      <c r="D290" s="440"/>
      <c r="E290" s="8" t="s">
        <v>641</v>
      </c>
      <c r="F290" s="288" t="str">
        <f t="shared" si="202"/>
        <v>E4.P_D</v>
      </c>
      <c r="G290" s="463" t="s">
        <v>424</v>
      </c>
      <c r="H290" s="463" t="s">
        <v>589</v>
      </c>
      <c r="I290" s="453"/>
      <c r="J290" s="291" t="s">
        <v>61</v>
      </c>
      <c r="K290" s="292" t="str">
        <f t="shared" si="203"/>
        <v>E4.P_D.MR1</v>
      </c>
      <c r="L290" s="527" t="s">
        <v>568</v>
      </c>
      <c r="M290" s="528" t="s">
        <v>1575</v>
      </c>
      <c r="N290" s="503">
        <v>1</v>
      </c>
      <c r="O290" s="503">
        <v>4</v>
      </c>
      <c r="P290" s="504" t="s">
        <v>122</v>
      </c>
      <c r="Q290" s="504" t="str">
        <f t="shared" si="204"/>
        <v>E4.P_D.MR1-MP05-1</v>
      </c>
      <c r="R290" s="548" t="s">
        <v>1601</v>
      </c>
      <c r="S290" s="722" t="s">
        <v>1602</v>
      </c>
      <c r="T290" s="694">
        <v>1</v>
      </c>
      <c r="U290" s="695">
        <v>4</v>
      </c>
      <c r="V290" s="694" t="s">
        <v>67</v>
      </c>
      <c r="W290" s="554">
        <v>1</v>
      </c>
      <c r="X290" s="700">
        <v>1</v>
      </c>
      <c r="Y290" s="554">
        <v>1</v>
      </c>
      <c r="Z290" s="555">
        <v>1</v>
      </c>
      <c r="AA290" s="696"/>
      <c r="AB290" s="697"/>
      <c r="AC290" s="697"/>
      <c r="AD290" s="697"/>
      <c r="AE290" s="697"/>
      <c r="AF290" s="697"/>
      <c r="AG290" s="697"/>
      <c r="AH290" s="697"/>
      <c r="AI290" s="697"/>
      <c r="AJ290" s="697"/>
      <c r="AK290" s="697"/>
      <c r="AL290" s="697"/>
      <c r="AM290" s="697"/>
      <c r="AN290" s="697"/>
      <c r="AO290" s="697"/>
      <c r="AP290" s="697"/>
      <c r="AQ290" s="697"/>
      <c r="AR290" s="697"/>
      <c r="AS290" s="697"/>
      <c r="AT290" s="697"/>
      <c r="AU290" s="697"/>
      <c r="AV290" s="697"/>
      <c r="AW290" s="697"/>
      <c r="AX290" s="697"/>
      <c r="AY290" s="697"/>
      <c r="AZ290" s="697"/>
      <c r="BA290" s="697"/>
      <c r="BB290" s="697"/>
      <c r="BC290" s="698"/>
      <c r="BD290" s="308"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499" t="s">
        <v>1603</v>
      </c>
      <c r="EM290" s="543" t="s">
        <v>1601</v>
      </c>
      <c r="EN290" s="733" t="s">
        <v>1602</v>
      </c>
      <c r="EO290" s="699">
        <v>1</v>
      </c>
      <c r="EP290" s="699">
        <v>4</v>
      </c>
      <c r="EQ290" s="545">
        <v>1</v>
      </c>
      <c r="ER290" s="545">
        <v>1</v>
      </c>
      <c r="ES290" s="545">
        <v>1</v>
      </c>
      <c r="ET290" s="545">
        <v>1</v>
      </c>
    </row>
    <row r="291" spans="1:150" ht="47.25" customHeight="1" x14ac:dyDescent="0.2">
      <c r="A291" s="802" t="s">
        <v>103</v>
      </c>
      <c r="B291" s="439" t="s">
        <v>104</v>
      </c>
      <c r="C291" s="440" t="s">
        <v>1452</v>
      </c>
      <c r="D291" s="440"/>
      <c r="E291" s="8" t="s">
        <v>641</v>
      </c>
      <c r="F291" s="288" t="str">
        <f t="shared" si="202"/>
        <v>E4.P_D</v>
      </c>
      <c r="G291" s="463" t="s">
        <v>424</v>
      </c>
      <c r="H291" s="463" t="s">
        <v>589</v>
      </c>
      <c r="I291" s="453"/>
      <c r="J291" s="291" t="s">
        <v>61</v>
      </c>
      <c r="K291" s="292" t="str">
        <f t="shared" si="203"/>
        <v>E4.P_D.MR1</v>
      </c>
      <c r="L291" s="527" t="s">
        <v>568</v>
      </c>
      <c r="M291" s="528" t="s">
        <v>1575</v>
      </c>
      <c r="N291" s="503">
        <v>1</v>
      </c>
      <c r="O291" s="503">
        <v>4</v>
      </c>
      <c r="P291" s="504" t="s">
        <v>1415</v>
      </c>
      <c r="Q291" s="504" t="str">
        <f t="shared" si="204"/>
        <v>E4.P_D.MR1-MP05-2</v>
      </c>
      <c r="R291" s="548" t="s">
        <v>1601</v>
      </c>
      <c r="S291" s="722" t="s">
        <v>1605</v>
      </c>
      <c r="T291" s="694">
        <v>1</v>
      </c>
      <c r="U291" s="695">
        <v>4</v>
      </c>
      <c r="V291" s="694" t="s">
        <v>67</v>
      </c>
      <c r="W291" s="554">
        <v>1</v>
      </c>
      <c r="X291" s="700">
        <v>1</v>
      </c>
      <c r="Y291" s="554">
        <v>1</v>
      </c>
      <c r="Z291" s="555">
        <v>1</v>
      </c>
      <c r="AA291" s="696"/>
      <c r="AB291" s="697"/>
      <c r="AC291" s="697"/>
      <c r="AD291" s="697"/>
      <c r="AE291" s="697"/>
      <c r="AF291" s="697"/>
      <c r="AG291" s="697"/>
      <c r="AH291" s="697"/>
      <c r="AI291" s="697"/>
      <c r="AJ291" s="697"/>
      <c r="AK291" s="697"/>
      <c r="AL291" s="697"/>
      <c r="AM291" s="697"/>
      <c r="AN291" s="697"/>
      <c r="AO291" s="697"/>
      <c r="AP291" s="697"/>
      <c r="AQ291" s="697"/>
      <c r="AR291" s="697"/>
      <c r="AS291" s="697"/>
      <c r="AT291" s="697"/>
      <c r="AU291" s="697"/>
      <c r="AV291" s="697"/>
      <c r="AW291" s="697"/>
      <c r="AX291" s="697"/>
      <c r="AY291" s="697"/>
      <c r="AZ291" s="697"/>
      <c r="BA291" s="697"/>
      <c r="BB291" s="697"/>
      <c r="BC291" s="698"/>
      <c r="BD291" s="308"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499" t="s">
        <v>1606</v>
      </c>
      <c r="EM291" s="543" t="s">
        <v>1601</v>
      </c>
      <c r="EN291" s="733" t="s">
        <v>1605</v>
      </c>
      <c r="EO291" s="699">
        <v>1</v>
      </c>
      <c r="EP291" s="699">
        <v>4</v>
      </c>
      <c r="EQ291" s="545">
        <v>1</v>
      </c>
      <c r="ER291" s="545">
        <v>1</v>
      </c>
      <c r="ES291" s="545">
        <v>1</v>
      </c>
      <c r="ET291" s="545">
        <v>1</v>
      </c>
    </row>
    <row r="292" spans="1:150" ht="50.25" customHeight="1" x14ac:dyDescent="0.2">
      <c r="A292" s="802" t="s">
        <v>103</v>
      </c>
      <c r="B292" s="439" t="s">
        <v>104</v>
      </c>
      <c r="C292" s="440" t="s">
        <v>1452</v>
      </c>
      <c r="D292" s="440"/>
      <c r="E292" s="8" t="s">
        <v>641</v>
      </c>
      <c r="F292" s="288" t="str">
        <f t="shared" si="202"/>
        <v>E4.P_D</v>
      </c>
      <c r="G292" s="463" t="s">
        <v>424</v>
      </c>
      <c r="H292" s="463" t="s">
        <v>589</v>
      </c>
      <c r="I292" s="453"/>
      <c r="J292" s="291" t="s">
        <v>61</v>
      </c>
      <c r="K292" s="292" t="str">
        <f t="shared" si="203"/>
        <v>E4.P_D.MR1</v>
      </c>
      <c r="L292" s="527" t="s">
        <v>568</v>
      </c>
      <c r="M292" s="528" t="s">
        <v>1575</v>
      </c>
      <c r="N292" s="503">
        <v>1</v>
      </c>
      <c r="O292" s="503">
        <v>4</v>
      </c>
      <c r="P292" s="504" t="s">
        <v>132</v>
      </c>
      <c r="Q292" s="504" t="str">
        <f t="shared" si="204"/>
        <v>E4.P_D.MR1-MP06-1</v>
      </c>
      <c r="R292" s="548" t="s">
        <v>1608</v>
      </c>
      <c r="S292" s="722" t="s">
        <v>1609</v>
      </c>
      <c r="T292" s="771">
        <v>0.5</v>
      </c>
      <c r="U292" s="695">
        <v>1</v>
      </c>
      <c r="V292" s="694" t="s">
        <v>67</v>
      </c>
      <c r="W292" s="566">
        <v>0.25</v>
      </c>
      <c r="X292" s="567">
        <v>0.25</v>
      </c>
      <c r="Y292" s="566">
        <v>0.25</v>
      </c>
      <c r="Z292" s="568">
        <v>0.25</v>
      </c>
      <c r="AA292" s="696"/>
      <c r="AB292" s="697"/>
      <c r="AC292" s="697"/>
      <c r="AD292" s="697"/>
      <c r="AE292" s="697"/>
      <c r="AF292" s="697"/>
      <c r="AG292" s="697"/>
      <c r="AH292" s="697"/>
      <c r="AI292" s="697"/>
      <c r="AJ292" s="697"/>
      <c r="AK292" s="697"/>
      <c r="AL292" s="697"/>
      <c r="AM292" s="697"/>
      <c r="AN292" s="697"/>
      <c r="AO292" s="697"/>
      <c r="AP292" s="697"/>
      <c r="AQ292" s="697"/>
      <c r="AR292" s="697"/>
      <c r="AS292" s="697"/>
      <c r="AT292" s="697"/>
      <c r="AU292" s="697"/>
      <c r="AV292" s="697"/>
      <c r="AW292" s="697"/>
      <c r="AX292" s="697"/>
      <c r="AY292" s="697"/>
      <c r="AZ292" s="697"/>
      <c r="BA292" s="697"/>
      <c r="BB292" s="697"/>
      <c r="BC292" s="698"/>
      <c r="BD292" s="308"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499" t="s">
        <v>1610</v>
      </c>
      <c r="EM292" s="543" t="s">
        <v>1608</v>
      </c>
      <c r="EN292" s="733" t="s">
        <v>1609</v>
      </c>
      <c r="EO292" s="822">
        <v>0.5</v>
      </c>
      <c r="EP292" s="699">
        <v>1</v>
      </c>
      <c r="EQ292" s="546">
        <v>0.25</v>
      </c>
      <c r="ER292" s="546">
        <v>0.25</v>
      </c>
      <c r="ES292" s="546">
        <v>0.25</v>
      </c>
      <c r="ET292" s="546">
        <v>0.25</v>
      </c>
    </row>
    <row r="293" spans="1:150" ht="47.25" customHeight="1" x14ac:dyDescent="0.2">
      <c r="A293" s="802" t="s">
        <v>103</v>
      </c>
      <c r="B293" s="439" t="s">
        <v>104</v>
      </c>
      <c r="C293" s="440" t="s">
        <v>1452</v>
      </c>
      <c r="D293" s="440"/>
      <c r="E293" s="8" t="s">
        <v>641</v>
      </c>
      <c r="F293" s="288" t="str">
        <f t="shared" si="202"/>
        <v>E4.P_D</v>
      </c>
      <c r="G293" s="463" t="s">
        <v>424</v>
      </c>
      <c r="H293" s="463" t="s">
        <v>589</v>
      </c>
      <c r="I293" s="453"/>
      <c r="J293" s="291" t="s">
        <v>61</v>
      </c>
      <c r="K293" s="292" t="str">
        <f t="shared" si="203"/>
        <v>E4.P_D.MR1</v>
      </c>
      <c r="L293" s="527" t="s">
        <v>568</v>
      </c>
      <c r="M293" s="528" t="s">
        <v>1575</v>
      </c>
      <c r="N293" s="503">
        <v>1</v>
      </c>
      <c r="O293" s="503">
        <v>4</v>
      </c>
      <c r="P293" s="504" t="s">
        <v>1380</v>
      </c>
      <c r="Q293" s="504" t="str">
        <f t="shared" si="204"/>
        <v>E4.P_D.MR1-MP06-2</v>
      </c>
      <c r="R293" s="548" t="s">
        <v>1612</v>
      </c>
      <c r="S293" s="722" t="s">
        <v>1613</v>
      </c>
      <c r="T293" s="771">
        <v>0.5</v>
      </c>
      <c r="U293" s="695">
        <v>1</v>
      </c>
      <c r="V293" s="694" t="s">
        <v>67</v>
      </c>
      <c r="W293" s="566">
        <v>0.25</v>
      </c>
      <c r="X293" s="567">
        <v>0.25</v>
      </c>
      <c r="Y293" s="566">
        <v>0.25</v>
      </c>
      <c r="Z293" s="568">
        <v>0.25</v>
      </c>
      <c r="AA293" s="696"/>
      <c r="AB293" s="697"/>
      <c r="AC293" s="697"/>
      <c r="AD293" s="697"/>
      <c r="AE293" s="697"/>
      <c r="AF293" s="697"/>
      <c r="AG293" s="697"/>
      <c r="AH293" s="697"/>
      <c r="AI293" s="697"/>
      <c r="AJ293" s="697"/>
      <c r="AK293" s="697"/>
      <c r="AL293" s="697"/>
      <c r="AM293" s="697"/>
      <c r="AN293" s="697"/>
      <c r="AO293" s="697"/>
      <c r="AP293" s="697"/>
      <c r="AQ293" s="697"/>
      <c r="AR293" s="697"/>
      <c r="AS293" s="697"/>
      <c r="AT293" s="697"/>
      <c r="AU293" s="697"/>
      <c r="AV293" s="697"/>
      <c r="AW293" s="697"/>
      <c r="AX293" s="697"/>
      <c r="AY293" s="697"/>
      <c r="AZ293" s="697"/>
      <c r="BA293" s="697"/>
      <c r="BB293" s="697"/>
      <c r="BC293" s="698"/>
      <c r="BD293" s="308"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499" t="s">
        <v>1614</v>
      </c>
      <c r="EM293" s="543" t="s">
        <v>1612</v>
      </c>
      <c r="EN293" s="733" t="s">
        <v>1613</v>
      </c>
      <c r="EO293" s="822">
        <v>0.5</v>
      </c>
      <c r="EP293" s="699">
        <v>1</v>
      </c>
      <c r="EQ293" s="546">
        <v>0.25</v>
      </c>
      <c r="ER293" s="546">
        <v>0.25</v>
      </c>
      <c r="ES293" s="546">
        <v>0.25</v>
      </c>
      <c r="ET293" s="546">
        <v>0.25</v>
      </c>
    </row>
    <row r="294" spans="1:150" ht="46.5" customHeight="1" thickBot="1" x14ac:dyDescent="0.25">
      <c r="A294" s="802" t="s">
        <v>103</v>
      </c>
      <c r="B294" s="439" t="s">
        <v>104</v>
      </c>
      <c r="C294" s="440" t="s">
        <v>1452</v>
      </c>
      <c r="D294" s="440"/>
      <c r="E294" s="8" t="s">
        <v>641</v>
      </c>
      <c r="F294" s="288" t="str">
        <f t="shared" si="202"/>
        <v>E4.P_D</v>
      </c>
      <c r="G294" s="463" t="s">
        <v>424</v>
      </c>
      <c r="H294" s="463" t="s">
        <v>589</v>
      </c>
      <c r="I294" s="457"/>
      <c r="J294" s="348" t="s">
        <v>61</v>
      </c>
      <c r="K294" s="409" t="str">
        <f t="shared" si="203"/>
        <v>E4.P_D.MR1</v>
      </c>
      <c r="L294" s="569" t="s">
        <v>568</v>
      </c>
      <c r="M294" s="570" t="s">
        <v>1575</v>
      </c>
      <c r="N294" s="513">
        <v>1</v>
      </c>
      <c r="O294" s="513">
        <v>4</v>
      </c>
      <c r="P294" s="823" t="s">
        <v>142</v>
      </c>
      <c r="Q294" s="823" t="str">
        <f t="shared" si="204"/>
        <v>E4.P_D.MR1-MP07-1</v>
      </c>
      <c r="R294" s="653" t="s">
        <v>1616</v>
      </c>
      <c r="S294" s="573" t="s">
        <v>1617</v>
      </c>
      <c r="T294" s="702">
        <v>0</v>
      </c>
      <c r="U294" s="703">
        <v>1</v>
      </c>
      <c r="V294" s="702" t="s">
        <v>67</v>
      </c>
      <c r="W294" s="576">
        <v>0</v>
      </c>
      <c r="X294" s="577">
        <v>1</v>
      </c>
      <c r="Y294" s="576">
        <v>0</v>
      </c>
      <c r="Z294" s="578">
        <v>0</v>
      </c>
      <c r="AA294" s="696"/>
      <c r="AB294" s="697"/>
      <c r="AC294" s="697"/>
      <c r="AD294" s="697"/>
      <c r="AE294" s="697"/>
      <c r="AF294" s="697"/>
      <c r="AG294" s="697"/>
      <c r="AH294" s="697"/>
      <c r="AI294" s="697"/>
      <c r="AJ294" s="697"/>
      <c r="AK294" s="697"/>
      <c r="AL294" s="697"/>
      <c r="AM294" s="697"/>
      <c r="AN294" s="697"/>
      <c r="AO294" s="697"/>
      <c r="AP294" s="697"/>
      <c r="AQ294" s="697"/>
      <c r="AR294" s="697"/>
      <c r="AS294" s="697"/>
      <c r="AT294" s="697"/>
      <c r="AU294" s="697"/>
      <c r="AV294" s="697"/>
      <c r="AW294" s="697"/>
      <c r="AX294" s="697"/>
      <c r="AY294" s="697"/>
      <c r="AZ294" s="697"/>
      <c r="BA294" s="697"/>
      <c r="BB294" s="697"/>
      <c r="BC294" s="698"/>
      <c r="BD294" s="308"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499" t="s">
        <v>1618</v>
      </c>
      <c r="EM294" s="651" t="s">
        <v>1616</v>
      </c>
      <c r="EN294" s="544" t="s">
        <v>1617</v>
      </c>
      <c r="EO294" s="699">
        <v>0</v>
      </c>
      <c r="EP294" s="699">
        <v>1</v>
      </c>
      <c r="EQ294" s="545">
        <v>0</v>
      </c>
      <c r="ER294" s="545">
        <v>1</v>
      </c>
      <c r="ES294" s="545">
        <v>0</v>
      </c>
      <c r="ET294" s="545">
        <v>0</v>
      </c>
    </row>
    <row r="295" spans="1:150" ht="109.5" customHeight="1" x14ac:dyDescent="0.2">
      <c r="A295" s="802" t="s">
        <v>103</v>
      </c>
      <c r="B295" s="439" t="s">
        <v>104</v>
      </c>
      <c r="C295" s="440" t="s">
        <v>1452</v>
      </c>
      <c r="D295" s="440"/>
      <c r="E295" s="8" t="s">
        <v>641</v>
      </c>
      <c r="F295" s="288" t="str">
        <f t="shared" si="202"/>
        <v>E4.P_D</v>
      </c>
      <c r="G295" s="463" t="s">
        <v>424</v>
      </c>
      <c r="H295" s="463" t="s">
        <v>589</v>
      </c>
      <c r="I295" s="413" t="s">
        <v>1620</v>
      </c>
      <c r="J295" s="445" t="s">
        <v>167</v>
      </c>
      <c r="K295" s="407" t="str">
        <f t="shared" si="203"/>
        <v>E4.P_D.MR2</v>
      </c>
      <c r="L295" s="368" t="s">
        <v>577</v>
      </c>
      <c r="M295" s="369" t="s">
        <v>1621</v>
      </c>
      <c r="N295" s="490">
        <v>0</v>
      </c>
      <c r="O295" s="490">
        <v>1</v>
      </c>
      <c r="P295" s="492" t="s">
        <v>64</v>
      </c>
      <c r="Q295" s="492" t="str">
        <f t="shared" si="204"/>
        <v>E4.P_D.MR2-MP01-1</v>
      </c>
      <c r="R295" s="427" t="s">
        <v>1622</v>
      </c>
      <c r="S295" s="375" t="s">
        <v>1621</v>
      </c>
      <c r="T295" s="376">
        <v>0</v>
      </c>
      <c r="U295" s="377">
        <v>1</v>
      </c>
      <c r="V295" s="376" t="s">
        <v>67</v>
      </c>
      <c r="W295" s="584">
        <v>0.25</v>
      </c>
      <c r="X295" s="585">
        <v>0.25</v>
      </c>
      <c r="Y295" s="584">
        <v>0.25</v>
      </c>
      <c r="Z295" s="586">
        <v>0.25</v>
      </c>
      <c r="AA295" s="305"/>
      <c r="AB295" s="306"/>
      <c r="AC295" s="306"/>
      <c r="AD295" s="306"/>
      <c r="AE295" s="306"/>
      <c r="AF295" s="306"/>
      <c r="AG295" s="306"/>
      <c r="AH295" s="306"/>
      <c r="AI295" s="306"/>
      <c r="AJ295" s="306"/>
      <c r="AK295" s="306"/>
      <c r="AL295" s="306"/>
      <c r="AM295" s="306"/>
      <c r="AN295" s="306"/>
      <c r="AO295" s="306"/>
      <c r="AP295" s="306"/>
      <c r="AQ295" s="306"/>
      <c r="AR295" s="306"/>
      <c r="AS295" s="306"/>
      <c r="AT295" s="306"/>
      <c r="AU295" s="306"/>
      <c r="AV295" s="306"/>
      <c r="AW295" s="306"/>
      <c r="AX295" s="306"/>
      <c r="AY295" s="306"/>
      <c r="AZ295" s="306"/>
      <c r="BA295" s="306"/>
      <c r="BB295" s="306"/>
      <c r="BC295" s="307"/>
      <c r="BD295" s="308"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499" t="s">
        <v>1624</v>
      </c>
      <c r="EM295" s="325" t="s">
        <v>1622</v>
      </c>
      <c r="EN295" s="281" t="s">
        <v>1621</v>
      </c>
      <c r="EO295" s="281">
        <v>0</v>
      </c>
      <c r="EP295" s="281">
        <v>1</v>
      </c>
      <c r="EQ295" s="336">
        <v>0.25</v>
      </c>
      <c r="ER295" s="336">
        <v>0.25</v>
      </c>
      <c r="ES295" s="336">
        <v>0.25</v>
      </c>
      <c r="ET295" s="336">
        <v>0.25</v>
      </c>
    </row>
    <row r="296" spans="1:150" ht="40.5" customHeight="1" thickBot="1" x14ac:dyDescent="0.25">
      <c r="A296" s="802" t="s">
        <v>103</v>
      </c>
      <c r="B296" s="439" t="s">
        <v>104</v>
      </c>
      <c r="C296" s="440" t="s">
        <v>1452</v>
      </c>
      <c r="D296" s="440"/>
      <c r="E296" s="8" t="s">
        <v>641</v>
      </c>
      <c r="F296" s="288" t="str">
        <f t="shared" si="202"/>
        <v>E4.P_D</v>
      </c>
      <c r="G296" s="289" t="s">
        <v>424</v>
      </c>
      <c r="H296" s="289" t="s">
        <v>589</v>
      </c>
      <c r="I296" s="457"/>
      <c r="J296" s="348" t="s">
        <v>167</v>
      </c>
      <c r="K296" s="409" t="str">
        <f t="shared" si="203"/>
        <v>E4.P_D.MR2</v>
      </c>
      <c r="L296" s="435" t="s">
        <v>577</v>
      </c>
      <c r="M296" s="436" t="s">
        <v>1621</v>
      </c>
      <c r="N296" s="513">
        <v>0</v>
      </c>
      <c r="O296" s="513">
        <v>1</v>
      </c>
      <c r="P296" s="514" t="s">
        <v>87</v>
      </c>
      <c r="Q296" s="514" t="str">
        <f t="shared" si="204"/>
        <v>E4.P_D.MR2-MP02-1</v>
      </c>
      <c r="R296" s="486" t="s">
        <v>1626</v>
      </c>
      <c r="S296" s="344" t="s">
        <v>1627</v>
      </c>
      <c r="T296" s="401">
        <v>0</v>
      </c>
      <c r="U296" s="402">
        <v>1</v>
      </c>
      <c r="V296" s="401" t="s">
        <v>67</v>
      </c>
      <c r="W296" s="403">
        <v>0.25</v>
      </c>
      <c r="X296" s="404">
        <v>0.25</v>
      </c>
      <c r="Y296" s="403">
        <v>0.25</v>
      </c>
      <c r="Z296" s="405">
        <v>0.25</v>
      </c>
      <c r="AA296" s="391"/>
      <c r="AB296" s="392"/>
      <c r="AC296" s="392"/>
      <c r="AD296" s="392"/>
      <c r="AE296" s="392"/>
      <c r="AF296" s="392"/>
      <c r="AG296" s="392"/>
      <c r="AH296" s="392"/>
      <c r="AI296" s="392"/>
      <c r="AJ296" s="392"/>
      <c r="AK296" s="392"/>
      <c r="AL296" s="392"/>
      <c r="AM296" s="392"/>
      <c r="AN296" s="392"/>
      <c r="AO296" s="392"/>
      <c r="AP296" s="392"/>
      <c r="AQ296" s="392"/>
      <c r="AR296" s="392"/>
      <c r="AS296" s="392"/>
      <c r="AT296" s="392"/>
      <c r="AU296" s="392"/>
      <c r="AV296" s="392"/>
      <c r="AW296" s="392"/>
      <c r="AX296" s="392"/>
      <c r="AY296" s="392"/>
      <c r="AZ296" s="392"/>
      <c r="BA296" s="392"/>
      <c r="BB296" s="392"/>
      <c r="BC296" s="393"/>
      <c r="BD296" s="308"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499" t="s">
        <v>1628</v>
      </c>
      <c r="EM296" s="325" t="s">
        <v>1626</v>
      </c>
      <c r="EN296" s="281" t="s">
        <v>1627</v>
      </c>
      <c r="EO296" s="394">
        <v>0</v>
      </c>
      <c r="EP296" s="394">
        <v>1</v>
      </c>
      <c r="EQ296" s="336">
        <v>0.25</v>
      </c>
      <c r="ER296" s="336">
        <v>0.25</v>
      </c>
      <c r="ES296" s="336">
        <v>0.25</v>
      </c>
      <c r="ET296" s="336">
        <v>0.25</v>
      </c>
    </row>
    <row r="297" spans="1:150" ht="99" customHeight="1" x14ac:dyDescent="0.2">
      <c r="A297" s="802" t="s">
        <v>103</v>
      </c>
      <c r="B297" s="439" t="s">
        <v>104</v>
      </c>
      <c r="C297" s="440" t="s">
        <v>1452</v>
      </c>
      <c r="D297" s="440"/>
      <c r="E297" s="8" t="s">
        <v>641</v>
      </c>
      <c r="F297" s="288" t="str">
        <f t="shared" si="202"/>
        <v>E4.P_D</v>
      </c>
      <c r="G297" s="289" t="s">
        <v>424</v>
      </c>
      <c r="H297" s="289" t="s">
        <v>589</v>
      </c>
      <c r="I297" s="413" t="s">
        <v>1630</v>
      </c>
      <c r="J297" s="445" t="s">
        <v>212</v>
      </c>
      <c r="K297" s="407" t="str">
        <f t="shared" si="203"/>
        <v>E4.P_D.MR3</v>
      </c>
      <c r="L297" s="368" t="s">
        <v>585</v>
      </c>
      <c r="M297" s="369" t="s">
        <v>1631</v>
      </c>
      <c r="N297" s="370">
        <v>1</v>
      </c>
      <c r="O297" s="252">
        <v>1</v>
      </c>
      <c r="P297" s="602" t="s">
        <v>64</v>
      </c>
      <c r="Q297" s="821" t="str">
        <f t="shared" si="204"/>
        <v>E4.P_D.MR3-MP01-1</v>
      </c>
      <c r="R297" s="427" t="s">
        <v>1632</v>
      </c>
      <c r="S297" s="375" t="s">
        <v>1633</v>
      </c>
      <c r="T297" s="376">
        <v>1</v>
      </c>
      <c r="U297" s="377">
        <v>1</v>
      </c>
      <c r="V297" s="376" t="s">
        <v>102</v>
      </c>
      <c r="W297" s="584">
        <v>0.25</v>
      </c>
      <c r="X297" s="585">
        <v>0.25</v>
      </c>
      <c r="Y297" s="584">
        <v>0.25</v>
      </c>
      <c r="Z297" s="586">
        <v>0.25</v>
      </c>
      <c r="AA297" s="305"/>
      <c r="AB297" s="306"/>
      <c r="AC297" s="306"/>
      <c r="AD297" s="306"/>
      <c r="AE297" s="306"/>
      <c r="AF297" s="306"/>
      <c r="AG297" s="306"/>
      <c r="AH297" s="306"/>
      <c r="AI297" s="306"/>
      <c r="AJ297" s="306"/>
      <c r="AK297" s="306"/>
      <c r="AL297" s="306"/>
      <c r="AM297" s="306"/>
      <c r="AN297" s="306"/>
      <c r="AO297" s="306"/>
      <c r="AP297" s="306"/>
      <c r="AQ297" s="306"/>
      <c r="AR297" s="306"/>
      <c r="AS297" s="306"/>
      <c r="AT297" s="306"/>
      <c r="AU297" s="306"/>
      <c r="AV297" s="306"/>
      <c r="AW297" s="306"/>
      <c r="AX297" s="306"/>
      <c r="AY297" s="306"/>
      <c r="AZ297" s="306"/>
      <c r="BA297" s="306"/>
      <c r="BB297" s="306"/>
      <c r="BC297" s="307"/>
      <c r="BD297" s="308"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381" t="s">
        <v>1634</v>
      </c>
      <c r="EM297" s="325" t="s">
        <v>1632</v>
      </c>
      <c r="EN297" s="281" t="s">
        <v>1633</v>
      </c>
      <c r="EO297" s="281">
        <v>1</v>
      </c>
      <c r="EP297" s="281">
        <v>1</v>
      </c>
      <c r="EQ297" s="336">
        <v>0.25</v>
      </c>
      <c r="ER297" s="336">
        <v>0.25</v>
      </c>
      <c r="ES297" s="336">
        <v>0.25</v>
      </c>
      <c r="ET297" s="336">
        <v>0.25</v>
      </c>
    </row>
    <row r="298" spans="1:150" ht="60.75" customHeight="1" thickBot="1" x14ac:dyDescent="0.25">
      <c r="A298" s="802" t="s">
        <v>103</v>
      </c>
      <c r="B298" s="439" t="s">
        <v>104</v>
      </c>
      <c r="C298" s="440" t="s">
        <v>1452</v>
      </c>
      <c r="D298" s="440"/>
      <c r="E298" s="8" t="s">
        <v>641</v>
      </c>
      <c r="F298" s="288" t="str">
        <f t="shared" si="202"/>
        <v>E4.P_D</v>
      </c>
      <c r="G298" s="433" t="s">
        <v>424</v>
      </c>
      <c r="H298" s="433" t="s">
        <v>589</v>
      </c>
      <c r="I298" s="457"/>
      <c r="J298" s="348" t="s">
        <v>212</v>
      </c>
      <c r="K298" s="409" t="str">
        <f t="shared" si="203"/>
        <v>E4.P_D.MR3</v>
      </c>
      <c r="L298" s="435" t="s">
        <v>585</v>
      </c>
      <c r="M298" s="436" t="s">
        <v>1631</v>
      </c>
      <c r="N298" s="383">
        <v>1</v>
      </c>
      <c r="O298" s="295">
        <v>1</v>
      </c>
      <c r="P298" s="588" t="s">
        <v>87</v>
      </c>
      <c r="Q298" s="410" t="str">
        <f t="shared" si="204"/>
        <v>E4.P_D.MR3-MP02-1</v>
      </c>
      <c r="R298" s="486" t="s">
        <v>1636</v>
      </c>
      <c r="S298" s="344" t="s">
        <v>1637</v>
      </c>
      <c r="T298" s="358">
        <v>198</v>
      </c>
      <c r="U298" s="359">
        <v>230</v>
      </c>
      <c r="V298" s="358" t="s">
        <v>67</v>
      </c>
      <c r="W298" s="360">
        <v>50</v>
      </c>
      <c r="X298" s="361">
        <v>60</v>
      </c>
      <c r="Y298" s="360">
        <v>60</v>
      </c>
      <c r="Z298" s="362">
        <v>60</v>
      </c>
      <c r="AA298" s="305"/>
      <c r="AB298" s="306"/>
      <c r="AC298" s="306"/>
      <c r="AD298" s="306"/>
      <c r="AE298" s="306"/>
      <c r="AF298" s="306"/>
      <c r="AG298" s="306"/>
      <c r="AH298" s="306"/>
      <c r="AI298" s="306"/>
      <c r="AJ298" s="306"/>
      <c r="AK298" s="306"/>
      <c r="AL298" s="306"/>
      <c r="AM298" s="306"/>
      <c r="AN298" s="306"/>
      <c r="AO298" s="306"/>
      <c r="AP298" s="306"/>
      <c r="AQ298" s="306"/>
      <c r="AR298" s="306"/>
      <c r="AS298" s="306"/>
      <c r="AT298" s="306"/>
      <c r="AU298" s="306"/>
      <c r="AV298" s="306"/>
      <c r="AW298" s="306"/>
      <c r="AX298" s="306"/>
      <c r="AY298" s="306"/>
      <c r="AZ298" s="306"/>
      <c r="BA298" s="306"/>
      <c r="BB298" s="306"/>
      <c r="BC298" s="307"/>
      <c r="BD298" s="308"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381" t="s">
        <v>1638</v>
      </c>
      <c r="EM298" s="325" t="s">
        <v>1636</v>
      </c>
      <c r="EN298" s="281" t="s">
        <v>1637</v>
      </c>
      <c r="EO298" s="281">
        <v>198</v>
      </c>
      <c r="EP298" s="281">
        <v>230</v>
      </c>
      <c r="EQ298" s="282">
        <v>50</v>
      </c>
      <c r="ER298" s="282">
        <v>60</v>
      </c>
      <c r="ES298" s="282">
        <v>60</v>
      </c>
      <c r="ET298" s="282">
        <v>60</v>
      </c>
    </row>
    <row r="299" spans="1:150" ht="106.5" customHeight="1" x14ac:dyDescent="0.2">
      <c r="A299" s="802" t="s">
        <v>103</v>
      </c>
      <c r="B299" s="439" t="s">
        <v>104</v>
      </c>
      <c r="C299" s="440" t="s">
        <v>1452</v>
      </c>
      <c r="D299" s="441" t="s">
        <v>1174</v>
      </c>
      <c r="E299" s="3" t="s">
        <v>695</v>
      </c>
      <c r="F299" s="442" t="str">
        <f t="shared" si="202"/>
        <v>E4.P_E</v>
      </c>
      <c r="G299" s="443" t="s">
        <v>1640</v>
      </c>
      <c r="H299" s="488" t="s">
        <v>608</v>
      </c>
      <c r="I299" s="413" t="s">
        <v>1641</v>
      </c>
      <c r="J299" s="445" t="s">
        <v>61</v>
      </c>
      <c r="K299" s="407" t="str">
        <f t="shared" si="203"/>
        <v>E4.P_E.MR1</v>
      </c>
      <c r="L299" s="368" t="s">
        <v>594</v>
      </c>
      <c r="M299" s="369" t="s">
        <v>1642</v>
      </c>
      <c r="N299" s="490">
        <v>85957</v>
      </c>
      <c r="O299" s="490">
        <v>97991</v>
      </c>
      <c r="P299" s="667" t="s">
        <v>64</v>
      </c>
      <c r="Q299" s="492" t="str">
        <f t="shared" si="204"/>
        <v>E4.P_E.MR1-MP01-1</v>
      </c>
      <c r="R299" s="427" t="s">
        <v>1643</v>
      </c>
      <c r="S299" s="375" t="s">
        <v>1644</v>
      </c>
      <c r="T299" s="376">
        <v>1</v>
      </c>
      <c r="U299" s="641">
        <v>1</v>
      </c>
      <c r="V299" s="640" t="s">
        <v>102</v>
      </c>
      <c r="W299" s="495">
        <v>1</v>
      </c>
      <c r="X299" s="496">
        <v>0</v>
      </c>
      <c r="Y299" s="495">
        <v>0</v>
      </c>
      <c r="Z299" s="497">
        <v>0</v>
      </c>
      <c r="AA299" s="305"/>
      <c r="AB299" s="306"/>
      <c r="AC299" s="306"/>
      <c r="AD299" s="306"/>
      <c r="AE299" s="306"/>
      <c r="AF299" s="306"/>
      <c r="AG299" s="306"/>
      <c r="AH299" s="306"/>
      <c r="AI299" s="306"/>
      <c r="AJ299" s="306"/>
      <c r="AK299" s="306"/>
      <c r="AL299" s="306"/>
      <c r="AM299" s="306"/>
      <c r="AN299" s="306"/>
      <c r="AO299" s="306"/>
      <c r="AP299" s="306"/>
      <c r="AQ299" s="306"/>
      <c r="AR299" s="306"/>
      <c r="AS299" s="306"/>
      <c r="AT299" s="306"/>
      <c r="AU299" s="306"/>
      <c r="AV299" s="306"/>
      <c r="AW299" s="306"/>
      <c r="AX299" s="306"/>
      <c r="AY299" s="306"/>
      <c r="AZ299" s="306"/>
      <c r="BA299" s="306"/>
      <c r="BB299" s="306"/>
      <c r="BC299" s="307"/>
      <c r="BD299" s="308"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499" t="s">
        <v>1646</v>
      </c>
      <c r="EM299" s="325" t="s">
        <v>1643</v>
      </c>
      <c r="EN299" s="281" t="s">
        <v>1644</v>
      </c>
      <c r="EO299" s="281">
        <v>1</v>
      </c>
      <c r="EP299" s="281">
        <v>1</v>
      </c>
      <c r="EQ299" s="282">
        <v>1</v>
      </c>
      <c r="ER299" s="282">
        <v>0</v>
      </c>
      <c r="ES299" s="282">
        <v>0</v>
      </c>
      <c r="ET299" s="282">
        <v>0</v>
      </c>
    </row>
    <row r="300" spans="1:150" ht="41.25" customHeight="1" x14ac:dyDescent="0.2">
      <c r="A300" s="802" t="s">
        <v>103</v>
      </c>
      <c r="B300" s="439" t="s">
        <v>104</v>
      </c>
      <c r="C300" s="440" t="s">
        <v>1452</v>
      </c>
      <c r="D300" s="440"/>
      <c r="E300" s="8" t="s">
        <v>695</v>
      </c>
      <c r="F300" s="288" t="str">
        <f t="shared" si="202"/>
        <v>E4.P_E</v>
      </c>
      <c r="G300" s="463" t="s">
        <v>435</v>
      </c>
      <c r="H300" s="463" t="s">
        <v>608</v>
      </c>
      <c r="I300" s="290"/>
      <c r="J300" s="291" t="s">
        <v>61</v>
      </c>
      <c r="K300" s="292" t="str">
        <f t="shared" si="203"/>
        <v>E4.P_E.MR1</v>
      </c>
      <c r="L300" s="419" t="s">
        <v>594</v>
      </c>
      <c r="M300" s="420" t="s">
        <v>1642</v>
      </c>
      <c r="N300" s="503">
        <v>85957</v>
      </c>
      <c r="O300" s="503">
        <v>97991</v>
      </c>
      <c r="P300" s="491" t="s">
        <v>87</v>
      </c>
      <c r="Q300" s="504" t="str">
        <f t="shared" si="204"/>
        <v>E4.P_E.MR1-MP02-1</v>
      </c>
      <c r="R300" s="431" t="s">
        <v>1648</v>
      </c>
      <c r="S300" s="321" t="s">
        <v>1649</v>
      </c>
      <c r="T300" s="300">
        <v>0</v>
      </c>
      <c r="U300" s="301">
        <v>1</v>
      </c>
      <c r="V300" s="300" t="s">
        <v>67</v>
      </c>
      <c r="W300" s="328">
        <v>0.25</v>
      </c>
      <c r="X300" s="329">
        <v>0.25</v>
      </c>
      <c r="Y300" s="328">
        <v>0.25</v>
      </c>
      <c r="Z300" s="330">
        <v>0.25</v>
      </c>
      <c r="AA300" s="305"/>
      <c r="AB300" s="306"/>
      <c r="AC300" s="306"/>
      <c r="AD300" s="306"/>
      <c r="AE300" s="306"/>
      <c r="AF300" s="306"/>
      <c r="AG300" s="306"/>
      <c r="AH300" s="306"/>
      <c r="AI300" s="306"/>
      <c r="AJ300" s="306"/>
      <c r="AK300" s="306"/>
      <c r="AL300" s="306"/>
      <c r="AM300" s="306"/>
      <c r="AN300" s="306"/>
      <c r="AO300" s="306"/>
      <c r="AP300" s="306"/>
      <c r="AQ300" s="306"/>
      <c r="AR300" s="306"/>
      <c r="AS300" s="306"/>
      <c r="AT300" s="306"/>
      <c r="AU300" s="306"/>
      <c r="AV300" s="306"/>
      <c r="AW300" s="306"/>
      <c r="AX300" s="306"/>
      <c r="AY300" s="306"/>
      <c r="AZ300" s="306"/>
      <c r="BA300" s="306"/>
      <c r="BB300" s="306"/>
      <c r="BC300" s="307"/>
      <c r="BD300" s="308"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499" t="s">
        <v>1650</v>
      </c>
      <c r="EM300" s="325" t="s">
        <v>1648</v>
      </c>
      <c r="EN300" s="281" t="s">
        <v>1649</v>
      </c>
      <c r="EO300" s="281">
        <v>0</v>
      </c>
      <c r="EP300" s="281">
        <v>1</v>
      </c>
      <c r="EQ300" s="336">
        <v>0.25</v>
      </c>
      <c r="ER300" s="336">
        <v>0.25</v>
      </c>
      <c r="ES300" s="336">
        <v>0.25</v>
      </c>
      <c r="ET300" s="336">
        <v>0.25</v>
      </c>
    </row>
    <row r="301" spans="1:150" ht="53.25" customHeight="1" x14ac:dyDescent="0.2">
      <c r="A301" s="802" t="s">
        <v>103</v>
      </c>
      <c r="B301" s="439" t="s">
        <v>104</v>
      </c>
      <c r="C301" s="440" t="s">
        <v>1452</v>
      </c>
      <c r="D301" s="440"/>
      <c r="E301" s="8" t="s">
        <v>695</v>
      </c>
      <c r="F301" s="288" t="str">
        <f t="shared" si="202"/>
        <v>E4.P_E</v>
      </c>
      <c r="G301" s="463" t="s">
        <v>435</v>
      </c>
      <c r="H301" s="463" t="s">
        <v>608</v>
      </c>
      <c r="I301" s="290"/>
      <c r="J301" s="291" t="s">
        <v>61</v>
      </c>
      <c r="K301" s="292" t="str">
        <f t="shared" si="203"/>
        <v>E4.P_E.MR1</v>
      </c>
      <c r="L301" s="419" t="s">
        <v>594</v>
      </c>
      <c r="M301" s="420" t="s">
        <v>1642</v>
      </c>
      <c r="N301" s="503">
        <v>85957</v>
      </c>
      <c r="O301" s="503">
        <v>97991</v>
      </c>
      <c r="P301" s="491" t="s">
        <v>99</v>
      </c>
      <c r="Q301" s="504" t="str">
        <f t="shared" si="204"/>
        <v>E4.P_E.MR1-MP03-1</v>
      </c>
      <c r="R301" s="431" t="s">
        <v>1652</v>
      </c>
      <c r="S301" s="321" t="s">
        <v>1653</v>
      </c>
      <c r="T301" s="300">
        <v>3500</v>
      </c>
      <c r="U301" s="301">
        <v>1500</v>
      </c>
      <c r="V301" s="300" t="s">
        <v>807</v>
      </c>
      <c r="W301" s="302">
        <v>9900</v>
      </c>
      <c r="X301" s="303">
        <v>8500</v>
      </c>
      <c r="Y301" s="302">
        <v>7500</v>
      </c>
      <c r="Z301" s="304">
        <v>5000</v>
      </c>
      <c r="AA301" s="305"/>
      <c r="AB301" s="306"/>
      <c r="AC301" s="306"/>
      <c r="AD301" s="306"/>
      <c r="AE301" s="306"/>
      <c r="AF301" s="306"/>
      <c r="AG301" s="306"/>
      <c r="AH301" s="306"/>
      <c r="AI301" s="306"/>
      <c r="AJ301" s="306"/>
      <c r="AK301" s="306"/>
      <c r="AL301" s="306"/>
      <c r="AM301" s="306"/>
      <c r="AN301" s="306"/>
      <c r="AO301" s="306"/>
      <c r="AP301" s="306"/>
      <c r="AQ301" s="306"/>
      <c r="AR301" s="306"/>
      <c r="AS301" s="306"/>
      <c r="AT301" s="306"/>
      <c r="AU301" s="306"/>
      <c r="AV301" s="306"/>
      <c r="AW301" s="306"/>
      <c r="AX301" s="306"/>
      <c r="AY301" s="306"/>
      <c r="AZ301" s="306"/>
      <c r="BA301" s="306"/>
      <c r="BB301" s="306"/>
      <c r="BC301" s="307"/>
      <c r="BD301" s="308"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499" t="s">
        <v>1654</v>
      </c>
      <c r="EM301" s="325" t="s">
        <v>1652</v>
      </c>
      <c r="EN301" s="281" t="s">
        <v>1653</v>
      </c>
      <c r="EO301" s="281">
        <v>3500</v>
      </c>
      <c r="EP301" s="281">
        <v>1500</v>
      </c>
      <c r="EQ301" s="505">
        <v>9900</v>
      </c>
      <c r="ER301" s="505">
        <v>8500</v>
      </c>
      <c r="ES301" s="505">
        <v>7500</v>
      </c>
      <c r="ET301" s="505">
        <v>5000</v>
      </c>
    </row>
    <row r="302" spans="1:150" ht="54" customHeight="1" x14ac:dyDescent="0.2">
      <c r="A302" s="802" t="s">
        <v>103</v>
      </c>
      <c r="B302" s="439" t="s">
        <v>104</v>
      </c>
      <c r="C302" s="440" t="s">
        <v>1452</v>
      </c>
      <c r="D302" s="440"/>
      <c r="E302" s="8" t="s">
        <v>695</v>
      </c>
      <c r="F302" s="288" t="str">
        <f t="shared" si="202"/>
        <v>E4.P_E</v>
      </c>
      <c r="G302" s="463" t="s">
        <v>435</v>
      </c>
      <c r="H302" s="463" t="s">
        <v>608</v>
      </c>
      <c r="I302" s="290"/>
      <c r="J302" s="291" t="s">
        <v>61</v>
      </c>
      <c r="K302" s="292" t="str">
        <f t="shared" si="203"/>
        <v>E4.P_E.MR1</v>
      </c>
      <c r="L302" s="419" t="s">
        <v>594</v>
      </c>
      <c r="M302" s="420" t="s">
        <v>1642</v>
      </c>
      <c r="N302" s="503">
        <v>85957</v>
      </c>
      <c r="O302" s="503">
        <v>97991</v>
      </c>
      <c r="P302" s="491" t="s">
        <v>112</v>
      </c>
      <c r="Q302" s="504" t="str">
        <f t="shared" si="204"/>
        <v>E4.P_E.MR1-MP04-1</v>
      </c>
      <c r="R302" s="431" t="s">
        <v>1656</v>
      </c>
      <c r="S302" s="321" t="s">
        <v>1657</v>
      </c>
      <c r="T302" s="300">
        <v>1</v>
      </c>
      <c r="U302" s="301">
        <v>1</v>
      </c>
      <c r="V302" s="300" t="s">
        <v>102</v>
      </c>
      <c r="W302" s="328">
        <v>0.25</v>
      </c>
      <c r="X302" s="329">
        <v>0.25</v>
      </c>
      <c r="Y302" s="328">
        <v>0.25</v>
      </c>
      <c r="Z302" s="330">
        <v>0.25</v>
      </c>
      <c r="AA302" s="305"/>
      <c r="AB302" s="306"/>
      <c r="AC302" s="306"/>
      <c r="AD302" s="306"/>
      <c r="AE302" s="306"/>
      <c r="AF302" s="306"/>
      <c r="AG302" s="306"/>
      <c r="AH302" s="306"/>
      <c r="AI302" s="306"/>
      <c r="AJ302" s="306"/>
      <c r="AK302" s="306"/>
      <c r="AL302" s="306"/>
      <c r="AM302" s="306"/>
      <c r="AN302" s="306"/>
      <c r="AO302" s="306"/>
      <c r="AP302" s="306"/>
      <c r="AQ302" s="306"/>
      <c r="AR302" s="306"/>
      <c r="AS302" s="306"/>
      <c r="AT302" s="306"/>
      <c r="AU302" s="306"/>
      <c r="AV302" s="306"/>
      <c r="AW302" s="306"/>
      <c r="AX302" s="306"/>
      <c r="AY302" s="306"/>
      <c r="AZ302" s="306"/>
      <c r="BA302" s="306"/>
      <c r="BB302" s="306"/>
      <c r="BC302" s="307"/>
      <c r="BD302" s="308"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499" t="s">
        <v>1658</v>
      </c>
      <c r="EM302" s="325" t="s">
        <v>1656</v>
      </c>
      <c r="EN302" s="281" t="s">
        <v>1657</v>
      </c>
      <c r="EO302" s="281">
        <v>1</v>
      </c>
      <c r="EP302" s="281">
        <v>1</v>
      </c>
      <c r="EQ302" s="336">
        <v>0.25</v>
      </c>
      <c r="ER302" s="336">
        <v>0.25</v>
      </c>
      <c r="ES302" s="336">
        <v>0.25</v>
      </c>
      <c r="ET302" s="336">
        <v>0.25</v>
      </c>
    </row>
    <row r="303" spans="1:150" ht="37.5" customHeight="1" x14ac:dyDescent="0.2">
      <c r="A303" s="802" t="s">
        <v>103</v>
      </c>
      <c r="B303" s="439" t="s">
        <v>104</v>
      </c>
      <c r="C303" s="440" t="s">
        <v>1452</v>
      </c>
      <c r="D303" s="440"/>
      <c r="E303" s="8" t="s">
        <v>695</v>
      </c>
      <c r="F303" s="288" t="str">
        <f t="shared" si="202"/>
        <v>E4.P_E</v>
      </c>
      <c r="G303" s="463" t="s">
        <v>435</v>
      </c>
      <c r="H303" s="463" t="s">
        <v>608</v>
      </c>
      <c r="I303" s="290"/>
      <c r="J303" s="291" t="s">
        <v>61</v>
      </c>
      <c r="K303" s="292" t="str">
        <f t="shared" si="203"/>
        <v>E4.P_E.MR1</v>
      </c>
      <c r="L303" s="419" t="s">
        <v>594</v>
      </c>
      <c r="M303" s="420" t="s">
        <v>1642</v>
      </c>
      <c r="N303" s="503">
        <v>85957</v>
      </c>
      <c r="O303" s="503">
        <v>97991</v>
      </c>
      <c r="P303" s="491" t="s">
        <v>122</v>
      </c>
      <c r="Q303" s="504" t="str">
        <f t="shared" si="204"/>
        <v>E4.P_E.MR1-MP05-1</v>
      </c>
      <c r="R303" s="431" t="s">
        <v>1660</v>
      </c>
      <c r="S303" s="321" t="s">
        <v>1661</v>
      </c>
      <c r="T303" s="300">
        <v>0</v>
      </c>
      <c r="U303" s="301">
        <v>1</v>
      </c>
      <c r="V303" s="300" t="s">
        <v>67</v>
      </c>
      <c r="W303" s="328">
        <v>0.25</v>
      </c>
      <c r="X303" s="329">
        <v>0.25</v>
      </c>
      <c r="Y303" s="328">
        <v>0.25</v>
      </c>
      <c r="Z303" s="330">
        <v>0.25</v>
      </c>
      <c r="AA303" s="305"/>
      <c r="AB303" s="306"/>
      <c r="AC303" s="306"/>
      <c r="AD303" s="306"/>
      <c r="AE303" s="306"/>
      <c r="AF303" s="306"/>
      <c r="AG303" s="306"/>
      <c r="AH303" s="306"/>
      <c r="AI303" s="306"/>
      <c r="AJ303" s="306"/>
      <c r="AK303" s="306"/>
      <c r="AL303" s="306"/>
      <c r="AM303" s="306"/>
      <c r="AN303" s="306"/>
      <c r="AO303" s="306"/>
      <c r="AP303" s="306"/>
      <c r="AQ303" s="306"/>
      <c r="AR303" s="306"/>
      <c r="AS303" s="306"/>
      <c r="AT303" s="306"/>
      <c r="AU303" s="306"/>
      <c r="AV303" s="306"/>
      <c r="AW303" s="306"/>
      <c r="AX303" s="306"/>
      <c r="AY303" s="306"/>
      <c r="AZ303" s="306"/>
      <c r="BA303" s="306"/>
      <c r="BB303" s="306"/>
      <c r="BC303" s="307"/>
      <c r="BD303" s="308"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499" t="s">
        <v>1662</v>
      </c>
      <c r="EM303" s="325" t="s">
        <v>1660</v>
      </c>
      <c r="EN303" s="281" t="s">
        <v>1661</v>
      </c>
      <c r="EO303" s="281">
        <v>0</v>
      </c>
      <c r="EP303" s="281">
        <v>1</v>
      </c>
      <c r="EQ303" s="336">
        <v>0.25</v>
      </c>
      <c r="ER303" s="336">
        <v>0.25</v>
      </c>
      <c r="ES303" s="336">
        <v>0.25</v>
      </c>
      <c r="ET303" s="336">
        <v>0.25</v>
      </c>
    </row>
    <row r="304" spans="1:150" ht="44.25" customHeight="1" thickBot="1" x14ac:dyDescent="0.25">
      <c r="A304" s="824" t="s">
        <v>103</v>
      </c>
      <c r="B304" s="619" t="s">
        <v>104</v>
      </c>
      <c r="C304" s="620" t="s">
        <v>1452</v>
      </c>
      <c r="D304" s="620"/>
      <c r="E304" s="21" t="s">
        <v>695</v>
      </c>
      <c r="F304" s="621" t="str">
        <f t="shared" si="202"/>
        <v>E4.P_E</v>
      </c>
      <c r="G304" s="587" t="s">
        <v>435</v>
      </c>
      <c r="H304" s="587" t="s">
        <v>608</v>
      </c>
      <c r="I304" s="511"/>
      <c r="J304" s="348" t="s">
        <v>61</v>
      </c>
      <c r="K304" s="409" t="str">
        <f t="shared" si="203"/>
        <v>E4.P_E.MR1</v>
      </c>
      <c r="L304" s="435" t="s">
        <v>594</v>
      </c>
      <c r="M304" s="436" t="s">
        <v>1642</v>
      </c>
      <c r="N304" s="513">
        <v>85957</v>
      </c>
      <c r="O304" s="513">
        <v>97991</v>
      </c>
      <c r="P304" s="678" t="s">
        <v>132</v>
      </c>
      <c r="Q304" s="514" t="str">
        <f t="shared" si="204"/>
        <v>E4.P_E.MR1-MP06-1</v>
      </c>
      <c r="R304" s="438" t="s">
        <v>1664</v>
      </c>
      <c r="S304" s="357" t="s">
        <v>1665</v>
      </c>
      <c r="T304" s="401">
        <v>2</v>
      </c>
      <c r="U304" s="402">
        <v>3</v>
      </c>
      <c r="V304" s="401" t="s">
        <v>67</v>
      </c>
      <c r="W304" s="403">
        <v>0.75</v>
      </c>
      <c r="X304" s="404">
        <v>0.75</v>
      </c>
      <c r="Y304" s="403">
        <v>0.75</v>
      </c>
      <c r="Z304" s="405">
        <v>0.75</v>
      </c>
      <c r="AA304" s="663"/>
      <c r="AB304" s="664"/>
      <c r="AC304" s="664"/>
      <c r="AD304" s="664"/>
      <c r="AE304" s="664"/>
      <c r="AF304" s="664"/>
      <c r="AG304" s="664"/>
      <c r="AH304" s="664"/>
      <c r="AI304" s="664"/>
      <c r="AJ304" s="664"/>
      <c r="AK304" s="664"/>
      <c r="AL304" s="664"/>
      <c r="AM304" s="664"/>
      <c r="AN304" s="664"/>
      <c r="AO304" s="664"/>
      <c r="AP304" s="664"/>
      <c r="AQ304" s="664"/>
      <c r="AR304" s="664"/>
      <c r="AS304" s="664"/>
      <c r="AT304" s="664"/>
      <c r="AU304" s="664"/>
      <c r="AV304" s="664"/>
      <c r="AW304" s="664"/>
      <c r="AX304" s="664"/>
      <c r="AY304" s="664"/>
      <c r="AZ304" s="664"/>
      <c r="BA304" s="664"/>
      <c r="BB304" s="664"/>
      <c r="BC304" s="665"/>
      <c r="BD304" s="825"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499" t="s">
        <v>1666</v>
      </c>
      <c r="EM304" s="325" t="s">
        <v>1664</v>
      </c>
      <c r="EN304" s="281" t="s">
        <v>1665</v>
      </c>
      <c r="EO304" s="394">
        <v>2</v>
      </c>
      <c r="EP304" s="394">
        <v>3</v>
      </c>
      <c r="EQ304" s="336">
        <v>0.75</v>
      </c>
      <c r="ER304" s="336">
        <v>0.75</v>
      </c>
      <c r="ES304" s="336">
        <v>0.75</v>
      </c>
      <c r="ET304" s="336">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password="F19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hyperlink ref="K121" r:id="rId2" display="Ficha de Control P E2.P_B.MR1.xlsm"/>
    <hyperlink ref="K295" r:id="rId3" display="Ficha de Control P E4.P_D.MR2.xlsm"/>
    <hyperlink ref="K283" r:id="rId4" display="Ficha de Control P E4.P_D.MR1.xlsm"/>
    <hyperlink ref="K201" r:id="rId5" display="Ficha de Control P E3.P_F.MR1.xlsm"/>
    <hyperlink ref="K206" r:id="rId6" display="Ficha de Control P E3.P_G.MR1.xlsm"/>
    <hyperlink ref="K211" r:id="rId7" display="Ficha de Control P E3.P_H.MR1.xlsm"/>
    <hyperlink ref="K218" r:id="rId8" display="Ficha de Control P E3.P_I.MR1.xlsm"/>
    <hyperlink ref="K221" r:id="rId9" display="Ficha de Control P E3.P_J.MR1.xlsm"/>
    <hyperlink ref="K229" r:id="rId10" display="Ficha de Control P E3.P_K.MR1.xlsm"/>
    <hyperlink ref="K99" r:id="rId11" display="Ficha de Control P E1.P_H.MR1.xlsm"/>
    <hyperlink ref="K128" r:id="rId12" display="Ficha de Control P E2.P_D.MR1.xlsm"/>
    <hyperlink ref="K256" r:id="rId13" display="Ficha de Control P E4.P_A.MR1.xlsm"/>
    <hyperlink ref="K269" r:id="rId14" display="Ficha de Control P E4.P_A.MR3.xlsm"/>
    <hyperlink ref="K53" r:id="rId15" display="Ficha de Control P E1.P_C.MR1.xlsm"/>
    <hyperlink ref="K82" r:id="rId16" display="Ficha de Control P E1.P_E.MR1.xlsm"/>
    <hyperlink ref="K69" r:id="rId17" display="Ficha de Control P E1.P_D.MR1.xlsm"/>
    <hyperlink ref="K27" r:id="rId18" display="Ficha de Control P E1.P_A.MR4.xlsx"/>
    <hyperlink ref="K263" r:id="rId19" display="Ficha de Control P E4.P_A.MR2.xlsm"/>
    <hyperlink ref="K87" r:id="rId20" display="Ficha de Control P E1.P_F.MR1.xlsm"/>
    <hyperlink ref="K91" r:id="rId21" display="Ficha de Control P E1.P_F.MR2.xlsm"/>
    <hyperlink ref="K272" r:id="rId22" display="Ficha de Control P E4.P_A.MR4.xlsm"/>
    <hyperlink ref="K18" r:id="rId23" display="Ficha de Control P E1.P_A.MR2.xlsm"/>
    <hyperlink ref="K109" r:id="rId24" display="Ficha de Control P E1.P_J.MR1.xlsm"/>
    <hyperlink ref="K281" r:id="rId25" display="Ficha de Control P E4.P_C.MR1.xlsm"/>
    <hyperlink ref="K111" r:id="rId26" display="Ficha de Control P E2.P_A.MR1.xlsm"/>
    <hyperlink ref="K240" r:id="rId27" display="Ficha de Control P E3.P_L.MR2.xlsm"/>
    <hyperlink ref="K249" r:id="rId28" display="Ficha de Control P E3.P_L.MR3.xlsm"/>
    <hyperlink ref="K98" r:id="rId29" display="Ficha de Control P E1.P_G.MR2.xlsm"/>
    <hyperlink ref="K95" r:id="rId30" display="Ficha de Control P E1.P_G.MR1.xlsm"/>
    <hyperlink ref="K169" r:id="rId31" display="Ficha de Control P E3.P_B.MR1.xlsm"/>
    <hyperlink ref="K148" r:id="rId32" display="Ficha de Control P E3.P_A.MR1.xlsm"/>
    <hyperlink ref="K139" r:id="rId33" display="Ficha de Control P E2.P_F.MR1.xlsm"/>
    <hyperlink ref="K144" r:id="rId34" display="Ficha de Control P E2.P_F.MR2.xlsm"/>
    <hyperlink ref="K195" r:id="rId35" display="Ficha de Control P E3.P_E.MR1.xlsm"/>
    <hyperlink ref="K182" r:id="rId36" display="Ficha de Control P E3.P_C.MR1.xlsm"/>
    <hyperlink ref="K36" r:id="rId37" display="Ficha de Control P E1.P_B.MR1.xlsm"/>
    <hyperlink ref="K40" r:id="rId38" display="Ficha de Control P E1.P_B.MR2.xlsm"/>
    <hyperlink ref="K43" r:id="rId39" display="Ficha de Control P E1.P_B.MR3.xlsm"/>
    <hyperlink ref="K22" r:id="rId40" display="Ficha de Control P E1.P_A.MR3.xlsm"/>
    <hyperlink ref="K106" r:id="rId41" display="Ficha de Control P E1.P_I.MR1.xlsm"/>
    <hyperlink ref="K230" r:id="rId42" display="Ficha de Control P E3.P_L.MR1.xlsm"/>
    <hyperlink ref="K9" r:id="rId43" display="Ficha de Control P E1.P_A.MR1.xlsm"/>
    <hyperlink ref="K252" r:id="rId44" display="Ficha de Control P E3.P_L.MR4.xlsm"/>
    <hyperlink ref="K185" r:id="rId45" display="Ficha de Control P E3.P_C.MR2.xlsm"/>
    <hyperlink ref="K299" r:id="rId46" display="Ficha de Control P E4.P_E.MR1.xlsm"/>
    <hyperlink ref="K17" r:id="rId47" display="Ficha de Control P E1.P_A.MR1_8.xlsm"/>
    <hyperlink ref="K297" r:id="rId48" display="Ficha de Control P E4.P_D.MR3.xlsm"/>
    <hyperlink ref="K186" r:id="rId49" display="Ficha de Control P E3.P_D.MR1.xlsm"/>
    <hyperlink ref="K192" r:id="rId50" display="Ficha de Control P E3.P_D.MR2.xlsm"/>
    <hyperlink ref="K275" r:id="rId51" display="Ficha de Control P E4.P_B.MR1.xlsm"/>
    <hyperlink ref="K32" r:id="rId52" display="Ficha de Control P E1.P_A.MR5.xlsm"/>
    <hyperlink ref="K125" r:id="rId53" display="Ficha de Control P E2.P_C.MR1.xlsm"/>
  </hyperlinks>
  <pageMargins left="0.7" right="0.7" top="0.75" bottom="0.75" header="0.3" footer="0.3"/>
  <pageSetup paperSize="9" orientation="portrait" r:id="rId5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E89F"/>
  </sheetPr>
  <dimension ref="A1:E45"/>
  <sheetViews>
    <sheetView workbookViewId="0">
      <pane ySplit="1" topLeftCell="A2" activePane="bottomLeft" state="frozen"/>
      <selection pane="bottomLeft"/>
    </sheetView>
  </sheetViews>
  <sheetFormatPr baseColWidth="10" defaultRowHeight="15" x14ac:dyDescent="0.25"/>
  <cols>
    <col min="1" max="1" width="34" style="212" bestFit="1" customWidth="1"/>
    <col min="2" max="2" width="26.140625" style="212" customWidth="1"/>
    <col min="3" max="3" width="33.28515625" style="212" customWidth="1"/>
    <col min="4" max="4" width="11.42578125" style="212"/>
    <col min="5" max="5" width="53.42578125" style="212" hidden="1" customWidth="1"/>
    <col min="6" max="256" width="11.42578125" style="212"/>
    <col min="257" max="257" width="34" style="212" bestFit="1" customWidth="1"/>
    <col min="258" max="258" width="26.140625" style="212" customWidth="1"/>
    <col min="259" max="259" width="33.28515625" style="212" customWidth="1"/>
    <col min="260" max="260" width="11.42578125" style="212"/>
    <col min="261" max="261" width="53.42578125" style="212" customWidth="1"/>
    <col min="262" max="512" width="11.42578125" style="212"/>
    <col min="513" max="513" width="34" style="212" bestFit="1" customWidth="1"/>
    <col min="514" max="514" width="26.140625" style="212" customWidth="1"/>
    <col min="515" max="515" width="33.28515625" style="212" customWidth="1"/>
    <col min="516" max="516" width="11.42578125" style="212"/>
    <col min="517" max="517" width="53.42578125" style="212" customWidth="1"/>
    <col min="518" max="768" width="11.42578125" style="212"/>
    <col min="769" max="769" width="34" style="212" bestFit="1" customWidth="1"/>
    <col min="770" max="770" width="26.140625" style="212" customWidth="1"/>
    <col min="771" max="771" width="33.28515625" style="212" customWidth="1"/>
    <col min="772" max="772" width="11.42578125" style="212"/>
    <col min="773" max="773" width="53.42578125" style="212" customWidth="1"/>
    <col min="774" max="1024" width="11.42578125" style="212"/>
    <col min="1025" max="1025" width="34" style="212" bestFit="1" customWidth="1"/>
    <col min="1026" max="1026" width="26.140625" style="212" customWidth="1"/>
    <col min="1027" max="1027" width="33.28515625" style="212" customWidth="1"/>
    <col min="1028" max="1028" width="11.42578125" style="212"/>
    <col min="1029" max="1029" width="53.42578125" style="212" customWidth="1"/>
    <col min="1030" max="1280" width="11.42578125" style="212"/>
    <col min="1281" max="1281" width="34" style="212" bestFit="1" customWidth="1"/>
    <col min="1282" max="1282" width="26.140625" style="212" customWidth="1"/>
    <col min="1283" max="1283" width="33.28515625" style="212" customWidth="1"/>
    <col min="1284" max="1284" width="11.42578125" style="212"/>
    <col min="1285" max="1285" width="53.42578125" style="212" customWidth="1"/>
    <col min="1286" max="1536" width="11.42578125" style="212"/>
    <col min="1537" max="1537" width="34" style="212" bestFit="1" customWidth="1"/>
    <col min="1538" max="1538" width="26.140625" style="212" customWidth="1"/>
    <col min="1539" max="1539" width="33.28515625" style="212" customWidth="1"/>
    <col min="1540" max="1540" width="11.42578125" style="212"/>
    <col min="1541" max="1541" width="53.42578125" style="212" customWidth="1"/>
    <col min="1542" max="1792" width="11.42578125" style="212"/>
    <col min="1793" max="1793" width="34" style="212" bestFit="1" customWidth="1"/>
    <col min="1794" max="1794" width="26.140625" style="212" customWidth="1"/>
    <col min="1795" max="1795" width="33.28515625" style="212" customWidth="1"/>
    <col min="1796" max="1796" width="11.42578125" style="212"/>
    <col min="1797" max="1797" width="53.42578125" style="212" customWidth="1"/>
    <col min="1798" max="2048" width="11.42578125" style="212"/>
    <col min="2049" max="2049" width="34" style="212" bestFit="1" customWidth="1"/>
    <col min="2050" max="2050" width="26.140625" style="212" customWidth="1"/>
    <col min="2051" max="2051" width="33.28515625" style="212" customWidth="1"/>
    <col min="2052" max="2052" width="11.42578125" style="212"/>
    <col min="2053" max="2053" width="53.42578125" style="212" customWidth="1"/>
    <col min="2054" max="2304" width="11.42578125" style="212"/>
    <col min="2305" max="2305" width="34" style="212" bestFit="1" customWidth="1"/>
    <col min="2306" max="2306" width="26.140625" style="212" customWidth="1"/>
    <col min="2307" max="2307" width="33.28515625" style="212" customWidth="1"/>
    <col min="2308" max="2308" width="11.42578125" style="212"/>
    <col min="2309" max="2309" width="53.42578125" style="212" customWidth="1"/>
    <col min="2310" max="2560" width="11.42578125" style="212"/>
    <col min="2561" max="2561" width="34" style="212" bestFit="1" customWidth="1"/>
    <col min="2562" max="2562" width="26.140625" style="212" customWidth="1"/>
    <col min="2563" max="2563" width="33.28515625" style="212" customWidth="1"/>
    <col min="2564" max="2564" width="11.42578125" style="212"/>
    <col min="2565" max="2565" width="53.42578125" style="212" customWidth="1"/>
    <col min="2566" max="2816" width="11.42578125" style="212"/>
    <col min="2817" max="2817" width="34" style="212" bestFit="1" customWidth="1"/>
    <col min="2818" max="2818" width="26.140625" style="212" customWidth="1"/>
    <col min="2819" max="2819" width="33.28515625" style="212" customWidth="1"/>
    <col min="2820" max="2820" width="11.42578125" style="212"/>
    <col min="2821" max="2821" width="53.42578125" style="212" customWidth="1"/>
    <col min="2822" max="3072" width="11.42578125" style="212"/>
    <col min="3073" max="3073" width="34" style="212" bestFit="1" customWidth="1"/>
    <col min="3074" max="3074" width="26.140625" style="212" customWidth="1"/>
    <col min="3075" max="3075" width="33.28515625" style="212" customWidth="1"/>
    <col min="3076" max="3076" width="11.42578125" style="212"/>
    <col min="3077" max="3077" width="53.42578125" style="212" customWidth="1"/>
    <col min="3078" max="3328" width="11.42578125" style="212"/>
    <col min="3329" max="3329" width="34" style="212" bestFit="1" customWidth="1"/>
    <col min="3330" max="3330" width="26.140625" style="212" customWidth="1"/>
    <col min="3331" max="3331" width="33.28515625" style="212" customWidth="1"/>
    <col min="3332" max="3332" width="11.42578125" style="212"/>
    <col min="3333" max="3333" width="53.42578125" style="212" customWidth="1"/>
    <col min="3334" max="3584" width="11.42578125" style="212"/>
    <col min="3585" max="3585" width="34" style="212" bestFit="1" customWidth="1"/>
    <col min="3586" max="3586" width="26.140625" style="212" customWidth="1"/>
    <col min="3587" max="3587" width="33.28515625" style="212" customWidth="1"/>
    <col min="3588" max="3588" width="11.42578125" style="212"/>
    <col min="3589" max="3589" width="53.42578125" style="212" customWidth="1"/>
    <col min="3590" max="3840" width="11.42578125" style="212"/>
    <col min="3841" max="3841" width="34" style="212" bestFit="1" customWidth="1"/>
    <col min="3842" max="3842" width="26.140625" style="212" customWidth="1"/>
    <col min="3843" max="3843" width="33.28515625" style="212" customWidth="1"/>
    <col min="3844" max="3844" width="11.42578125" style="212"/>
    <col min="3845" max="3845" width="53.42578125" style="212" customWidth="1"/>
    <col min="3846" max="4096" width="11.42578125" style="212"/>
    <col min="4097" max="4097" width="34" style="212" bestFit="1" customWidth="1"/>
    <col min="4098" max="4098" width="26.140625" style="212" customWidth="1"/>
    <col min="4099" max="4099" width="33.28515625" style="212" customWidth="1"/>
    <col min="4100" max="4100" width="11.42578125" style="212"/>
    <col min="4101" max="4101" width="53.42578125" style="212" customWidth="1"/>
    <col min="4102" max="4352" width="11.42578125" style="212"/>
    <col min="4353" max="4353" width="34" style="212" bestFit="1" customWidth="1"/>
    <col min="4354" max="4354" width="26.140625" style="212" customWidth="1"/>
    <col min="4355" max="4355" width="33.28515625" style="212" customWidth="1"/>
    <col min="4356" max="4356" width="11.42578125" style="212"/>
    <col min="4357" max="4357" width="53.42578125" style="212" customWidth="1"/>
    <col min="4358" max="4608" width="11.42578125" style="212"/>
    <col min="4609" max="4609" width="34" style="212" bestFit="1" customWidth="1"/>
    <col min="4610" max="4610" width="26.140625" style="212" customWidth="1"/>
    <col min="4611" max="4611" width="33.28515625" style="212" customWidth="1"/>
    <col min="4612" max="4612" width="11.42578125" style="212"/>
    <col min="4613" max="4613" width="53.42578125" style="212" customWidth="1"/>
    <col min="4614" max="4864" width="11.42578125" style="212"/>
    <col min="4865" max="4865" width="34" style="212" bestFit="1" customWidth="1"/>
    <col min="4866" max="4866" width="26.140625" style="212" customWidth="1"/>
    <col min="4867" max="4867" width="33.28515625" style="212" customWidth="1"/>
    <col min="4868" max="4868" width="11.42578125" style="212"/>
    <col min="4869" max="4869" width="53.42578125" style="212" customWidth="1"/>
    <col min="4870" max="5120" width="11.42578125" style="212"/>
    <col min="5121" max="5121" width="34" style="212" bestFit="1" customWidth="1"/>
    <col min="5122" max="5122" width="26.140625" style="212" customWidth="1"/>
    <col min="5123" max="5123" width="33.28515625" style="212" customWidth="1"/>
    <col min="5124" max="5124" width="11.42578125" style="212"/>
    <col min="5125" max="5125" width="53.42578125" style="212" customWidth="1"/>
    <col min="5126" max="5376" width="11.42578125" style="212"/>
    <col min="5377" max="5377" width="34" style="212" bestFit="1" customWidth="1"/>
    <col min="5378" max="5378" width="26.140625" style="212" customWidth="1"/>
    <col min="5379" max="5379" width="33.28515625" style="212" customWidth="1"/>
    <col min="5380" max="5380" width="11.42578125" style="212"/>
    <col min="5381" max="5381" width="53.42578125" style="212" customWidth="1"/>
    <col min="5382" max="5632" width="11.42578125" style="212"/>
    <col min="5633" max="5633" width="34" style="212" bestFit="1" customWidth="1"/>
    <col min="5634" max="5634" width="26.140625" style="212" customWidth="1"/>
    <col min="5635" max="5635" width="33.28515625" style="212" customWidth="1"/>
    <col min="5636" max="5636" width="11.42578125" style="212"/>
    <col min="5637" max="5637" width="53.42578125" style="212" customWidth="1"/>
    <col min="5638" max="5888" width="11.42578125" style="212"/>
    <col min="5889" max="5889" width="34" style="212" bestFit="1" customWidth="1"/>
    <col min="5890" max="5890" width="26.140625" style="212" customWidth="1"/>
    <col min="5891" max="5891" width="33.28515625" style="212" customWidth="1"/>
    <col min="5892" max="5892" width="11.42578125" style="212"/>
    <col min="5893" max="5893" width="53.42578125" style="212" customWidth="1"/>
    <col min="5894" max="6144" width="11.42578125" style="212"/>
    <col min="6145" max="6145" width="34" style="212" bestFit="1" customWidth="1"/>
    <col min="6146" max="6146" width="26.140625" style="212" customWidth="1"/>
    <col min="6147" max="6147" width="33.28515625" style="212" customWidth="1"/>
    <col min="6148" max="6148" width="11.42578125" style="212"/>
    <col min="6149" max="6149" width="53.42578125" style="212" customWidth="1"/>
    <col min="6150" max="6400" width="11.42578125" style="212"/>
    <col min="6401" max="6401" width="34" style="212" bestFit="1" customWidth="1"/>
    <col min="6402" max="6402" width="26.140625" style="212" customWidth="1"/>
    <col min="6403" max="6403" width="33.28515625" style="212" customWidth="1"/>
    <col min="6404" max="6404" width="11.42578125" style="212"/>
    <col min="6405" max="6405" width="53.42578125" style="212" customWidth="1"/>
    <col min="6406" max="6656" width="11.42578125" style="212"/>
    <col min="6657" max="6657" width="34" style="212" bestFit="1" customWidth="1"/>
    <col min="6658" max="6658" width="26.140625" style="212" customWidth="1"/>
    <col min="6659" max="6659" width="33.28515625" style="212" customWidth="1"/>
    <col min="6660" max="6660" width="11.42578125" style="212"/>
    <col min="6661" max="6661" width="53.42578125" style="212" customWidth="1"/>
    <col min="6662" max="6912" width="11.42578125" style="212"/>
    <col min="6913" max="6913" width="34" style="212" bestFit="1" customWidth="1"/>
    <col min="6914" max="6914" width="26.140625" style="212" customWidth="1"/>
    <col min="6915" max="6915" width="33.28515625" style="212" customWidth="1"/>
    <col min="6916" max="6916" width="11.42578125" style="212"/>
    <col min="6917" max="6917" width="53.42578125" style="212" customWidth="1"/>
    <col min="6918" max="7168" width="11.42578125" style="212"/>
    <col min="7169" max="7169" width="34" style="212" bestFit="1" customWidth="1"/>
    <col min="7170" max="7170" width="26.140625" style="212" customWidth="1"/>
    <col min="7171" max="7171" width="33.28515625" style="212" customWidth="1"/>
    <col min="7172" max="7172" width="11.42578125" style="212"/>
    <col min="7173" max="7173" width="53.42578125" style="212" customWidth="1"/>
    <col min="7174" max="7424" width="11.42578125" style="212"/>
    <col min="7425" max="7425" width="34" style="212" bestFit="1" customWidth="1"/>
    <col min="7426" max="7426" width="26.140625" style="212" customWidth="1"/>
    <col min="7427" max="7427" width="33.28515625" style="212" customWidth="1"/>
    <col min="7428" max="7428" width="11.42578125" style="212"/>
    <col min="7429" max="7429" width="53.42578125" style="212" customWidth="1"/>
    <col min="7430" max="7680" width="11.42578125" style="212"/>
    <col min="7681" max="7681" width="34" style="212" bestFit="1" customWidth="1"/>
    <col min="7682" max="7682" width="26.140625" style="212" customWidth="1"/>
    <col min="7683" max="7683" width="33.28515625" style="212" customWidth="1"/>
    <col min="7684" max="7684" width="11.42578125" style="212"/>
    <col min="7685" max="7685" width="53.42578125" style="212" customWidth="1"/>
    <col min="7686" max="7936" width="11.42578125" style="212"/>
    <col min="7937" max="7937" width="34" style="212" bestFit="1" customWidth="1"/>
    <col min="7938" max="7938" width="26.140625" style="212" customWidth="1"/>
    <col min="7939" max="7939" width="33.28515625" style="212" customWidth="1"/>
    <col min="7940" max="7940" width="11.42578125" style="212"/>
    <col min="7941" max="7941" width="53.42578125" style="212" customWidth="1"/>
    <col min="7942" max="8192" width="11.42578125" style="212"/>
    <col min="8193" max="8193" width="34" style="212" bestFit="1" customWidth="1"/>
    <col min="8194" max="8194" width="26.140625" style="212" customWidth="1"/>
    <col min="8195" max="8195" width="33.28515625" style="212" customWidth="1"/>
    <col min="8196" max="8196" width="11.42578125" style="212"/>
    <col min="8197" max="8197" width="53.42578125" style="212" customWidth="1"/>
    <col min="8198" max="8448" width="11.42578125" style="212"/>
    <col min="8449" max="8449" width="34" style="212" bestFit="1" customWidth="1"/>
    <col min="8450" max="8450" width="26.140625" style="212" customWidth="1"/>
    <col min="8451" max="8451" width="33.28515625" style="212" customWidth="1"/>
    <col min="8452" max="8452" width="11.42578125" style="212"/>
    <col min="8453" max="8453" width="53.42578125" style="212" customWidth="1"/>
    <col min="8454" max="8704" width="11.42578125" style="212"/>
    <col min="8705" max="8705" width="34" style="212" bestFit="1" customWidth="1"/>
    <col min="8706" max="8706" width="26.140625" style="212" customWidth="1"/>
    <col min="8707" max="8707" width="33.28515625" style="212" customWidth="1"/>
    <col min="8708" max="8708" width="11.42578125" style="212"/>
    <col min="8709" max="8709" width="53.42578125" style="212" customWidth="1"/>
    <col min="8710" max="8960" width="11.42578125" style="212"/>
    <col min="8961" max="8961" width="34" style="212" bestFit="1" customWidth="1"/>
    <col min="8962" max="8962" width="26.140625" style="212" customWidth="1"/>
    <col min="8963" max="8963" width="33.28515625" style="212" customWidth="1"/>
    <col min="8964" max="8964" width="11.42578125" style="212"/>
    <col min="8965" max="8965" width="53.42578125" style="212" customWidth="1"/>
    <col min="8966" max="9216" width="11.42578125" style="212"/>
    <col min="9217" max="9217" width="34" style="212" bestFit="1" customWidth="1"/>
    <col min="9218" max="9218" width="26.140625" style="212" customWidth="1"/>
    <col min="9219" max="9219" width="33.28515625" style="212" customWidth="1"/>
    <col min="9220" max="9220" width="11.42578125" style="212"/>
    <col min="9221" max="9221" width="53.42578125" style="212" customWidth="1"/>
    <col min="9222" max="9472" width="11.42578125" style="212"/>
    <col min="9473" max="9473" width="34" style="212" bestFit="1" customWidth="1"/>
    <col min="9474" max="9474" width="26.140625" style="212" customWidth="1"/>
    <col min="9475" max="9475" width="33.28515625" style="212" customWidth="1"/>
    <col min="9476" max="9476" width="11.42578125" style="212"/>
    <col min="9477" max="9477" width="53.42578125" style="212" customWidth="1"/>
    <col min="9478" max="9728" width="11.42578125" style="212"/>
    <col min="9729" max="9729" width="34" style="212" bestFit="1" customWidth="1"/>
    <col min="9730" max="9730" width="26.140625" style="212" customWidth="1"/>
    <col min="9731" max="9731" width="33.28515625" style="212" customWidth="1"/>
    <col min="9732" max="9732" width="11.42578125" style="212"/>
    <col min="9733" max="9733" width="53.42578125" style="212" customWidth="1"/>
    <col min="9734" max="9984" width="11.42578125" style="212"/>
    <col min="9985" max="9985" width="34" style="212" bestFit="1" customWidth="1"/>
    <col min="9986" max="9986" width="26.140625" style="212" customWidth="1"/>
    <col min="9987" max="9987" width="33.28515625" style="212" customWidth="1"/>
    <col min="9988" max="9988" width="11.42578125" style="212"/>
    <col min="9989" max="9989" width="53.42578125" style="212" customWidth="1"/>
    <col min="9990" max="10240" width="11.42578125" style="212"/>
    <col min="10241" max="10241" width="34" style="212" bestFit="1" customWidth="1"/>
    <col min="10242" max="10242" width="26.140625" style="212" customWidth="1"/>
    <col min="10243" max="10243" width="33.28515625" style="212" customWidth="1"/>
    <col min="10244" max="10244" width="11.42578125" style="212"/>
    <col min="10245" max="10245" width="53.42578125" style="212" customWidth="1"/>
    <col min="10246" max="10496" width="11.42578125" style="212"/>
    <col min="10497" max="10497" width="34" style="212" bestFit="1" customWidth="1"/>
    <col min="10498" max="10498" width="26.140625" style="212" customWidth="1"/>
    <col min="10499" max="10499" width="33.28515625" style="212" customWidth="1"/>
    <col min="10500" max="10500" width="11.42578125" style="212"/>
    <col min="10501" max="10501" width="53.42578125" style="212" customWidth="1"/>
    <col min="10502" max="10752" width="11.42578125" style="212"/>
    <col min="10753" max="10753" width="34" style="212" bestFit="1" customWidth="1"/>
    <col min="10754" max="10754" width="26.140625" style="212" customWidth="1"/>
    <col min="10755" max="10755" width="33.28515625" style="212" customWidth="1"/>
    <col min="10756" max="10756" width="11.42578125" style="212"/>
    <col min="10757" max="10757" width="53.42578125" style="212" customWidth="1"/>
    <col min="10758" max="11008" width="11.42578125" style="212"/>
    <col min="11009" max="11009" width="34" style="212" bestFit="1" customWidth="1"/>
    <col min="11010" max="11010" width="26.140625" style="212" customWidth="1"/>
    <col min="11011" max="11011" width="33.28515625" style="212" customWidth="1"/>
    <col min="11012" max="11012" width="11.42578125" style="212"/>
    <col min="11013" max="11013" width="53.42578125" style="212" customWidth="1"/>
    <col min="11014" max="11264" width="11.42578125" style="212"/>
    <col min="11265" max="11265" width="34" style="212" bestFit="1" customWidth="1"/>
    <col min="11266" max="11266" width="26.140625" style="212" customWidth="1"/>
    <col min="11267" max="11267" width="33.28515625" style="212" customWidth="1"/>
    <col min="11268" max="11268" width="11.42578125" style="212"/>
    <col min="11269" max="11269" width="53.42578125" style="212" customWidth="1"/>
    <col min="11270" max="11520" width="11.42578125" style="212"/>
    <col min="11521" max="11521" width="34" style="212" bestFit="1" customWidth="1"/>
    <col min="11522" max="11522" width="26.140625" style="212" customWidth="1"/>
    <col min="11523" max="11523" width="33.28515625" style="212" customWidth="1"/>
    <col min="11524" max="11524" width="11.42578125" style="212"/>
    <col min="11525" max="11525" width="53.42578125" style="212" customWidth="1"/>
    <col min="11526" max="11776" width="11.42578125" style="212"/>
    <col min="11777" max="11777" width="34" style="212" bestFit="1" customWidth="1"/>
    <col min="11778" max="11778" width="26.140625" style="212" customWidth="1"/>
    <col min="11779" max="11779" width="33.28515625" style="212" customWidth="1"/>
    <col min="11780" max="11780" width="11.42578125" style="212"/>
    <col min="11781" max="11781" width="53.42578125" style="212" customWidth="1"/>
    <col min="11782" max="12032" width="11.42578125" style="212"/>
    <col min="12033" max="12033" width="34" style="212" bestFit="1" customWidth="1"/>
    <col min="12034" max="12034" width="26.140625" style="212" customWidth="1"/>
    <col min="12035" max="12035" width="33.28515625" style="212" customWidth="1"/>
    <col min="12036" max="12036" width="11.42578125" style="212"/>
    <col min="12037" max="12037" width="53.42578125" style="212" customWidth="1"/>
    <col min="12038" max="12288" width="11.42578125" style="212"/>
    <col min="12289" max="12289" width="34" style="212" bestFit="1" customWidth="1"/>
    <col min="12290" max="12290" width="26.140625" style="212" customWidth="1"/>
    <col min="12291" max="12291" width="33.28515625" style="212" customWidth="1"/>
    <col min="12292" max="12292" width="11.42578125" style="212"/>
    <col min="12293" max="12293" width="53.42578125" style="212" customWidth="1"/>
    <col min="12294" max="12544" width="11.42578125" style="212"/>
    <col min="12545" max="12545" width="34" style="212" bestFit="1" customWidth="1"/>
    <col min="12546" max="12546" width="26.140625" style="212" customWidth="1"/>
    <col min="12547" max="12547" width="33.28515625" style="212" customWidth="1"/>
    <col min="12548" max="12548" width="11.42578125" style="212"/>
    <col min="12549" max="12549" width="53.42578125" style="212" customWidth="1"/>
    <col min="12550" max="12800" width="11.42578125" style="212"/>
    <col min="12801" max="12801" width="34" style="212" bestFit="1" customWidth="1"/>
    <col min="12802" max="12802" width="26.140625" style="212" customWidth="1"/>
    <col min="12803" max="12803" width="33.28515625" style="212" customWidth="1"/>
    <col min="12804" max="12804" width="11.42578125" style="212"/>
    <col min="12805" max="12805" width="53.42578125" style="212" customWidth="1"/>
    <col min="12806" max="13056" width="11.42578125" style="212"/>
    <col min="13057" max="13057" width="34" style="212" bestFit="1" customWidth="1"/>
    <col min="13058" max="13058" width="26.140625" style="212" customWidth="1"/>
    <col min="13059" max="13059" width="33.28515625" style="212" customWidth="1"/>
    <col min="13060" max="13060" width="11.42578125" style="212"/>
    <col min="13061" max="13061" width="53.42578125" style="212" customWidth="1"/>
    <col min="13062" max="13312" width="11.42578125" style="212"/>
    <col min="13313" max="13313" width="34" style="212" bestFit="1" customWidth="1"/>
    <col min="13314" max="13314" width="26.140625" style="212" customWidth="1"/>
    <col min="13315" max="13315" width="33.28515625" style="212" customWidth="1"/>
    <col min="13316" max="13316" width="11.42578125" style="212"/>
    <col min="13317" max="13317" width="53.42578125" style="212" customWidth="1"/>
    <col min="13318" max="13568" width="11.42578125" style="212"/>
    <col min="13569" max="13569" width="34" style="212" bestFit="1" customWidth="1"/>
    <col min="13570" max="13570" width="26.140625" style="212" customWidth="1"/>
    <col min="13571" max="13571" width="33.28515625" style="212" customWidth="1"/>
    <col min="13572" max="13572" width="11.42578125" style="212"/>
    <col min="13573" max="13573" width="53.42578125" style="212" customWidth="1"/>
    <col min="13574" max="13824" width="11.42578125" style="212"/>
    <col min="13825" max="13825" width="34" style="212" bestFit="1" customWidth="1"/>
    <col min="13826" max="13826" width="26.140625" style="212" customWidth="1"/>
    <col min="13827" max="13827" width="33.28515625" style="212" customWidth="1"/>
    <col min="13828" max="13828" width="11.42578125" style="212"/>
    <col min="13829" max="13829" width="53.42578125" style="212" customWidth="1"/>
    <col min="13830" max="14080" width="11.42578125" style="212"/>
    <col min="14081" max="14081" width="34" style="212" bestFit="1" customWidth="1"/>
    <col min="14082" max="14082" width="26.140625" style="212" customWidth="1"/>
    <col min="14083" max="14083" width="33.28515625" style="212" customWidth="1"/>
    <col min="14084" max="14084" width="11.42578125" style="212"/>
    <col min="14085" max="14085" width="53.42578125" style="212" customWidth="1"/>
    <col min="14086" max="14336" width="11.42578125" style="212"/>
    <col min="14337" max="14337" width="34" style="212" bestFit="1" customWidth="1"/>
    <col min="14338" max="14338" width="26.140625" style="212" customWidth="1"/>
    <col min="14339" max="14339" width="33.28515625" style="212" customWidth="1"/>
    <col min="14340" max="14340" width="11.42578125" style="212"/>
    <col min="14341" max="14341" width="53.42578125" style="212" customWidth="1"/>
    <col min="14342" max="14592" width="11.42578125" style="212"/>
    <col min="14593" max="14593" width="34" style="212" bestFit="1" customWidth="1"/>
    <col min="14594" max="14594" width="26.140625" style="212" customWidth="1"/>
    <col min="14595" max="14595" width="33.28515625" style="212" customWidth="1"/>
    <col min="14596" max="14596" width="11.42578125" style="212"/>
    <col min="14597" max="14597" width="53.42578125" style="212" customWidth="1"/>
    <col min="14598" max="14848" width="11.42578125" style="212"/>
    <col min="14849" max="14849" width="34" style="212" bestFit="1" customWidth="1"/>
    <col min="14850" max="14850" width="26.140625" style="212" customWidth="1"/>
    <col min="14851" max="14851" width="33.28515625" style="212" customWidth="1"/>
    <col min="14852" max="14852" width="11.42578125" style="212"/>
    <col min="14853" max="14853" width="53.42578125" style="212" customWidth="1"/>
    <col min="14854" max="15104" width="11.42578125" style="212"/>
    <col min="15105" max="15105" width="34" style="212" bestFit="1" customWidth="1"/>
    <col min="15106" max="15106" width="26.140625" style="212" customWidth="1"/>
    <col min="15107" max="15107" width="33.28515625" style="212" customWidth="1"/>
    <col min="15108" max="15108" width="11.42578125" style="212"/>
    <col min="15109" max="15109" width="53.42578125" style="212" customWidth="1"/>
    <col min="15110" max="15360" width="11.42578125" style="212"/>
    <col min="15361" max="15361" width="34" style="212" bestFit="1" customWidth="1"/>
    <col min="15362" max="15362" width="26.140625" style="212" customWidth="1"/>
    <col min="15363" max="15363" width="33.28515625" style="212" customWidth="1"/>
    <col min="15364" max="15364" width="11.42578125" style="212"/>
    <col min="15365" max="15365" width="53.42578125" style="212" customWidth="1"/>
    <col min="15366" max="15616" width="11.42578125" style="212"/>
    <col min="15617" max="15617" width="34" style="212" bestFit="1" customWidth="1"/>
    <col min="15618" max="15618" width="26.140625" style="212" customWidth="1"/>
    <col min="15619" max="15619" width="33.28515625" style="212" customWidth="1"/>
    <col min="15620" max="15620" width="11.42578125" style="212"/>
    <col min="15621" max="15621" width="53.42578125" style="212" customWidth="1"/>
    <col min="15622" max="15872" width="11.42578125" style="212"/>
    <col min="15873" max="15873" width="34" style="212" bestFit="1" customWidth="1"/>
    <col min="15874" max="15874" width="26.140625" style="212" customWidth="1"/>
    <col min="15875" max="15875" width="33.28515625" style="212" customWidth="1"/>
    <col min="15876" max="15876" width="11.42578125" style="212"/>
    <col min="15877" max="15877" width="53.42578125" style="212" customWidth="1"/>
    <col min="15878" max="16128" width="11.42578125" style="212"/>
    <col min="16129" max="16129" width="34" style="212" bestFit="1" customWidth="1"/>
    <col min="16130" max="16130" width="26.140625" style="212" customWidth="1"/>
    <col min="16131" max="16131" width="33.28515625" style="212" customWidth="1"/>
    <col min="16132" max="16132" width="11.42578125" style="212"/>
    <col min="16133" max="16133" width="53.42578125" style="212" customWidth="1"/>
    <col min="16134" max="16384" width="11.42578125" style="212"/>
  </cols>
  <sheetData>
    <row r="1" spans="1:5" ht="32.25" thickTop="1" x14ac:dyDescent="0.25">
      <c r="A1" s="58" t="s">
        <v>1718</v>
      </c>
      <c r="B1" s="59" t="s">
        <v>1719</v>
      </c>
      <c r="C1" s="60" t="s">
        <v>1720</v>
      </c>
    </row>
    <row r="2" spans="1:5" ht="15.75" x14ac:dyDescent="0.25">
      <c r="A2" s="835" t="s">
        <v>73</v>
      </c>
      <c r="B2" s="836" t="s">
        <v>73</v>
      </c>
      <c r="C2" s="837" t="s">
        <v>73</v>
      </c>
      <c r="E2" s="212" t="str">
        <f>+C2</f>
        <v>0-0</v>
      </c>
    </row>
    <row r="3" spans="1:5" ht="30" x14ac:dyDescent="0.25">
      <c r="A3" s="838" t="s">
        <v>1721</v>
      </c>
      <c r="B3" s="839" t="s">
        <v>1722</v>
      </c>
      <c r="C3" s="840" t="s">
        <v>1723</v>
      </c>
      <c r="E3" s="212" t="str">
        <f>+CONCATENATE(C3," - ",B3)</f>
        <v>WALFRANDO ADOLFO FORERO BEJARANO - ALCALDE MUNICPAL</v>
      </c>
    </row>
    <row r="4" spans="1:5" ht="30" x14ac:dyDescent="0.25">
      <c r="A4" s="838" t="s">
        <v>1724</v>
      </c>
      <c r="B4" s="839" t="s">
        <v>1725</v>
      </c>
      <c r="C4" s="840" t="s">
        <v>1726</v>
      </c>
      <c r="E4" s="212" t="str">
        <f t="shared" ref="E4:E44" si="0">+CONCATENATE(C4," - ",B4)</f>
        <v>MARLA PATRICIA BARBOSA PALLARES - JEFE OFICINA JURÍDICA Y DE CONTRATACIÓN</v>
      </c>
    </row>
    <row r="5" spans="1:5" ht="30" x14ac:dyDescent="0.25">
      <c r="A5" s="838" t="s">
        <v>1727</v>
      </c>
      <c r="B5" s="839" t="s">
        <v>1728</v>
      </c>
      <c r="C5" s="840" t="s">
        <v>1729</v>
      </c>
      <c r="E5" s="212" t="str">
        <f t="shared" si="0"/>
        <v>LILIANA FERNANDA LÓPEZ RIVEROS - JEFE DE CONTROL INTERNO</v>
      </c>
    </row>
    <row r="6" spans="1:5" ht="30" x14ac:dyDescent="0.25">
      <c r="A6" s="838" t="s">
        <v>1730</v>
      </c>
      <c r="B6" s="841" t="s">
        <v>1731</v>
      </c>
      <c r="C6" s="840" t="s">
        <v>1732</v>
      </c>
      <c r="E6" s="212" t="str">
        <f t="shared" si="0"/>
        <v>LUIS ARMANDO SUÁREZ MORENO - SECRETARIO DE GOBIERNO</v>
      </c>
    </row>
    <row r="7" spans="1:5" ht="42.75" x14ac:dyDescent="0.25">
      <c r="A7" s="838" t="s">
        <v>1733</v>
      </c>
      <c r="B7" s="841" t="s">
        <v>1734</v>
      </c>
      <c r="C7" s="840" t="s">
        <v>1735</v>
      </c>
      <c r="E7" s="212" t="str">
        <f t="shared" si="0"/>
        <v>MARTHA LUCÍA FARIAS VILLARRAGA - SECRETARIA DE DESARROLLO ADMINISTRATIVO</v>
      </c>
    </row>
    <row r="8" spans="1:5" ht="42.75" x14ac:dyDescent="0.25">
      <c r="A8" s="838" t="s">
        <v>1924</v>
      </c>
      <c r="B8" s="841" t="s">
        <v>1923</v>
      </c>
      <c r="C8" s="840" t="s">
        <v>1736</v>
      </c>
      <c r="E8" s="212" t="str">
        <f t="shared" si="0"/>
        <v>LUZ EMILCE MAMBUSCAY LÓPEZ - SECRETARIA DESARROLLO ECONÓMICO</v>
      </c>
    </row>
    <row r="9" spans="1:5" ht="42.75" x14ac:dyDescent="0.25">
      <c r="A9" s="838" t="s">
        <v>1737</v>
      </c>
      <c r="B9" s="841" t="s">
        <v>1738</v>
      </c>
      <c r="C9" s="840" t="s">
        <v>1739</v>
      </c>
      <c r="E9" s="212" t="str">
        <f t="shared" si="0"/>
        <v>LINETH MAGALY VÁSQUEZ ROCHA - SECRETARIA DE DESARROLLO E INTEGRACIÓN SOCIAL</v>
      </c>
    </row>
    <row r="10" spans="1:5" ht="30" x14ac:dyDescent="0.25">
      <c r="A10" s="838" t="s">
        <v>1740</v>
      </c>
      <c r="B10" s="841" t="s">
        <v>1922</v>
      </c>
      <c r="C10" s="840" t="s">
        <v>1921</v>
      </c>
      <c r="E10" s="212" t="str">
        <f t="shared" si="0"/>
        <v>CARLOS JULIÁN NAVAS MARTÍNEZ - SECRETARIO DEL AMBIENTE</v>
      </c>
    </row>
    <row r="11" spans="1:5" ht="30" x14ac:dyDescent="0.25">
      <c r="A11" s="838" t="s">
        <v>1741</v>
      </c>
      <c r="B11" s="841" t="s">
        <v>1742</v>
      </c>
      <c r="C11" s="840" t="s">
        <v>1743</v>
      </c>
      <c r="E11" s="212" t="str">
        <f t="shared" si="0"/>
        <v>CÉSAR ORLANDO CHAPETÓN MARTÍNEZ  - SECRETARIO DE PLANEACIÓN</v>
      </c>
    </row>
    <row r="12" spans="1:5" x14ac:dyDescent="0.25">
      <c r="A12" s="838" t="s">
        <v>1744</v>
      </c>
      <c r="B12" s="841" t="s">
        <v>1745</v>
      </c>
      <c r="C12" s="840" t="s">
        <v>1746</v>
      </c>
      <c r="E12" s="212" t="str">
        <f t="shared" si="0"/>
        <v>WILMAN CONTRERAS MATEUS - SECRETARIO DE SALUD</v>
      </c>
    </row>
    <row r="13" spans="1:5" ht="30" x14ac:dyDescent="0.25">
      <c r="A13" s="842" t="s">
        <v>1747</v>
      </c>
      <c r="B13" s="841" t="s">
        <v>1748</v>
      </c>
      <c r="C13" s="840" t="s">
        <v>1749</v>
      </c>
      <c r="E13" s="212" t="str">
        <f t="shared" si="0"/>
        <v>SANDRA PATRICIA GARAVITO MORENO - SECRETARIA DE EDUCACIÓN</v>
      </c>
    </row>
    <row r="14" spans="1:5" ht="30" x14ac:dyDescent="0.25">
      <c r="A14" s="838" t="s">
        <v>1750</v>
      </c>
      <c r="B14" s="841" t="s">
        <v>1751</v>
      </c>
      <c r="C14" s="840" t="s">
        <v>1752</v>
      </c>
      <c r="E14" s="212" t="str">
        <f t="shared" si="0"/>
        <v>RAFAEL ANTONIO RIVERA GÓMEZ - SECRETARIO DE INFRAESTRUCTURA</v>
      </c>
    </row>
    <row r="15" spans="1:5" ht="30" x14ac:dyDescent="0.25">
      <c r="A15" s="838" t="s">
        <v>1753</v>
      </c>
      <c r="B15" s="841" t="s">
        <v>1754</v>
      </c>
      <c r="C15" s="840" t="s">
        <v>1755</v>
      </c>
      <c r="E15" s="212" t="str">
        <f t="shared" si="0"/>
        <v>MIGUEL ALEJANDRO RICO SUAREZ - SECRETARIO DE HACIENDA</v>
      </c>
    </row>
    <row r="16" spans="1:5" ht="42.75" x14ac:dyDescent="0.25">
      <c r="A16" s="838" t="s">
        <v>1756</v>
      </c>
      <c r="B16" s="841" t="s">
        <v>1757</v>
      </c>
      <c r="C16" s="840" t="s">
        <v>1758</v>
      </c>
      <c r="E16" s="212" t="str">
        <f t="shared" si="0"/>
        <v>JOHNNY FERNEY PÉREZ QUINCHE - SECRETARIO DE CULTURA Y PATRIMONIO</v>
      </c>
    </row>
    <row r="17" spans="1:5" ht="30" x14ac:dyDescent="0.25">
      <c r="A17" s="838" t="s">
        <v>1759</v>
      </c>
      <c r="B17" s="841" t="s">
        <v>1760</v>
      </c>
      <c r="C17" s="840" t="s">
        <v>1761</v>
      </c>
      <c r="E17" s="212" t="str">
        <f t="shared" si="0"/>
        <v>ANGELA PATRICIA NAVARRO LÓPEZ - JEFE DE COMUNICACIONES</v>
      </c>
    </row>
    <row r="18" spans="1:5" ht="57" x14ac:dyDescent="0.25">
      <c r="A18" s="843" t="s">
        <v>1762</v>
      </c>
      <c r="B18" s="839" t="s">
        <v>1763</v>
      </c>
      <c r="C18" s="840" t="s">
        <v>1764</v>
      </c>
      <c r="E18" s="212" t="str">
        <f t="shared" si="0"/>
        <v>HENRY HERNAN PRIETO VALBUENA - DIRECTOR EJECUTIVO INSTITUTO DE RECREACIÓN Y DEPORTE</v>
      </c>
    </row>
    <row r="19" spans="1:5" ht="30" x14ac:dyDescent="0.25">
      <c r="A19" s="843" t="s">
        <v>1765</v>
      </c>
      <c r="B19" s="839" t="s">
        <v>1766</v>
      </c>
      <c r="C19" s="840" t="s">
        <v>1767</v>
      </c>
      <c r="E19" s="212" t="str">
        <f t="shared" si="0"/>
        <v xml:space="preserve">FRANCISCO ALIRIO RODRÍGUEZ SANTOS - GERENTE EMPRESA DE SERVICIOS PÚBLICOS </v>
      </c>
    </row>
    <row r="20" spans="1:5" ht="15.75" x14ac:dyDescent="0.25">
      <c r="A20" s="835"/>
      <c r="B20" s="836"/>
      <c r="C20" s="837"/>
      <c r="E20" s="212" t="str">
        <f t="shared" si="0"/>
        <v xml:space="preserve"> - </v>
      </c>
    </row>
    <row r="21" spans="1:5" ht="15.75" x14ac:dyDescent="0.25">
      <c r="A21" s="835"/>
      <c r="B21" s="836"/>
      <c r="C21" s="837"/>
      <c r="E21" s="212" t="str">
        <f t="shared" si="0"/>
        <v xml:space="preserve"> - </v>
      </c>
    </row>
    <row r="22" spans="1:5" ht="15.75" x14ac:dyDescent="0.25">
      <c r="A22" s="835"/>
      <c r="B22" s="836"/>
      <c r="C22" s="837"/>
      <c r="E22" s="212" t="str">
        <f t="shared" si="0"/>
        <v xml:space="preserve"> - </v>
      </c>
    </row>
    <row r="23" spans="1:5" ht="15.75" x14ac:dyDescent="0.25">
      <c r="A23" s="835"/>
      <c r="B23" s="836"/>
      <c r="C23" s="837"/>
      <c r="E23" s="212" t="str">
        <f t="shared" si="0"/>
        <v xml:space="preserve"> - </v>
      </c>
    </row>
    <row r="24" spans="1:5" ht="15.75" x14ac:dyDescent="0.25">
      <c r="A24" s="835"/>
      <c r="B24" s="836"/>
      <c r="C24" s="837"/>
      <c r="E24" s="212" t="str">
        <f t="shared" si="0"/>
        <v xml:space="preserve"> - </v>
      </c>
    </row>
    <row r="25" spans="1:5" ht="15.75" x14ac:dyDescent="0.25">
      <c r="A25" s="835"/>
      <c r="B25" s="836"/>
      <c r="C25" s="837"/>
      <c r="E25" s="212" t="str">
        <f t="shared" si="0"/>
        <v xml:space="preserve"> - </v>
      </c>
    </row>
    <row r="26" spans="1:5" ht="15.75" x14ac:dyDescent="0.25">
      <c r="A26" s="835"/>
      <c r="B26" s="836"/>
      <c r="C26" s="837"/>
      <c r="E26" s="212" t="str">
        <f t="shared" si="0"/>
        <v xml:space="preserve"> - </v>
      </c>
    </row>
    <row r="27" spans="1:5" ht="15.75" x14ac:dyDescent="0.25">
      <c r="A27" s="835"/>
      <c r="B27" s="836"/>
      <c r="C27" s="837"/>
      <c r="E27" s="212" t="str">
        <f t="shared" si="0"/>
        <v xml:space="preserve"> - </v>
      </c>
    </row>
    <row r="28" spans="1:5" ht="15.75" x14ac:dyDescent="0.25">
      <c r="A28" s="835"/>
      <c r="B28" s="836"/>
      <c r="C28" s="837"/>
      <c r="E28" s="212" t="str">
        <f t="shared" si="0"/>
        <v xml:space="preserve"> - </v>
      </c>
    </row>
    <row r="29" spans="1:5" ht="15.75" x14ac:dyDescent="0.25">
      <c r="A29" s="835"/>
      <c r="B29" s="836"/>
      <c r="C29" s="837"/>
      <c r="E29" s="212" t="str">
        <f t="shared" si="0"/>
        <v xml:space="preserve"> - </v>
      </c>
    </row>
    <row r="30" spans="1:5" x14ac:dyDescent="0.25">
      <c r="A30" s="844"/>
      <c r="B30" s="845"/>
      <c r="C30" s="846"/>
      <c r="E30" s="212" t="str">
        <f t="shared" si="0"/>
        <v xml:space="preserve"> - </v>
      </c>
    </row>
    <row r="31" spans="1:5" x14ac:dyDescent="0.25">
      <c r="A31" s="844"/>
      <c r="B31" s="845"/>
      <c r="C31" s="846"/>
      <c r="E31" s="212" t="str">
        <f t="shared" si="0"/>
        <v xml:space="preserve"> - </v>
      </c>
    </row>
    <row r="32" spans="1:5" x14ac:dyDescent="0.25">
      <c r="A32" s="844"/>
      <c r="B32" s="845"/>
      <c r="C32" s="846"/>
      <c r="E32" s="212" t="str">
        <f t="shared" si="0"/>
        <v xml:space="preserve"> - </v>
      </c>
    </row>
    <row r="33" spans="1:5" x14ac:dyDescent="0.25">
      <c r="A33" s="844"/>
      <c r="B33" s="845"/>
      <c r="C33" s="846"/>
      <c r="E33" s="212" t="str">
        <f t="shared" si="0"/>
        <v xml:space="preserve"> - </v>
      </c>
    </row>
    <row r="34" spans="1:5" x14ac:dyDescent="0.25">
      <c r="A34" s="844"/>
      <c r="B34" s="845"/>
      <c r="C34" s="846"/>
      <c r="E34" s="212" t="str">
        <f t="shared" si="0"/>
        <v xml:space="preserve"> - </v>
      </c>
    </row>
    <row r="35" spans="1:5" x14ac:dyDescent="0.25">
      <c r="A35" s="844"/>
      <c r="B35" s="845"/>
      <c r="C35" s="846"/>
      <c r="E35" s="212" t="str">
        <f t="shared" si="0"/>
        <v xml:space="preserve"> - </v>
      </c>
    </row>
    <row r="36" spans="1:5" x14ac:dyDescent="0.25">
      <c r="A36" s="844"/>
      <c r="B36" s="845"/>
      <c r="C36" s="846"/>
      <c r="E36" s="212" t="str">
        <f t="shared" si="0"/>
        <v xml:space="preserve"> - </v>
      </c>
    </row>
    <row r="37" spans="1:5" x14ac:dyDescent="0.25">
      <c r="A37" s="844"/>
      <c r="B37" s="845"/>
      <c r="C37" s="846"/>
      <c r="E37" s="212" t="str">
        <f t="shared" si="0"/>
        <v xml:space="preserve"> - </v>
      </c>
    </row>
    <row r="38" spans="1:5" x14ac:dyDescent="0.25">
      <c r="A38" s="844"/>
      <c r="B38" s="845"/>
      <c r="C38" s="846"/>
      <c r="E38" s="212" t="str">
        <f t="shared" si="0"/>
        <v xml:space="preserve"> - </v>
      </c>
    </row>
    <row r="39" spans="1:5" x14ac:dyDescent="0.25">
      <c r="A39" s="844"/>
      <c r="B39" s="845"/>
      <c r="C39" s="846"/>
      <c r="E39" s="212" t="str">
        <f t="shared" si="0"/>
        <v xml:space="preserve"> - </v>
      </c>
    </row>
    <row r="40" spans="1:5" x14ac:dyDescent="0.25">
      <c r="A40" s="844"/>
      <c r="B40" s="845"/>
      <c r="C40" s="846"/>
      <c r="E40" s="212" t="str">
        <f t="shared" si="0"/>
        <v xml:space="preserve"> - </v>
      </c>
    </row>
    <row r="41" spans="1:5" x14ac:dyDescent="0.25">
      <c r="A41" s="844"/>
      <c r="B41" s="845"/>
      <c r="C41" s="846"/>
      <c r="E41" s="212" t="str">
        <f t="shared" si="0"/>
        <v xml:space="preserve"> - </v>
      </c>
    </row>
    <row r="42" spans="1:5" x14ac:dyDescent="0.25">
      <c r="A42" s="844"/>
      <c r="B42" s="845"/>
      <c r="C42" s="846"/>
      <c r="E42" s="212" t="str">
        <f t="shared" si="0"/>
        <v xml:space="preserve"> - </v>
      </c>
    </row>
    <row r="43" spans="1:5" x14ac:dyDescent="0.25">
      <c r="A43" s="844"/>
      <c r="B43" s="845"/>
      <c r="C43" s="846"/>
      <c r="E43" s="212" t="str">
        <f t="shared" si="0"/>
        <v xml:space="preserve"> - </v>
      </c>
    </row>
    <row r="44" spans="1:5" ht="15.75" thickBot="1" x14ac:dyDescent="0.3">
      <c r="A44" s="847"/>
      <c r="B44" s="848"/>
      <c r="C44" s="849"/>
      <c r="E44" s="212" t="str">
        <f t="shared" si="0"/>
        <v xml:space="preserve"> - </v>
      </c>
    </row>
    <row r="45" spans="1:5" ht="15.75" thickTop="1" x14ac:dyDescent="0.25"/>
  </sheetData>
  <sheetProtection password="F190" sheet="1" objects="1" scenario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D82"/>
  <sheetViews>
    <sheetView topLeftCell="B1" workbookViewId="0">
      <selection activeCell="B1" sqref="B1"/>
    </sheetView>
  </sheetViews>
  <sheetFormatPr baseColWidth="10" defaultColWidth="24.5703125" defaultRowHeight="15" x14ac:dyDescent="0.25"/>
  <cols>
    <col min="1" max="1" width="15.7109375" style="212" hidden="1" customWidth="1"/>
    <col min="2" max="3" width="24.5703125" style="212" customWidth="1"/>
    <col min="4" max="4" width="44.85546875" style="212" customWidth="1"/>
    <col min="5" max="257" width="24.5703125" style="212"/>
    <col min="258" max="259" width="24.5703125" style="212" customWidth="1"/>
    <col min="260" max="260" width="44.85546875" style="212" customWidth="1"/>
    <col min="261" max="513" width="24.5703125" style="212"/>
    <col min="514" max="515" width="24.5703125" style="212" customWidth="1"/>
    <col min="516" max="516" width="44.85546875" style="212" customWidth="1"/>
    <col min="517" max="769" width="24.5703125" style="212"/>
    <col min="770" max="771" width="24.5703125" style="212" customWidth="1"/>
    <col min="772" max="772" width="44.85546875" style="212" customWidth="1"/>
    <col min="773" max="1025" width="24.5703125" style="212"/>
    <col min="1026" max="1027" width="24.5703125" style="212" customWidth="1"/>
    <col min="1028" max="1028" width="44.85546875" style="212" customWidth="1"/>
    <col min="1029" max="1281" width="24.5703125" style="212"/>
    <col min="1282" max="1283" width="24.5703125" style="212" customWidth="1"/>
    <col min="1284" max="1284" width="44.85546875" style="212" customWidth="1"/>
    <col min="1285" max="1537" width="24.5703125" style="212"/>
    <col min="1538" max="1539" width="24.5703125" style="212" customWidth="1"/>
    <col min="1540" max="1540" width="44.85546875" style="212" customWidth="1"/>
    <col min="1541" max="1793" width="24.5703125" style="212"/>
    <col min="1794" max="1795" width="24.5703125" style="212" customWidth="1"/>
    <col min="1796" max="1796" width="44.85546875" style="212" customWidth="1"/>
    <col min="1797" max="2049" width="24.5703125" style="212"/>
    <col min="2050" max="2051" width="24.5703125" style="212" customWidth="1"/>
    <col min="2052" max="2052" width="44.85546875" style="212" customWidth="1"/>
    <col min="2053" max="2305" width="24.5703125" style="212"/>
    <col min="2306" max="2307" width="24.5703125" style="212" customWidth="1"/>
    <col min="2308" max="2308" width="44.85546875" style="212" customWidth="1"/>
    <col min="2309" max="2561" width="24.5703125" style="212"/>
    <col min="2562" max="2563" width="24.5703125" style="212" customWidth="1"/>
    <col min="2564" max="2564" width="44.85546875" style="212" customWidth="1"/>
    <col min="2565" max="2817" width="24.5703125" style="212"/>
    <col min="2818" max="2819" width="24.5703125" style="212" customWidth="1"/>
    <col min="2820" max="2820" width="44.85546875" style="212" customWidth="1"/>
    <col min="2821" max="3073" width="24.5703125" style="212"/>
    <col min="3074" max="3075" width="24.5703125" style="212" customWidth="1"/>
    <col min="3076" max="3076" width="44.85546875" style="212" customWidth="1"/>
    <col min="3077" max="3329" width="24.5703125" style="212"/>
    <col min="3330" max="3331" width="24.5703125" style="212" customWidth="1"/>
    <col min="3332" max="3332" width="44.85546875" style="212" customWidth="1"/>
    <col min="3333" max="3585" width="24.5703125" style="212"/>
    <col min="3586" max="3587" width="24.5703125" style="212" customWidth="1"/>
    <col min="3588" max="3588" width="44.85546875" style="212" customWidth="1"/>
    <col min="3589" max="3841" width="24.5703125" style="212"/>
    <col min="3842" max="3843" width="24.5703125" style="212" customWidth="1"/>
    <col min="3844" max="3844" width="44.85546875" style="212" customWidth="1"/>
    <col min="3845" max="4097" width="24.5703125" style="212"/>
    <col min="4098" max="4099" width="24.5703125" style="212" customWidth="1"/>
    <col min="4100" max="4100" width="44.85546875" style="212" customWidth="1"/>
    <col min="4101" max="4353" width="24.5703125" style="212"/>
    <col min="4354" max="4355" width="24.5703125" style="212" customWidth="1"/>
    <col min="4356" max="4356" width="44.85546875" style="212" customWidth="1"/>
    <col min="4357" max="4609" width="24.5703125" style="212"/>
    <col min="4610" max="4611" width="24.5703125" style="212" customWidth="1"/>
    <col min="4612" max="4612" width="44.85546875" style="212" customWidth="1"/>
    <col min="4613" max="4865" width="24.5703125" style="212"/>
    <col min="4866" max="4867" width="24.5703125" style="212" customWidth="1"/>
    <col min="4868" max="4868" width="44.85546875" style="212" customWidth="1"/>
    <col min="4869" max="5121" width="24.5703125" style="212"/>
    <col min="5122" max="5123" width="24.5703125" style="212" customWidth="1"/>
    <col min="5124" max="5124" width="44.85546875" style="212" customWidth="1"/>
    <col min="5125" max="5377" width="24.5703125" style="212"/>
    <col min="5378" max="5379" width="24.5703125" style="212" customWidth="1"/>
    <col min="5380" max="5380" width="44.85546875" style="212" customWidth="1"/>
    <col min="5381" max="5633" width="24.5703125" style="212"/>
    <col min="5634" max="5635" width="24.5703125" style="212" customWidth="1"/>
    <col min="5636" max="5636" width="44.85546875" style="212" customWidth="1"/>
    <col min="5637" max="5889" width="24.5703125" style="212"/>
    <col min="5890" max="5891" width="24.5703125" style="212" customWidth="1"/>
    <col min="5892" max="5892" width="44.85546875" style="212" customWidth="1"/>
    <col min="5893" max="6145" width="24.5703125" style="212"/>
    <col min="6146" max="6147" width="24.5703125" style="212" customWidth="1"/>
    <col min="6148" max="6148" width="44.85546875" style="212" customWidth="1"/>
    <col min="6149" max="6401" width="24.5703125" style="212"/>
    <col min="6402" max="6403" width="24.5703125" style="212" customWidth="1"/>
    <col min="6404" max="6404" width="44.85546875" style="212" customWidth="1"/>
    <col min="6405" max="6657" width="24.5703125" style="212"/>
    <col min="6658" max="6659" width="24.5703125" style="212" customWidth="1"/>
    <col min="6660" max="6660" width="44.85546875" style="212" customWidth="1"/>
    <col min="6661" max="6913" width="24.5703125" style="212"/>
    <col min="6914" max="6915" width="24.5703125" style="212" customWidth="1"/>
    <col min="6916" max="6916" width="44.85546875" style="212" customWidth="1"/>
    <col min="6917" max="7169" width="24.5703125" style="212"/>
    <col min="7170" max="7171" width="24.5703125" style="212" customWidth="1"/>
    <col min="7172" max="7172" width="44.85546875" style="212" customWidth="1"/>
    <col min="7173" max="7425" width="24.5703125" style="212"/>
    <col min="7426" max="7427" width="24.5703125" style="212" customWidth="1"/>
    <col min="7428" max="7428" width="44.85546875" style="212" customWidth="1"/>
    <col min="7429" max="7681" width="24.5703125" style="212"/>
    <col min="7682" max="7683" width="24.5703125" style="212" customWidth="1"/>
    <col min="7684" max="7684" width="44.85546875" style="212" customWidth="1"/>
    <col min="7685" max="7937" width="24.5703125" style="212"/>
    <col min="7938" max="7939" width="24.5703125" style="212" customWidth="1"/>
    <col min="7940" max="7940" width="44.85546875" style="212" customWidth="1"/>
    <col min="7941" max="8193" width="24.5703125" style="212"/>
    <col min="8194" max="8195" width="24.5703125" style="212" customWidth="1"/>
    <col min="8196" max="8196" width="44.85546875" style="212" customWidth="1"/>
    <col min="8197" max="8449" width="24.5703125" style="212"/>
    <col min="8450" max="8451" width="24.5703125" style="212" customWidth="1"/>
    <col min="8452" max="8452" width="44.85546875" style="212" customWidth="1"/>
    <col min="8453" max="8705" width="24.5703125" style="212"/>
    <col min="8706" max="8707" width="24.5703125" style="212" customWidth="1"/>
    <col min="8708" max="8708" width="44.85546875" style="212" customWidth="1"/>
    <col min="8709" max="8961" width="24.5703125" style="212"/>
    <col min="8962" max="8963" width="24.5703125" style="212" customWidth="1"/>
    <col min="8964" max="8964" width="44.85546875" style="212" customWidth="1"/>
    <col min="8965" max="9217" width="24.5703125" style="212"/>
    <col min="9218" max="9219" width="24.5703125" style="212" customWidth="1"/>
    <col min="9220" max="9220" width="44.85546875" style="212" customWidth="1"/>
    <col min="9221" max="9473" width="24.5703125" style="212"/>
    <col min="9474" max="9475" width="24.5703125" style="212" customWidth="1"/>
    <col min="9476" max="9476" width="44.85546875" style="212" customWidth="1"/>
    <col min="9477" max="9729" width="24.5703125" style="212"/>
    <col min="9730" max="9731" width="24.5703125" style="212" customWidth="1"/>
    <col min="9732" max="9732" width="44.85546875" style="212" customWidth="1"/>
    <col min="9733" max="9985" width="24.5703125" style="212"/>
    <col min="9986" max="9987" width="24.5703125" style="212" customWidth="1"/>
    <col min="9988" max="9988" width="44.85546875" style="212" customWidth="1"/>
    <col min="9989" max="10241" width="24.5703125" style="212"/>
    <col min="10242" max="10243" width="24.5703125" style="212" customWidth="1"/>
    <col min="10244" max="10244" width="44.85546875" style="212" customWidth="1"/>
    <col min="10245" max="10497" width="24.5703125" style="212"/>
    <col min="10498" max="10499" width="24.5703125" style="212" customWidth="1"/>
    <col min="10500" max="10500" width="44.85546875" style="212" customWidth="1"/>
    <col min="10501" max="10753" width="24.5703125" style="212"/>
    <col min="10754" max="10755" width="24.5703125" style="212" customWidth="1"/>
    <col min="10756" max="10756" width="44.85546875" style="212" customWidth="1"/>
    <col min="10757" max="11009" width="24.5703125" style="212"/>
    <col min="11010" max="11011" width="24.5703125" style="212" customWidth="1"/>
    <col min="11012" max="11012" width="44.85546875" style="212" customWidth="1"/>
    <col min="11013" max="11265" width="24.5703125" style="212"/>
    <col min="11266" max="11267" width="24.5703125" style="212" customWidth="1"/>
    <col min="11268" max="11268" width="44.85546875" style="212" customWidth="1"/>
    <col min="11269" max="11521" width="24.5703125" style="212"/>
    <col min="11522" max="11523" width="24.5703125" style="212" customWidth="1"/>
    <col min="11524" max="11524" width="44.85546875" style="212" customWidth="1"/>
    <col min="11525" max="11777" width="24.5703125" style="212"/>
    <col min="11778" max="11779" width="24.5703125" style="212" customWidth="1"/>
    <col min="11780" max="11780" width="44.85546875" style="212" customWidth="1"/>
    <col min="11781" max="12033" width="24.5703125" style="212"/>
    <col min="12034" max="12035" width="24.5703125" style="212" customWidth="1"/>
    <col min="12036" max="12036" width="44.85546875" style="212" customWidth="1"/>
    <col min="12037" max="12289" width="24.5703125" style="212"/>
    <col min="12290" max="12291" width="24.5703125" style="212" customWidth="1"/>
    <col min="12292" max="12292" width="44.85546875" style="212" customWidth="1"/>
    <col min="12293" max="12545" width="24.5703125" style="212"/>
    <col min="12546" max="12547" width="24.5703125" style="212" customWidth="1"/>
    <col min="12548" max="12548" width="44.85546875" style="212" customWidth="1"/>
    <col min="12549" max="12801" width="24.5703125" style="212"/>
    <col min="12802" max="12803" width="24.5703125" style="212" customWidth="1"/>
    <col min="12804" max="12804" width="44.85546875" style="212" customWidth="1"/>
    <col min="12805" max="13057" width="24.5703125" style="212"/>
    <col min="13058" max="13059" width="24.5703125" style="212" customWidth="1"/>
    <col min="13060" max="13060" width="44.85546875" style="212" customWidth="1"/>
    <col min="13061" max="13313" width="24.5703125" style="212"/>
    <col min="13314" max="13315" width="24.5703125" style="212" customWidth="1"/>
    <col min="13316" max="13316" width="44.85546875" style="212" customWidth="1"/>
    <col min="13317" max="13569" width="24.5703125" style="212"/>
    <col min="13570" max="13571" width="24.5703125" style="212" customWidth="1"/>
    <col min="13572" max="13572" width="44.85546875" style="212" customWidth="1"/>
    <col min="13573" max="13825" width="24.5703125" style="212"/>
    <col min="13826" max="13827" width="24.5703125" style="212" customWidth="1"/>
    <col min="13828" max="13828" width="44.85546875" style="212" customWidth="1"/>
    <col min="13829" max="14081" width="24.5703125" style="212"/>
    <col min="14082" max="14083" width="24.5703125" style="212" customWidth="1"/>
    <col min="14084" max="14084" width="44.85546875" style="212" customWidth="1"/>
    <col min="14085" max="14337" width="24.5703125" style="212"/>
    <col min="14338" max="14339" width="24.5703125" style="212" customWidth="1"/>
    <col min="14340" max="14340" width="44.85546875" style="212" customWidth="1"/>
    <col min="14341" max="14593" width="24.5703125" style="212"/>
    <col min="14594" max="14595" width="24.5703125" style="212" customWidth="1"/>
    <col min="14596" max="14596" width="44.85546875" style="212" customWidth="1"/>
    <col min="14597" max="14849" width="24.5703125" style="212"/>
    <col min="14850" max="14851" width="24.5703125" style="212" customWidth="1"/>
    <col min="14852" max="14852" width="44.85546875" style="212" customWidth="1"/>
    <col min="14853" max="15105" width="24.5703125" style="212"/>
    <col min="15106" max="15107" width="24.5703125" style="212" customWidth="1"/>
    <col min="15108" max="15108" width="44.85546875" style="212" customWidth="1"/>
    <col min="15109" max="15361" width="24.5703125" style="212"/>
    <col min="15362" max="15363" width="24.5703125" style="212" customWidth="1"/>
    <col min="15364" max="15364" width="44.85546875" style="212" customWidth="1"/>
    <col min="15365" max="15617" width="24.5703125" style="212"/>
    <col min="15618" max="15619" width="24.5703125" style="212" customWidth="1"/>
    <col min="15620" max="15620" width="44.85546875" style="212" customWidth="1"/>
    <col min="15621" max="15873" width="24.5703125" style="212"/>
    <col min="15874" max="15875" width="24.5703125" style="212" customWidth="1"/>
    <col min="15876" max="15876" width="44.85546875" style="212" customWidth="1"/>
    <col min="15877" max="16129" width="24.5703125" style="212"/>
    <col min="16130" max="16131" width="24.5703125" style="212" customWidth="1"/>
    <col min="16132" max="16132" width="44.85546875" style="212" customWidth="1"/>
    <col min="16133" max="16384" width="24.5703125" style="212"/>
  </cols>
  <sheetData>
    <row r="1" spans="1:4" ht="32.25" thickTop="1" x14ac:dyDescent="0.25">
      <c r="B1" s="61" t="s">
        <v>1768</v>
      </c>
      <c r="C1" s="62" t="s">
        <v>1769</v>
      </c>
      <c r="D1" s="63" t="s">
        <v>1770</v>
      </c>
    </row>
    <row r="2" spans="1:4" ht="15.75" x14ac:dyDescent="0.25">
      <c r="A2" s="64" t="s">
        <v>73</v>
      </c>
      <c r="B2" s="64" t="s">
        <v>73</v>
      </c>
      <c r="C2" s="65" t="s">
        <v>73</v>
      </c>
      <c r="D2" s="66" t="s">
        <v>73</v>
      </c>
    </row>
    <row r="3" spans="1:4" ht="94.5" x14ac:dyDescent="0.25">
      <c r="A3" s="212" t="str">
        <f>+LEFT(B3,10)</f>
        <v>E2.P_E.MR1</v>
      </c>
      <c r="B3" s="99" t="s">
        <v>347</v>
      </c>
      <c r="C3" s="100" t="s">
        <v>1794</v>
      </c>
      <c r="D3" s="101" t="s">
        <v>1795</v>
      </c>
    </row>
    <row r="4" spans="1:4" ht="126" x14ac:dyDescent="0.25">
      <c r="A4" s="212" t="str">
        <f t="shared" ref="A4:A67" si="0">+LEFT(B4,10)</f>
        <v>E2.P_B.MR1</v>
      </c>
      <c r="B4" s="99" t="s">
        <v>311</v>
      </c>
      <c r="C4" s="100" t="s">
        <v>1796</v>
      </c>
      <c r="D4" s="101" t="s">
        <v>1797</v>
      </c>
    </row>
    <row r="5" spans="1:4" ht="63" x14ac:dyDescent="0.25">
      <c r="A5" s="212" t="str">
        <f t="shared" si="0"/>
        <v>E4.P_D.MR2</v>
      </c>
      <c r="B5" s="99" t="s">
        <v>596</v>
      </c>
      <c r="C5" s="100" t="s">
        <v>1798</v>
      </c>
      <c r="D5" s="101" t="s">
        <v>1799</v>
      </c>
    </row>
    <row r="6" spans="1:4" ht="126" x14ac:dyDescent="0.25">
      <c r="A6" s="212" t="str">
        <f t="shared" si="0"/>
        <v>E4.P_D.MR1</v>
      </c>
      <c r="B6" s="99" t="s">
        <v>587</v>
      </c>
      <c r="C6" s="100" t="s">
        <v>1800</v>
      </c>
      <c r="D6" s="101" t="s">
        <v>1801</v>
      </c>
    </row>
    <row r="7" spans="1:4" ht="126" x14ac:dyDescent="0.25">
      <c r="A7" s="212" t="str">
        <f t="shared" si="0"/>
        <v>E1.P_A.MR5</v>
      </c>
      <c r="B7" s="99" t="s">
        <v>140</v>
      </c>
      <c r="C7" s="100" t="s">
        <v>1802</v>
      </c>
      <c r="D7" s="101" t="s">
        <v>1803</v>
      </c>
    </row>
    <row r="8" spans="1:4" ht="78.75" x14ac:dyDescent="0.25">
      <c r="A8" s="212" t="str">
        <f t="shared" si="0"/>
        <v>E3.P_G.MR1</v>
      </c>
      <c r="B8" s="99" t="s">
        <v>465</v>
      </c>
      <c r="C8" s="100" t="s">
        <v>1804</v>
      </c>
      <c r="D8" s="101" t="s">
        <v>1805</v>
      </c>
    </row>
    <row r="9" spans="1:4" ht="61.5" customHeight="1" x14ac:dyDescent="0.25">
      <c r="A9" s="212" t="str">
        <f t="shared" si="0"/>
        <v>E3.P_H.MR1</v>
      </c>
      <c r="B9" s="99" t="s">
        <v>473</v>
      </c>
      <c r="C9" s="100" t="s">
        <v>1806</v>
      </c>
      <c r="D9" s="101" t="s">
        <v>1807</v>
      </c>
    </row>
    <row r="10" spans="1:4" ht="78.75" x14ac:dyDescent="0.25">
      <c r="A10" s="212" t="str">
        <f t="shared" si="0"/>
        <v>E3.P_I.MR1</v>
      </c>
      <c r="B10" s="99" t="s">
        <v>481</v>
      </c>
      <c r="C10" s="100" t="s">
        <v>1808</v>
      </c>
      <c r="D10" s="101" t="s">
        <v>1809</v>
      </c>
    </row>
    <row r="11" spans="1:4" ht="94.5" x14ac:dyDescent="0.25">
      <c r="A11" s="212" t="str">
        <f t="shared" si="0"/>
        <v>E3.P_J.MR1</v>
      </c>
      <c r="B11" s="99" t="s">
        <v>489</v>
      </c>
      <c r="C11" s="100" t="s">
        <v>1810</v>
      </c>
      <c r="D11" s="101" t="s">
        <v>1811</v>
      </c>
    </row>
    <row r="12" spans="1:4" ht="90.75" customHeight="1" x14ac:dyDescent="0.25">
      <c r="A12" s="212" t="str">
        <f t="shared" si="0"/>
        <v>E3.P_K.MR1</v>
      </c>
      <c r="B12" s="99" t="s">
        <v>497</v>
      </c>
      <c r="C12" s="100" t="s">
        <v>1812</v>
      </c>
      <c r="D12" s="101" t="s">
        <v>1813</v>
      </c>
    </row>
    <row r="13" spans="1:4" ht="94.5" x14ac:dyDescent="0.25">
      <c r="A13" s="212" t="str">
        <f t="shared" si="0"/>
        <v>E2.P_C.MR1</v>
      </c>
      <c r="B13" s="99" t="s">
        <v>322</v>
      </c>
      <c r="C13" s="100" t="s">
        <v>1814</v>
      </c>
      <c r="D13" s="101" t="s">
        <v>1815</v>
      </c>
    </row>
    <row r="14" spans="1:4" ht="78.75" x14ac:dyDescent="0.25">
      <c r="A14" s="212" t="str">
        <f t="shared" si="0"/>
        <v>E3.P_F.MR1</v>
      </c>
      <c r="B14" s="99" t="s">
        <v>457</v>
      </c>
      <c r="C14" s="100" t="s">
        <v>1816</v>
      </c>
      <c r="D14" s="101" t="s">
        <v>1817</v>
      </c>
    </row>
    <row r="15" spans="1:4" ht="78" customHeight="1" x14ac:dyDescent="0.25">
      <c r="A15" s="212" t="str">
        <f t="shared" si="0"/>
        <v>E2.P_D.MR1</v>
      </c>
      <c r="B15" s="99" t="s">
        <v>336</v>
      </c>
      <c r="C15" s="100" t="s">
        <v>1818</v>
      </c>
      <c r="D15" s="101" t="s">
        <v>1819</v>
      </c>
    </row>
    <row r="16" spans="1:4" ht="67.5" customHeight="1" x14ac:dyDescent="0.25">
      <c r="A16" s="212" t="str">
        <f t="shared" si="0"/>
        <v>E1.P_E.MR1</v>
      </c>
      <c r="B16" s="99" t="s">
        <v>207</v>
      </c>
      <c r="C16" s="100" t="s">
        <v>1820</v>
      </c>
      <c r="D16" s="101" t="s">
        <v>1821</v>
      </c>
    </row>
    <row r="17" spans="1:4" ht="110.25" x14ac:dyDescent="0.25">
      <c r="A17" s="212" t="str">
        <f t="shared" si="0"/>
        <v>E1.P_H.MR1</v>
      </c>
      <c r="B17" s="99" t="s">
        <v>263</v>
      </c>
      <c r="C17" s="100" t="s">
        <v>1822</v>
      </c>
      <c r="D17" s="101" t="s">
        <v>1823</v>
      </c>
    </row>
    <row r="18" spans="1:4" ht="78" customHeight="1" x14ac:dyDescent="0.25">
      <c r="A18" s="212" t="str">
        <f t="shared" si="0"/>
        <v>E1.P_C.MR1</v>
      </c>
      <c r="B18" s="99" t="s">
        <v>185</v>
      </c>
      <c r="C18" s="100" t="s">
        <v>1824</v>
      </c>
      <c r="D18" s="101" t="s">
        <v>1825</v>
      </c>
    </row>
    <row r="19" spans="1:4" ht="141.75" x14ac:dyDescent="0.25">
      <c r="A19" s="212" t="str">
        <f t="shared" si="0"/>
        <v>E1.P_D.MR1</v>
      </c>
      <c r="B19" s="99" t="s">
        <v>196</v>
      </c>
      <c r="C19" s="100" t="s">
        <v>1826</v>
      </c>
      <c r="D19" s="101" t="s">
        <v>1827</v>
      </c>
    </row>
    <row r="20" spans="1:4" ht="63" x14ac:dyDescent="0.25">
      <c r="A20" s="212" t="str">
        <f t="shared" si="0"/>
        <v>E1.P_A.MR4</v>
      </c>
      <c r="B20" s="99" t="s">
        <v>130</v>
      </c>
      <c r="C20" s="100" t="s">
        <v>1828</v>
      </c>
      <c r="D20" s="101" t="s">
        <v>1829</v>
      </c>
    </row>
    <row r="21" spans="1:4" ht="47.25" x14ac:dyDescent="0.25">
      <c r="A21" s="212" t="str">
        <f t="shared" si="0"/>
        <v>E4.P_A.MR1</v>
      </c>
      <c r="B21" s="99" t="s">
        <v>539</v>
      </c>
      <c r="C21" s="100" t="s">
        <v>1830</v>
      </c>
      <c r="D21" s="101" t="s">
        <v>1831</v>
      </c>
    </row>
    <row r="22" spans="1:4" ht="47.25" x14ac:dyDescent="0.25">
      <c r="A22" s="212" t="str">
        <f t="shared" si="0"/>
        <v>E4.P_A.MR2</v>
      </c>
      <c r="B22" s="99" t="s">
        <v>549</v>
      </c>
      <c r="C22" s="100" t="s">
        <v>1832</v>
      </c>
      <c r="D22" s="101" t="s">
        <v>1833</v>
      </c>
    </row>
    <row r="23" spans="1:4" ht="96" customHeight="1" x14ac:dyDescent="0.25">
      <c r="A23" s="212" t="str">
        <f t="shared" si="0"/>
        <v>E1.P_F.MR1</v>
      </c>
      <c r="B23" s="99" t="s">
        <v>222</v>
      </c>
      <c r="C23" s="100" t="s">
        <v>1834</v>
      </c>
      <c r="D23" s="101" t="s">
        <v>1835</v>
      </c>
    </row>
    <row r="24" spans="1:4" ht="63.75" customHeight="1" x14ac:dyDescent="0.25">
      <c r="A24" s="212" t="str">
        <f t="shared" si="0"/>
        <v>E4.P_A.MR3</v>
      </c>
      <c r="B24" s="99" t="s">
        <v>556</v>
      </c>
      <c r="C24" s="100" t="s">
        <v>1836</v>
      </c>
      <c r="D24" s="101" t="s">
        <v>1837</v>
      </c>
    </row>
    <row r="25" spans="1:4" ht="66" customHeight="1" x14ac:dyDescent="0.25">
      <c r="A25" s="212" t="str">
        <f t="shared" si="0"/>
        <v>E1.P_F.MR2</v>
      </c>
      <c r="B25" s="99" t="s">
        <v>234</v>
      </c>
      <c r="C25" s="100" t="s">
        <v>1838</v>
      </c>
      <c r="D25" s="101" t="s">
        <v>1839</v>
      </c>
    </row>
    <row r="26" spans="1:4" ht="110.25" x14ac:dyDescent="0.25">
      <c r="A26" s="212" t="str">
        <f t="shared" si="0"/>
        <v>E4.P_A.MR4</v>
      </c>
      <c r="B26" s="99" t="s">
        <v>563</v>
      </c>
      <c r="C26" s="100" t="s">
        <v>1840</v>
      </c>
      <c r="D26" s="101" t="s">
        <v>1841</v>
      </c>
    </row>
    <row r="27" spans="1:4" ht="63" x14ac:dyDescent="0.25">
      <c r="A27" s="212" t="str">
        <f t="shared" si="0"/>
        <v>E1.P_A.MR2</v>
      </c>
      <c r="B27" s="99" t="s">
        <v>110</v>
      </c>
      <c r="C27" s="100" t="s">
        <v>1842</v>
      </c>
      <c r="D27" s="101" t="s">
        <v>1843</v>
      </c>
    </row>
    <row r="28" spans="1:4" ht="64.5" customHeight="1" x14ac:dyDescent="0.25">
      <c r="A28" s="212" t="str">
        <f t="shared" si="0"/>
        <v>E1.P_J.MR1</v>
      </c>
      <c r="B28" s="99" t="s">
        <v>288</v>
      </c>
      <c r="C28" s="100" t="s">
        <v>1844</v>
      </c>
      <c r="D28" s="101" t="s">
        <v>1845</v>
      </c>
    </row>
    <row r="29" spans="1:4" ht="78.75" customHeight="1" x14ac:dyDescent="0.25">
      <c r="A29" s="212" t="str">
        <f t="shared" si="0"/>
        <v>E3.P_B.MR1</v>
      </c>
      <c r="B29" s="99" t="s">
        <v>395</v>
      </c>
      <c r="C29" s="100" t="s">
        <v>1846</v>
      </c>
      <c r="D29" s="101" t="s">
        <v>1847</v>
      </c>
    </row>
    <row r="30" spans="1:4" ht="108.75" customHeight="1" x14ac:dyDescent="0.25">
      <c r="A30" s="212" t="str">
        <f t="shared" si="0"/>
        <v>E4.P_C.MR1</v>
      </c>
      <c r="B30" s="99" t="s">
        <v>579</v>
      </c>
      <c r="C30" s="100" t="s">
        <v>1848</v>
      </c>
      <c r="D30" s="101" t="s">
        <v>1849</v>
      </c>
    </row>
    <row r="31" spans="1:4" ht="65.25" customHeight="1" x14ac:dyDescent="0.25">
      <c r="A31" s="212" t="str">
        <f t="shared" si="0"/>
        <v>E2.P_A.MR1</v>
      </c>
      <c r="B31" s="99" t="s">
        <v>299</v>
      </c>
      <c r="C31" s="100" t="s">
        <v>1850</v>
      </c>
      <c r="D31" s="101" t="s">
        <v>1851</v>
      </c>
    </row>
    <row r="32" spans="1:4" ht="93" customHeight="1" x14ac:dyDescent="0.25">
      <c r="A32" s="212" t="str">
        <f t="shared" si="0"/>
        <v>E1.P_G.MR1</v>
      </c>
      <c r="B32" s="99" t="s">
        <v>243</v>
      </c>
      <c r="C32" s="100" t="s">
        <v>1852</v>
      </c>
      <c r="D32" s="101" t="s">
        <v>1853</v>
      </c>
    </row>
    <row r="33" spans="1:4" ht="81" customHeight="1" x14ac:dyDescent="0.25">
      <c r="A33" s="212" t="str">
        <f t="shared" si="0"/>
        <v>E1.P_G.MR2</v>
      </c>
      <c r="B33" s="99" t="s">
        <v>254</v>
      </c>
      <c r="C33" s="100" t="s">
        <v>1854</v>
      </c>
      <c r="D33" s="101" t="s">
        <v>1855</v>
      </c>
    </row>
    <row r="34" spans="1:4" ht="63" customHeight="1" x14ac:dyDescent="0.25">
      <c r="A34" s="212" t="str">
        <f t="shared" si="0"/>
        <v>E3.P_L.MR2</v>
      </c>
      <c r="B34" s="99" t="s">
        <v>513</v>
      </c>
      <c r="C34" s="100" t="s">
        <v>1856</v>
      </c>
      <c r="D34" s="101" t="s">
        <v>1857</v>
      </c>
    </row>
    <row r="35" spans="1:4" ht="78" customHeight="1" x14ac:dyDescent="0.25">
      <c r="A35" s="212" t="str">
        <f t="shared" si="0"/>
        <v>E3.P_L.MR3</v>
      </c>
      <c r="B35" s="99" t="s">
        <v>520</v>
      </c>
      <c r="C35" s="100" t="s">
        <v>1858</v>
      </c>
      <c r="D35" s="101" t="s">
        <v>1859</v>
      </c>
    </row>
    <row r="36" spans="1:4" ht="63.75" customHeight="1" x14ac:dyDescent="0.25">
      <c r="A36" s="212" t="str">
        <f t="shared" si="0"/>
        <v>E2.P_F.MR1</v>
      </c>
      <c r="B36" s="99" t="s">
        <v>358</v>
      </c>
      <c r="C36" s="100" t="s">
        <v>1860</v>
      </c>
      <c r="D36" s="101" t="s">
        <v>1861</v>
      </c>
    </row>
    <row r="37" spans="1:4" ht="110.25" x14ac:dyDescent="0.25">
      <c r="A37" s="212" t="str">
        <f t="shared" si="0"/>
        <v>E3.P_A.MR1</v>
      </c>
      <c r="B37" s="99" t="s">
        <v>383</v>
      </c>
      <c r="C37" s="100" t="s">
        <v>1862</v>
      </c>
      <c r="D37" s="101" t="s">
        <v>1863</v>
      </c>
    </row>
    <row r="38" spans="1:4" ht="94.5" x14ac:dyDescent="0.25">
      <c r="A38" s="212" t="str">
        <f t="shared" si="0"/>
        <v>E2.P_F.MR2</v>
      </c>
      <c r="B38" s="99" t="s">
        <v>369</v>
      </c>
      <c r="C38" s="100" t="s">
        <v>1864</v>
      </c>
      <c r="D38" s="101" t="s">
        <v>1865</v>
      </c>
    </row>
    <row r="39" spans="1:4" ht="78.75" x14ac:dyDescent="0.25">
      <c r="A39" s="212" t="str">
        <f t="shared" si="0"/>
        <v>E1.P_B.MR1</v>
      </c>
      <c r="B39" s="99" t="s">
        <v>150</v>
      </c>
      <c r="C39" s="100" t="s">
        <v>1866</v>
      </c>
      <c r="D39" s="101" t="s">
        <v>1867</v>
      </c>
    </row>
    <row r="40" spans="1:4" ht="157.5" x14ac:dyDescent="0.25">
      <c r="A40" s="212" t="str">
        <f t="shared" si="0"/>
        <v>E3.P_E.MR1</v>
      </c>
      <c r="B40" s="99" t="s">
        <v>446</v>
      </c>
      <c r="C40" s="100" t="s">
        <v>1868</v>
      </c>
      <c r="D40" s="101" t="s">
        <v>1869</v>
      </c>
    </row>
    <row r="41" spans="1:4" ht="110.25" x14ac:dyDescent="0.25">
      <c r="A41" s="212" t="str">
        <f t="shared" si="0"/>
        <v>E1.P_B.MR2</v>
      </c>
      <c r="B41" s="99" t="s">
        <v>164</v>
      </c>
      <c r="C41" s="100" t="s">
        <v>1870</v>
      </c>
      <c r="D41" s="101" t="s">
        <v>1871</v>
      </c>
    </row>
    <row r="42" spans="1:4" ht="157.5" x14ac:dyDescent="0.25">
      <c r="A42" s="212" t="str">
        <f t="shared" si="0"/>
        <v>E1.P_B.MR3</v>
      </c>
      <c r="B42" s="99" t="s">
        <v>176</v>
      </c>
      <c r="C42" s="100" t="s">
        <v>1872</v>
      </c>
      <c r="D42" s="101" t="s">
        <v>1873</v>
      </c>
    </row>
    <row r="43" spans="1:4" ht="78.75" x14ac:dyDescent="0.25">
      <c r="A43" s="212" t="str">
        <f t="shared" si="0"/>
        <v>E3.P_C.MR1</v>
      </c>
      <c r="B43" s="99" t="s">
        <v>406</v>
      </c>
      <c r="C43" s="100" t="s">
        <v>1874</v>
      </c>
      <c r="D43" s="101" t="s">
        <v>1875</v>
      </c>
    </row>
    <row r="44" spans="1:4" ht="51" customHeight="1" x14ac:dyDescent="0.25">
      <c r="A44" s="212" t="str">
        <f t="shared" si="0"/>
        <v>E1.P_A.MR3</v>
      </c>
      <c r="B44" s="99" t="s">
        <v>120</v>
      </c>
      <c r="C44" s="100" t="s">
        <v>1876</v>
      </c>
      <c r="D44" s="101" t="s">
        <v>1877</v>
      </c>
    </row>
    <row r="45" spans="1:4" ht="78.75" x14ac:dyDescent="0.25">
      <c r="A45" s="212" t="str">
        <f t="shared" si="0"/>
        <v>E3.P_L.MR1</v>
      </c>
      <c r="B45" s="99" t="s">
        <v>505</v>
      </c>
      <c r="C45" s="100" t="s">
        <v>1878</v>
      </c>
      <c r="D45" s="101" t="s">
        <v>1879</v>
      </c>
    </row>
    <row r="46" spans="1:4" ht="93.75" customHeight="1" x14ac:dyDescent="0.25">
      <c r="A46" s="212" t="str">
        <f t="shared" si="0"/>
        <v>E1.P_I.MR1</v>
      </c>
      <c r="B46" s="99" t="s">
        <v>277</v>
      </c>
      <c r="C46" s="100" t="s">
        <v>1880</v>
      </c>
      <c r="D46" s="101" t="s">
        <v>1881</v>
      </c>
    </row>
    <row r="47" spans="1:4" ht="110.25" customHeight="1" x14ac:dyDescent="0.25">
      <c r="A47" s="212" t="str">
        <f t="shared" si="0"/>
        <v>E1.P_A.MR1</v>
      </c>
      <c r="B47" s="99" t="s">
        <v>83</v>
      </c>
      <c r="C47" s="100" t="s">
        <v>1882</v>
      </c>
      <c r="D47" s="101" t="s">
        <v>1883</v>
      </c>
    </row>
    <row r="48" spans="1:4" ht="94.5" x14ac:dyDescent="0.25">
      <c r="A48" s="212" t="str">
        <f t="shared" si="0"/>
        <v>E3.P_L.MR4</v>
      </c>
      <c r="B48" s="99" t="s">
        <v>527</v>
      </c>
      <c r="C48" s="100" t="s">
        <v>1884</v>
      </c>
      <c r="D48" s="101" t="s">
        <v>1885</v>
      </c>
    </row>
    <row r="49" spans="1:4" ht="189" x14ac:dyDescent="0.25">
      <c r="A49" s="212" t="str">
        <f t="shared" si="0"/>
        <v>E3.P_C.MR2</v>
      </c>
      <c r="B49" s="99" t="s">
        <v>417</v>
      </c>
      <c r="C49" s="100" t="s">
        <v>1886</v>
      </c>
      <c r="D49" s="101" t="s">
        <v>1887</v>
      </c>
    </row>
    <row r="50" spans="1:4" ht="78.75" x14ac:dyDescent="0.25">
      <c r="A50" s="212" t="str">
        <f t="shared" si="0"/>
        <v>E4.P_E.MR1</v>
      </c>
      <c r="B50" s="99" t="s">
        <v>606</v>
      </c>
      <c r="C50" s="100" t="s">
        <v>1888</v>
      </c>
      <c r="D50" s="101" t="s">
        <v>1889</v>
      </c>
    </row>
    <row r="51" spans="1:4" ht="157.5" x14ac:dyDescent="0.25">
      <c r="A51" s="212" t="str">
        <f t="shared" si="0"/>
        <v>E1.P_A.MR1</v>
      </c>
      <c r="B51" s="99" t="s">
        <v>97</v>
      </c>
      <c r="C51" s="100" t="s">
        <v>1890</v>
      </c>
      <c r="D51" s="101" t="s">
        <v>1891</v>
      </c>
    </row>
    <row r="52" spans="1:4" ht="63" x14ac:dyDescent="0.25">
      <c r="A52" s="212" t="str">
        <f t="shared" si="0"/>
        <v>E4.P_D.MR3</v>
      </c>
      <c r="B52" s="99" t="s">
        <v>601</v>
      </c>
      <c r="C52" s="100" t="s">
        <v>1892</v>
      </c>
      <c r="D52" s="101" t="s">
        <v>1893</v>
      </c>
    </row>
    <row r="53" spans="1:4" ht="126" x14ac:dyDescent="0.25">
      <c r="A53" s="212" t="str">
        <f t="shared" si="0"/>
        <v>E3.P_D.MR1</v>
      </c>
      <c r="B53" s="99" t="s">
        <v>428</v>
      </c>
      <c r="C53" s="100" t="s">
        <v>1894</v>
      </c>
      <c r="D53" s="101" t="s">
        <v>1895</v>
      </c>
    </row>
    <row r="54" spans="1:4" ht="126" x14ac:dyDescent="0.25">
      <c r="A54" s="212" t="str">
        <f t="shared" si="0"/>
        <v>E3.P_D.MR2</v>
      </c>
      <c r="B54" s="99" t="s">
        <v>439</v>
      </c>
      <c r="C54" s="100" t="s">
        <v>1896</v>
      </c>
      <c r="D54" s="101" t="s">
        <v>1895</v>
      </c>
    </row>
    <row r="55" spans="1:4" ht="157.5" x14ac:dyDescent="0.25">
      <c r="A55" s="212" t="str">
        <f t="shared" si="0"/>
        <v>E4.P_B.MR1</v>
      </c>
      <c r="B55" s="99" t="s">
        <v>570</v>
      </c>
      <c r="C55" s="100" t="s">
        <v>1897</v>
      </c>
      <c r="D55" s="101" t="s">
        <v>1898</v>
      </c>
    </row>
    <row r="56" spans="1:4" ht="15.75" x14ac:dyDescent="0.25">
      <c r="A56" s="212" t="str">
        <f t="shared" si="0"/>
        <v/>
      </c>
      <c r="B56" s="99"/>
      <c r="C56" s="100"/>
      <c r="D56" s="101"/>
    </row>
    <row r="57" spans="1:4" ht="15.75" x14ac:dyDescent="0.25">
      <c r="A57" s="212" t="str">
        <f t="shared" si="0"/>
        <v/>
      </c>
      <c r="B57" s="99"/>
      <c r="C57" s="100"/>
      <c r="D57" s="101"/>
    </row>
    <row r="58" spans="1:4" ht="15.75" x14ac:dyDescent="0.25">
      <c r="A58" s="212" t="str">
        <f t="shared" si="0"/>
        <v/>
      </c>
      <c r="B58" s="99"/>
      <c r="C58" s="100"/>
      <c r="D58" s="101"/>
    </row>
    <row r="59" spans="1:4" ht="15.75" x14ac:dyDescent="0.25">
      <c r="A59" s="212" t="str">
        <f t="shared" si="0"/>
        <v/>
      </c>
      <c r="B59" s="99"/>
      <c r="C59" s="100"/>
      <c r="D59" s="101"/>
    </row>
    <row r="60" spans="1:4" ht="15.75" x14ac:dyDescent="0.25">
      <c r="A60" s="212" t="str">
        <f t="shared" si="0"/>
        <v/>
      </c>
      <c r="B60" s="99"/>
      <c r="C60" s="100"/>
      <c r="D60" s="101"/>
    </row>
    <row r="61" spans="1:4" ht="15.75" x14ac:dyDescent="0.25">
      <c r="A61" s="212" t="str">
        <f t="shared" si="0"/>
        <v/>
      </c>
      <c r="B61" s="99"/>
      <c r="C61" s="100"/>
      <c r="D61" s="101"/>
    </row>
    <row r="62" spans="1:4" ht="15.75" x14ac:dyDescent="0.25">
      <c r="A62" s="212" t="str">
        <f t="shared" si="0"/>
        <v/>
      </c>
      <c r="B62" s="99"/>
      <c r="C62" s="100"/>
      <c r="D62" s="101"/>
    </row>
    <row r="63" spans="1:4" ht="15.75" x14ac:dyDescent="0.25">
      <c r="A63" s="212" t="str">
        <f t="shared" si="0"/>
        <v/>
      </c>
      <c r="B63" s="99"/>
      <c r="C63" s="100"/>
      <c r="D63" s="101"/>
    </row>
    <row r="64" spans="1:4" ht="15.75" x14ac:dyDescent="0.25">
      <c r="A64" s="212" t="str">
        <f t="shared" si="0"/>
        <v/>
      </c>
      <c r="B64" s="99"/>
      <c r="C64" s="100"/>
      <c r="D64" s="101"/>
    </row>
    <row r="65" spans="1:4" ht="15.75" x14ac:dyDescent="0.25">
      <c r="A65" s="212" t="str">
        <f t="shared" si="0"/>
        <v/>
      </c>
      <c r="B65" s="99"/>
      <c r="C65" s="100"/>
      <c r="D65" s="101"/>
    </row>
    <row r="66" spans="1:4" ht="15.75" x14ac:dyDescent="0.25">
      <c r="A66" s="212" t="str">
        <f t="shared" si="0"/>
        <v/>
      </c>
      <c r="B66" s="99"/>
      <c r="C66" s="100"/>
      <c r="D66" s="101"/>
    </row>
    <row r="67" spans="1:4" ht="15.75" x14ac:dyDescent="0.25">
      <c r="A67" s="212" t="str">
        <f t="shared" si="0"/>
        <v/>
      </c>
      <c r="B67" s="99"/>
      <c r="C67" s="100"/>
      <c r="D67" s="101"/>
    </row>
    <row r="68" spans="1:4" ht="15.75" x14ac:dyDescent="0.25">
      <c r="A68" s="212" t="str">
        <f t="shared" ref="A68:A82" si="1">+LEFT(B68,10)</f>
        <v/>
      </c>
      <c r="B68" s="99"/>
      <c r="C68" s="100"/>
      <c r="D68" s="101"/>
    </row>
    <row r="69" spans="1:4" ht="15.75" x14ac:dyDescent="0.25">
      <c r="A69" s="212" t="str">
        <f t="shared" si="1"/>
        <v/>
      </c>
      <c r="B69" s="99"/>
      <c r="C69" s="100"/>
      <c r="D69" s="101"/>
    </row>
    <row r="70" spans="1:4" ht="15.75" x14ac:dyDescent="0.25">
      <c r="A70" s="212" t="str">
        <f t="shared" si="1"/>
        <v/>
      </c>
      <c r="B70" s="99"/>
      <c r="C70" s="100"/>
      <c r="D70" s="101"/>
    </row>
    <row r="71" spans="1:4" ht="15.75" x14ac:dyDescent="0.25">
      <c r="A71" s="212" t="str">
        <f t="shared" si="1"/>
        <v/>
      </c>
      <c r="B71" s="99"/>
      <c r="C71" s="100"/>
      <c r="D71" s="101"/>
    </row>
    <row r="72" spans="1:4" ht="15.75" x14ac:dyDescent="0.25">
      <c r="A72" s="212" t="str">
        <f t="shared" si="1"/>
        <v/>
      </c>
      <c r="B72" s="99"/>
      <c r="C72" s="100"/>
      <c r="D72" s="101"/>
    </row>
    <row r="73" spans="1:4" ht="15.75" x14ac:dyDescent="0.25">
      <c r="A73" s="212" t="str">
        <f t="shared" si="1"/>
        <v/>
      </c>
      <c r="B73" s="99"/>
      <c r="C73" s="100"/>
      <c r="D73" s="101"/>
    </row>
    <row r="74" spans="1:4" ht="15.75" x14ac:dyDescent="0.25">
      <c r="A74" s="212" t="str">
        <f t="shared" si="1"/>
        <v/>
      </c>
      <c r="B74" s="99"/>
      <c r="C74" s="100"/>
      <c r="D74" s="101"/>
    </row>
    <row r="75" spans="1:4" ht="15.75" x14ac:dyDescent="0.25">
      <c r="A75" s="212" t="str">
        <f t="shared" si="1"/>
        <v/>
      </c>
      <c r="B75" s="99"/>
      <c r="C75" s="100"/>
      <c r="D75" s="101"/>
    </row>
    <row r="76" spans="1:4" ht="15.75" x14ac:dyDescent="0.25">
      <c r="A76" s="212" t="str">
        <f t="shared" si="1"/>
        <v/>
      </c>
      <c r="B76" s="99"/>
      <c r="C76" s="100"/>
      <c r="D76" s="101"/>
    </row>
    <row r="77" spans="1:4" ht="15.75" x14ac:dyDescent="0.25">
      <c r="A77" s="212" t="str">
        <f t="shared" si="1"/>
        <v/>
      </c>
      <c r="B77" s="99"/>
      <c r="C77" s="100"/>
      <c r="D77" s="101"/>
    </row>
    <row r="78" spans="1:4" ht="15.75" x14ac:dyDescent="0.25">
      <c r="A78" s="212" t="str">
        <f t="shared" si="1"/>
        <v/>
      </c>
      <c r="B78" s="99"/>
      <c r="C78" s="100"/>
      <c r="D78" s="101"/>
    </row>
    <row r="79" spans="1:4" ht="15.75" x14ac:dyDescent="0.25">
      <c r="A79" s="212" t="str">
        <f t="shared" si="1"/>
        <v/>
      </c>
      <c r="B79" s="99"/>
      <c r="C79" s="100"/>
      <c r="D79" s="101"/>
    </row>
    <row r="80" spans="1:4" ht="15.75" x14ac:dyDescent="0.25">
      <c r="A80" s="212" t="str">
        <f t="shared" si="1"/>
        <v/>
      </c>
      <c r="B80" s="99"/>
      <c r="C80" s="100"/>
      <c r="D80" s="101"/>
    </row>
    <row r="81" spans="1:4" ht="15.75" x14ac:dyDescent="0.25">
      <c r="A81" s="212" t="str">
        <f t="shared" si="1"/>
        <v/>
      </c>
      <c r="B81" s="99"/>
      <c r="C81" s="100"/>
      <c r="D81" s="101"/>
    </row>
    <row r="82" spans="1:4" ht="15.75" x14ac:dyDescent="0.25">
      <c r="A82" s="212" t="str">
        <f t="shared" si="1"/>
        <v/>
      </c>
      <c r="B82" s="99"/>
      <c r="C82" s="100"/>
      <c r="D82" s="101"/>
    </row>
  </sheetData>
  <sheetProtection password="F190" sheet="1" objects="1" scenarios="1"/>
  <dataValidations count="1">
    <dataValidation type="list" allowBlank="1" showInputMessage="1" showErrorMessage="1" sqref="B3:B82">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6" tint="-0.499984740745262"/>
  </sheetPr>
  <dimension ref="A1:R6"/>
  <sheetViews>
    <sheetView workbookViewId="0">
      <selection activeCell="A20" sqref="A20"/>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23" t="s">
        <v>1771</v>
      </c>
      <c r="B1" s="1023"/>
      <c r="C1" s="1023"/>
      <c r="D1" s="1023"/>
      <c r="E1" s="1023"/>
      <c r="F1" s="1023"/>
      <c r="G1" s="1023"/>
      <c r="H1" s="1023"/>
      <c r="I1" s="1023"/>
      <c r="J1" s="1023"/>
      <c r="K1" s="1023"/>
      <c r="L1" s="1023"/>
      <c r="M1" s="1023"/>
      <c r="N1" s="1023"/>
      <c r="O1" s="1023"/>
      <c r="P1" s="1023"/>
    </row>
    <row r="2" spans="1:18" s="68" customFormat="1" ht="48" customHeight="1" x14ac:dyDescent="0.2">
      <c r="A2" s="67" t="s">
        <v>1772</v>
      </c>
      <c r="B2" s="1024" t="s">
        <v>1773</v>
      </c>
      <c r="C2" s="1025"/>
      <c r="D2" s="1025"/>
      <c r="E2" s="1025"/>
      <c r="F2" s="1025"/>
      <c r="G2" s="1025"/>
      <c r="H2" s="1026"/>
      <c r="I2" s="1024" t="s">
        <v>1774</v>
      </c>
      <c r="J2" s="1025"/>
      <c r="K2" s="1026"/>
      <c r="L2" s="1027" t="s">
        <v>1775</v>
      </c>
      <c r="M2" s="1027"/>
      <c r="N2" s="1027"/>
      <c r="O2" s="1027"/>
      <c r="P2" s="1028"/>
    </row>
    <row r="3" spans="1:18" ht="51" x14ac:dyDescent="0.2">
      <c r="A3" s="69" t="s">
        <v>1776</v>
      </c>
      <c r="B3" s="70" t="s">
        <v>1777</v>
      </c>
      <c r="C3" s="71" t="s">
        <v>1778</v>
      </c>
      <c r="D3" s="71" t="s">
        <v>1927</v>
      </c>
      <c r="E3" s="71" t="s">
        <v>1926</v>
      </c>
      <c r="F3" s="71" t="s">
        <v>1928</v>
      </c>
      <c r="G3" s="71" t="s">
        <v>1929</v>
      </c>
      <c r="H3" s="1029" t="s">
        <v>1699</v>
      </c>
      <c r="I3" s="70" t="s">
        <v>1779</v>
      </c>
      <c r="J3" s="71" t="s">
        <v>1780</v>
      </c>
      <c r="K3" s="1029" t="s">
        <v>1702</v>
      </c>
      <c r="L3" s="70" t="s">
        <v>1781</v>
      </c>
      <c r="M3" s="71" t="s">
        <v>1704</v>
      </c>
      <c r="N3" s="71" t="s">
        <v>1782</v>
      </c>
      <c r="O3" s="71" t="s">
        <v>1783</v>
      </c>
      <c r="P3" s="72" t="s">
        <v>1784</v>
      </c>
    </row>
    <row r="4" spans="1:18" ht="18" x14ac:dyDescent="0.2">
      <c r="A4" s="69" t="s">
        <v>1785</v>
      </c>
      <c r="B4" s="73" t="s">
        <v>1693</v>
      </c>
      <c r="C4" s="74" t="s">
        <v>1694</v>
      </c>
      <c r="D4" s="74" t="s">
        <v>1786</v>
      </c>
      <c r="E4" s="74" t="s">
        <v>1696</v>
      </c>
      <c r="F4" s="74" t="s">
        <v>1697</v>
      </c>
      <c r="G4" s="74" t="s">
        <v>1698</v>
      </c>
      <c r="H4" s="1029"/>
      <c r="I4" s="75" t="s">
        <v>1700</v>
      </c>
      <c r="J4" s="76" t="s">
        <v>1701</v>
      </c>
      <c r="K4" s="1029"/>
      <c r="L4" s="75" t="s">
        <v>1703</v>
      </c>
      <c r="M4" s="76" t="s">
        <v>1704</v>
      </c>
      <c r="N4" s="76" t="s">
        <v>1705</v>
      </c>
      <c r="O4" s="76" t="s">
        <v>1706</v>
      </c>
      <c r="P4" s="77" t="s">
        <v>1707</v>
      </c>
      <c r="Q4" s="2"/>
      <c r="R4" s="2"/>
    </row>
    <row r="5" spans="1:18" ht="36.75" thickBot="1" x14ac:dyDescent="0.25">
      <c r="A5" s="78" t="s">
        <v>1787</v>
      </c>
      <c r="B5" s="79">
        <v>2367</v>
      </c>
      <c r="C5" s="80">
        <v>3862</v>
      </c>
      <c r="D5" s="80">
        <v>3979</v>
      </c>
      <c r="E5" s="80">
        <v>7397</v>
      </c>
      <c r="F5" s="80">
        <v>13558</v>
      </c>
      <c r="G5" s="80">
        <v>2029</v>
      </c>
      <c r="H5" s="81">
        <f>SUM(B5:G5)</f>
        <v>33192</v>
      </c>
      <c r="I5" s="82">
        <v>17047</v>
      </c>
      <c r="J5" s="83">
        <v>16145</v>
      </c>
      <c r="K5" s="81">
        <f>SUM(I5:J5)</f>
        <v>33192</v>
      </c>
      <c r="L5" s="84"/>
      <c r="M5" s="85"/>
      <c r="N5" s="85"/>
      <c r="O5" s="85"/>
      <c r="P5" s="86"/>
    </row>
    <row r="6" spans="1:18" x14ac:dyDescent="0.2">
      <c r="H6" s="87"/>
    </row>
  </sheetData>
  <sheetProtection password="F190" sheet="1" objects="1" scenarios="1"/>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Fecha xmlns="2985bb4b-4701-49be-b6af-cb425f14ffe8">2017</Fecha>
    <Clasificaci_x00f3_n xmlns="2985bb4b-4701-49be-b6af-cb425f14ffe8">Plan de Acción</Clasificaci_x00f3_n>
    <Descripci_x00f3_n xmlns="2985bb4b-4701-49be-b6af-cb425f14ffe8">Fortalecer el Sistema de Gestión del Riesgo que permita la atención oportuna de los riesgos de manera integral.</Descripci_x00f3_n>
    <A_x00f1_o xmlns="3ae7552a-6647-4082-8414-0965b1bd8ea4">2017</A_x00f1_o>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28B599A-53E5-424C-9A37-5A25316F1163}"/>
</file>

<file path=customXml/itemProps2.xml><?xml version="1.0" encoding="utf-8"?>
<ds:datastoreItem xmlns:ds="http://schemas.openxmlformats.org/officeDocument/2006/customXml" ds:itemID="{41BEAFC7-4778-4E06-A376-34F12DDAE6F1}"/>
</file>

<file path=customXml/itemProps3.xml><?xml version="1.0" encoding="utf-8"?>
<ds:datastoreItem xmlns:ds="http://schemas.openxmlformats.org/officeDocument/2006/customXml" ds:itemID="{6FCB07B7-1A43-46E8-8831-B5AC783D904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2017</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FARID</dc:creator>
  <cp:lastModifiedBy>ADRIANA</cp:lastModifiedBy>
  <dcterms:created xsi:type="dcterms:W3CDTF">2017-01-16T16:29:25Z</dcterms:created>
  <dcterms:modified xsi:type="dcterms:W3CDTF">2017-01-27T00:40:57Z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