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I185" i="6"/>
  <c r="AS184" i="6"/>
  <c r="AS183" i="6" s="1"/>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I102" i="6" s="1"/>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I93" i="6" s="1"/>
  <c r="AS94" i="6"/>
  <c r="AP94" i="6"/>
  <c r="AI94" i="6"/>
  <c r="AH94" i="6"/>
  <c r="AH93" i="6" s="1"/>
  <c r="I94" i="6"/>
  <c r="H94" i="6"/>
  <c r="G94" i="6"/>
  <c r="F94" i="6"/>
  <c r="E94" i="6"/>
  <c r="AX93" i="6"/>
  <c r="AW93" i="6"/>
  <c r="AV93" i="6"/>
  <c r="AU93" i="6"/>
  <c r="AT93" i="6"/>
  <c r="AR93" i="6"/>
  <c r="AQ93" i="6"/>
  <c r="AO93" i="6"/>
  <c r="AN93" i="6"/>
  <c r="AM93" i="6"/>
  <c r="AL93" i="6"/>
  <c r="AK93" i="6"/>
  <c r="AJ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S84" i="6" s="1"/>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I75" i="6" s="1"/>
  <c r="AS77" i="6"/>
  <c r="AP77" i="6"/>
  <c r="AI77" i="6"/>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S66" i="6" s="1"/>
  <c r="AP68" i="6"/>
  <c r="AI68" i="6"/>
  <c r="AS67" i="6"/>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I57" i="6" s="1"/>
  <c r="AS60" i="6"/>
  <c r="AP60" i="6"/>
  <c r="AI60" i="6"/>
  <c r="AS59" i="6"/>
  <c r="AS57" i="6" s="1"/>
  <c r="AP59" i="6"/>
  <c r="AI59" i="6"/>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P39" i="6" s="1"/>
  <c r="AI41" i="6"/>
  <c r="AS40" i="6"/>
  <c r="AP40" i="6"/>
  <c r="AI40" i="6"/>
  <c r="AH40" i="6"/>
  <c r="I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S39" i="6"/>
  <c r="AI84" i="6"/>
  <c r="AP84" i="6"/>
  <c r="AS93" i="6"/>
  <c r="AP102" i="6"/>
  <c r="AP147" i="6"/>
  <c r="AI66" i="6"/>
  <c r="AP66" i="6"/>
  <c r="AS75" i="6"/>
  <c r="AP57" i="6"/>
  <c r="AP75" i="6"/>
  <c r="AP93" i="6"/>
  <c r="AP120" i="6"/>
  <c r="AP138" i="6"/>
  <c r="AP156" i="6"/>
  <c r="AP183" i="6"/>
  <c r="AP192"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H186" i="5"/>
  <c r="AD186" i="5"/>
  <c r="AY186" i="5" s="1"/>
  <c r="AA186" i="5"/>
  <c r="AV186" i="5" s="1"/>
  <c r="F186" i="5"/>
  <c r="K186" i="5" s="1"/>
  <c r="Q186" i="5" s="1"/>
  <c r="K185" i="5"/>
  <c r="Q185" i="5" s="1"/>
  <c r="F185" i="5"/>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F178" i="5"/>
  <c r="K178" i="5" s="1"/>
  <c r="Q178" i="5" s="1"/>
  <c r="F177" i="5"/>
  <c r="K177" i="5" s="1"/>
  <c r="Q177" i="5" s="1"/>
  <c r="F176" i="5"/>
  <c r="K176" i="5" s="1"/>
  <c r="Q176" i="5" s="1"/>
  <c r="F175" i="5"/>
  <c r="K175" i="5" s="1"/>
  <c r="Q175" i="5" s="1"/>
  <c r="K174" i="5"/>
  <c r="Q174" i="5" s="1"/>
  <c r="F174" i="5"/>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K166" i="5"/>
  <c r="Q166" i="5" s="1"/>
  <c r="F166" i="5"/>
  <c r="F165" i="5"/>
  <c r="K165" i="5" s="1"/>
  <c r="Q165" i="5" s="1"/>
  <c r="F164" i="5"/>
  <c r="K164" i="5" s="1"/>
  <c r="Q164" i="5" s="1"/>
  <c r="F163" i="5"/>
  <c r="K163" i="5" s="1"/>
  <c r="Q163" i="5" s="1"/>
  <c r="K162" i="5"/>
  <c r="Q162" i="5" s="1"/>
  <c r="F162" i="5"/>
  <c r="F161" i="5"/>
  <c r="K161" i="5" s="1"/>
  <c r="Q161" i="5" s="1"/>
  <c r="K160" i="5"/>
  <c r="Q160" i="5" s="1"/>
  <c r="F160" i="5"/>
  <c r="F159" i="5"/>
  <c r="K159" i="5" s="1"/>
  <c r="Q159" i="5" s="1"/>
  <c r="F158" i="5"/>
  <c r="K158" i="5" s="1"/>
  <c r="Q158" i="5" s="1"/>
  <c r="F157" i="5"/>
  <c r="K157" i="5" s="1"/>
  <c r="Q157" i="5" s="1"/>
  <c r="F156" i="5"/>
  <c r="K156" i="5" s="1"/>
  <c r="Q156" i="5" s="1"/>
  <c r="K155" i="5"/>
  <c r="Q155" i="5" s="1"/>
  <c r="F155" i="5"/>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K139" i="5"/>
  <c r="Q139" i="5" s="1"/>
  <c r="F139" i="5"/>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K125" i="5"/>
  <c r="Q125" i="5" s="1"/>
  <c r="F125" i="5"/>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F119" i="5"/>
  <c r="K119" i="5" s="1"/>
  <c r="Q119" i="5" s="1"/>
  <c r="F118" i="5"/>
  <c r="K118" i="5" s="1"/>
  <c r="Q118" i="5" s="1"/>
  <c r="F117" i="5"/>
  <c r="K117" i="5" s="1"/>
  <c r="Q117" i="5" s="1"/>
  <c r="F116" i="5"/>
  <c r="K116" i="5" s="1"/>
  <c r="Q116" i="5" s="1"/>
  <c r="K115" i="5"/>
  <c r="Q115" i="5" s="1"/>
  <c r="F115" i="5"/>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N111" i="5" s="1"/>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K104" i="5"/>
  <c r="Q104" i="5" s="1"/>
  <c r="F104" i="5"/>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G95" i="5"/>
  <c r="AN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K88" i="5"/>
  <c r="Q88" i="5" s="1"/>
  <c r="F88" i="5"/>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P82" i="5"/>
  <c r="AW82" i="5" s="1"/>
  <c r="AM82" i="5"/>
  <c r="AT82" i="5" s="1"/>
  <c r="BA82" i="5" s="1"/>
  <c r="AL82" i="5"/>
  <c r="AS82" i="5" s="1"/>
  <c r="AZ82" i="5" s="1"/>
  <c r="AK82" i="5"/>
  <c r="AR82" i="5" s="1"/>
  <c r="AY82" i="5" s="1"/>
  <c r="AJ82" i="5"/>
  <c r="AQ82" i="5" s="1"/>
  <c r="AX82" i="5" s="1"/>
  <c r="AI82" i="5"/>
  <c r="AA82" i="5"/>
  <c r="AH82" i="5" s="1"/>
  <c r="AO82" i="5" s="1"/>
  <c r="F82" i="5"/>
  <c r="K82" i="5" s="1"/>
  <c r="Q82" i="5" s="1"/>
  <c r="F81" i="5"/>
  <c r="K81" i="5" s="1"/>
  <c r="Q81" i="5" s="1"/>
  <c r="F80" i="5"/>
  <c r="K80" i="5" s="1"/>
  <c r="Q80" i="5" s="1"/>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K60" i="5"/>
  <c r="Q60" i="5" s="1"/>
  <c r="F60" i="5"/>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6" i="5" l="1"/>
  <c r="AG9" i="5"/>
  <c r="AN9" i="5" s="1"/>
  <c r="AN283" i="5"/>
  <c r="AU283" i="5" s="1"/>
  <c r="AN139" i="5"/>
  <c r="BB186" i="5"/>
  <c r="AK186" i="5"/>
  <c r="AR186" i="5" s="1"/>
  <c r="AG275" i="5"/>
  <c r="AG109" i="5"/>
  <c r="AN109" i="5" s="1"/>
  <c r="AH9" i="5"/>
  <c r="AO9" i="5" s="1"/>
  <c r="AO139" i="5"/>
  <c r="AU139"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S12" i="6"/>
  <c r="AS9" i="6" s="1"/>
  <c r="AV9" i="5"/>
  <c r="BB9" i="5" s="1"/>
  <c r="AU9" i="5"/>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BC211" i="5" l="1"/>
  <c r="BC99" i="5"/>
  <c r="AU69" i="5"/>
  <c r="BC221" i="5"/>
  <c r="BC186" i="5"/>
  <c r="BC201" i="5"/>
  <c r="AV139" i="5"/>
  <c r="BB139" i="5" s="1"/>
  <c r="BC139" i="5" s="1"/>
  <c r="BC109" i="5"/>
  <c r="BC95" i="5"/>
  <c r="BB69" i="5"/>
  <c r="BC69" i="5" s="1"/>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2" i="5" l="1"/>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<sst xmlns="http://schemas.openxmlformats.org/spreadsheetml/2006/main" count="10516" uniqueCount="1947">
  <si>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</si>
  <si>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</si>
  <si>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</si>
  <si>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</si>
  <si>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</si>
  <si>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</si>
  <si>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</si>
  <si>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</si>
  <si>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</si>
  <si>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</si>
  <si>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</si>
  <si>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</si>
  <si>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</si>
  <si>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</si>
  <si>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</si>
  <si>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</si>
  <si>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</si>
  <si>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</si>
  <si>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</si>
  <si>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</si>
  <si>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</si>
  <si>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</si>
  <si>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</si>
  <si>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</si>
  <si>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</si>
  <si>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</si>
  <si>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</si>
  <si>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</si>
  <si>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</si>
  <si>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</si>
  <si>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</si>
  <si>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</si>
  <si>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</si>
  <si>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</si>
  <si>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</si>
  <si>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</si>
  <si>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</si>
  <si>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</si>
  <si>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</si>
  <si>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</si>
  <si>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</si>
  <si>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</si>
  <si>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</si>
  <si>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</si>
  <si>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</si>
  <si>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</si>
  <si>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</si>
  <si>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</si>
  <si>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</si>
  <si>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</si>
  <si>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</si>
  <si>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</si>
  <si>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</si>
  <si>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</si>
  <si>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</si>
  <si>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</si>
  <si>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</si>
  <si>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</si>
  <si>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</si>
  <si>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</si>
  <si>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</si>
  <si>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</si>
  <si>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</si>
  <si>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</si>
  <si>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</si>
  <si>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</si>
  <si>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</si>
  <si>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</si>
  <si>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</si>
  <si>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</si>
  <si>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</si>
  <si>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</si>
  <si>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</si>
  <si>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</si>
  <si>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</si>
  <si>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</si>
  <si>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</si>
  <si>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</si>
  <si>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</si>
  <si>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</si>
  <si>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</si>
  <si>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</si>
  <si>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</si>
  <si>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</si>
  <si>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</si>
  <si>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</si>
  <si>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</si>
  <si>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</si>
  <si>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</si>
  <si>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</si>
  <si>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</si>
  <si>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</si>
  <si>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</si>
  <si>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</si>
  <si>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</si>
  <si>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</si>
  <si>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</si>
  <si>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</si>
  <si>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</si>
  <si>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</si>
  <si>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</si>
  <si>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</si>
  <si>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</si>
  <si>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</si>
  <si>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</si>
  <si>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</si>
  <si>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</si>
  <si>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</si>
  <si>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</si>
  <si>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</si>
  <si>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</si>
  <si>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</si>
  <si>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</si>
  <si>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</si>
  <si>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</si>
  <si>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</si>
  <si>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</si>
  <si>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</si>
  <si>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</si>
  <si>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</si>
  <si>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</si>
  <si>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</si>
  <si>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</si>
  <si>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</si>
  <si>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</si>
  <si>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</si>
  <si>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</si>
  <si>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</si>
  <si>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</si>
  <si>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</si>
  <si>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</si>
  <si>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</si>
  <si>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</si>
  <si>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</si>
  <si>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</si>
  <si>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</si>
  <si>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</si>
  <si>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</si>
  <si>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</si>
  <si>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</si>
  <si>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</si>
  <si>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</si>
  <si>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</si>
  <si>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</si>
  <si>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</si>
  <si>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</si>
  <si>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</si>
  <si>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</si>
  <si>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</si>
  <si>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</si>
  <si>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</si>
  <si>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</si>
  <si>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</si>
  <si>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</si>
  <si>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</si>
  <si>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</si>
  <si>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</si>
  <si>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</si>
  <si>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</si>
  <si>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</si>
  <si>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</si>
  <si>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</si>
  <si>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</si>
  <si>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</si>
  <si>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</si>
  <si>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</si>
  <si>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</si>
  <si>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</si>
  <si>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</si>
  <si>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</si>
  <si>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</si>
  <si>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</si>
  <si>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</si>
  <si>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</si>
  <si>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</si>
  <si>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</si>
  <si>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</si>
  <si>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</si>
  <si>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</si>
  <si>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</si>
  <si>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</si>
  <si>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</si>
  <si>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</si>
  <si>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</si>
  <si>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</si>
  <si>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</si>
  <si>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</si>
  <si>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</si>
  <si>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</si>
  <si>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</si>
  <si>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</si>
  <si>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</si>
  <si>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</si>
  <si>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</si>
  <si>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</si>
  <si>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</si>
  <si>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</si>
  <si>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</si>
  <si>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</si>
  <si>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</si>
  <si>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</si>
  <si>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</si>
  <si>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</si>
  <si>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</si>
  <si>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</si>
  <si>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</si>
  <si>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</si>
  <si>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</si>
  <si>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</si>
  <si>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</si>
  <si>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</si>
  <si>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</si>
  <si>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</si>
  <si>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</si>
  <si>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</si>
  <si>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</si>
  <si>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</si>
  <si>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</si>
  <si>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</si>
  <si>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</si>
  <si>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</si>
  <si>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</si>
  <si>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</si>
  <si>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</si>
  <si>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</si>
  <si>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</si>
  <si>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</si>
  <si>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</si>
  <si>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</si>
  <si>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</si>
  <si>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</si>
  <si>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</si>
  <si>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</si>
  <si>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</si>
  <si>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</si>
  <si>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</si>
  <si>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</si>
  <si>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</si>
  <si>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</si>
  <si>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</si>
  <si>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</si>
  <si>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</si>
  <si>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</si>
  <si>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</si>
  <si>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</si>
  <si>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</si>
  <si>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</si>
  <si>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</si>
  <si>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</si>
  <si>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</si>
  <si>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</si>
  <si>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</si>
  <si>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</si>
  <si>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</si>
  <si>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</si>
  <si>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</si>
  <si>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</si>
  <si>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</si>
  <si>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</si>
  <si>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</si>
  <si>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</si>
  <si>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</si>
  <si>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</si>
  <si>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</si>
  <si>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</si>
  <si>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</si>
  <si>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</si>
  <si>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</si>
  <si>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</si>
  <si>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</si>
  <si>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</si>
  <si>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</si>
  <si>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</si>
  <si>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</si>
  <si>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</si>
  <si>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</si>
  <si>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</si>
  <si>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</si>
  <si>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</si>
  <si>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</si>
  <si>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</si>
  <si>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</si>
  <si>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</si>
  <si>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</si>
  <si>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</si>
  <si>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</si>
  <si>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</si>
  <si>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</si>
  <si>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</si>
  <si>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</si>
  <si>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</si>
  <si>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</si>
  <si>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</si>
  <si>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</si>
  <si>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</si>
  <si>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</si>
  <si>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</si>
  <si>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</si>
  <si>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</si>
  <si>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</si>
  <si>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</si>
  <si>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</si>
  <si>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</si>
  <si>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</si>
  <si>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</si>
  <si>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</si>
  <si>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</si>
  <si>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</si>
  <si>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</si>
  <si>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</si>
  <si>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</si>
  <si>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</si>
  <si>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</si>
  <si>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</si>
  <si>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</si>
  <si>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</si>
  <si>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</si>
  <si>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</si>
  <si>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</si>
  <si>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</si>
  <si>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</si>
  <si>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</si>
  <si>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</si>
  <si>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</si>
  <si>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</si>
  <si>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</si>
  <si>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</si>
  <si>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</si>
  <si>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</si>
  <si>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</si>
  <si>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</si>
  <si>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</si>
  <si>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</si>
  <si>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</si>
  <si>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</si>
  <si>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</si>
  <si>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</si>
  <si>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</si>
  <si>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</si>
  <si>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</si>
  <si>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</si>
  <si>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</si>
  <si>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</si>
  <si>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</si>
  <si>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</si>
  <si>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</si>
  <si>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</si>
  <si>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</si>
  <si>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</si>
  <si>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</si>
  <si>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</si>
  <si>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</si>
  <si>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</si>
  <si>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</si>
  <si>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</si>
  <si>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</si>
  <si>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</si>
  <si>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</si>
  <si>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</si>
  <si>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</si>
  <si>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</si>
  <si>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</si>
  <si>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</si>
  <si>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</si>
  <si>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</si>
  <si>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</si>
  <si>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</si>
  <si>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</si>
  <si>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</si>
  <si>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</si>
  <si>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</si>
  <si>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</si>
  <si>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</si>
  <si>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</si>
  <si>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</si>
  <si>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</si>
  <si>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</si>
  <si>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</si>
  <si>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</si>
  <si>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</si>
  <si>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</si>
  <si>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</si>
  <si>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</si>
  <si>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</si>
  <si>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</si>
  <si>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</si>
  <si>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</si>
  <si>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</si>
  <si>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</si>
  <si>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</si>
  <si>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</si>
  <si>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</si>
  <si>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</si>
  <si>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</si>
  <si>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</si>
  <si>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</si>
  <si>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</si>
  <si>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</si>
  <si>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</si>
  <si>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</si>
  <si>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</si>
  <si>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</si>
  <si>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</si>
  <si>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</si>
  <si>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</si>
  <si>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</si>
  <si>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</si>
  <si>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</si>
  <si>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</si>
  <si>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</si>
  <si>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</si>
  <si>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</si>
  <si>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</si>
  <si>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</si>
  <si>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</si>
  <si>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</si>
  <si>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</si>
  <si>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</si>
  <si>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</si>
  <si>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</si>
  <si>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</si>
  <si>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</si>
  <si>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</si>
  <si>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</si>
  <si>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</si>
  <si>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</si>
  <si>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</si>
  <si>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</si>
  <si>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</si>
  <si>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</si>
  <si>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</si>
  <si>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</si>
  <si>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</si>
  <si>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</si>
  <si>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</si>
  <si>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</si>
  <si>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</si>
  <si>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</si>
  <si>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</si>
  <si>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</si>
  <si>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</si>
  <si>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</si>
  <si>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</si>
  <si>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</si>
  <si>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</si>
  <si>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</si>
  <si>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</si>
  <si>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</si>
  <si>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</si>
  <si>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</si>
  <si>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</si>
  <si>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</si>
  <si>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</si>
  <si>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</si>
  <si>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</si>
  <si>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</si>
  <si>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</si>
  <si>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</si>
  <si>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</si>
  <si>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</si>
  <si>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</si>
  <si>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</si>
  <si>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</si>
  <si>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</si>
  <si>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</si>
  <si>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</si>
  <si>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</si>
  <si>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</si>
  <si>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</si>
  <si>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</si>
  <si>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</si>
  <si>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</si>
  <si>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</si>
  <si>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</si>
  <si>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</si>
  <si>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</si>
  <si>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</si>
  <si>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</si>
  <si>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</si>
  <si>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</si>
  <si>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</si>
  <si>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</si>
  <si>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</si>
  <si>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</si>
  <si>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</si>
  <si>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</si>
  <si>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</si>
  <si>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</si>
  <si>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</si>
  <si>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</si>
  <si>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</si>
  <si>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</si>
  <si>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</si>
  <si>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</si>
  <si>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</si>
  <si>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</si>
  <si>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</si>
  <si>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</si>
  <si>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</si>
  <si>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</si>
  <si>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</si>
  <si>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</si>
  <si>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</si>
  <si>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</si>
  <si>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</si>
  <si>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</si>
  <si>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</si>
  <si>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</si>
  <si>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</si>
  <si>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</si>
  <si>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</si>
  <si>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</si>
  <si>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</si>
  <si>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</si>
  <si>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</si>
  <si>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</si>
  <si>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</si>
  <si>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</si>
  <si>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</si>
  <si>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</si>
  <si>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</si>
  <si>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</si>
  <si>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</si>
  <si>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</si>
  <si>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</si>
  <si>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</si>
  <si>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</si>
  <si>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</si>
  <si>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</si>
  <si>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</si>
  <si>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</si>
  <si>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</si>
  <si>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</si>
  <si>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</si>
  <si>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</si>
  <si>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</si>
  <si>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</si>
  <si>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</si>
  <si>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</si>
  <si>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</si>
  <si>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</si>
  <si>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</si>
  <si>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</si>
  <si>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</si>
  <si>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</si>
  <si>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</si>
  <si>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</si>
  <si>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</si>
  <si>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</si>
  <si>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</si>
  <si>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</si>
  <si>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</si>
  <si>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</si>
  <si>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</si>
  <si>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</si>
  <si>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</si>
  <si>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</si>
  <si>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</si>
  <si>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</si>
  <si>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</si>
  <si>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</si>
  <si>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</si>
  <si>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</si>
  <si>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</si>
  <si>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</si>
  <si>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</si>
  <si>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</si>
  <si>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</si>
  <si>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</si>
  <si>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</si>
  <si>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</si>
  <si>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</si>
  <si>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</si>
  <si>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</si>
  <si>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</si>
  <si>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</si>
  <si>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</si>
  <si>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</si>
  <si>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</si>
  <si>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</si>
  <si>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</si>
  <si>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</si>
  <si>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</si>
  <si>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</si>
  <si>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</si>
  <si>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</si>
  <si>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</si>
  <si>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</si>
  <si>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</si>
  <si>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</si>
  <si>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</si>
  <si>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</si>
  <si>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</si>
  <si>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</si>
  <si>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</si>
  <si>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</si>
  <si>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</si>
  <si>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</si>
  <si>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</si>
  <si>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</si>
  <si>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</si>
  <si>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</si>
  <si>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</si>
  <si>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</si>
  <si>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</si>
  <si>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</si>
  <si>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</si>
  <si>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</si>
  <si>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</si>
  <si>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</si>
  <si>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</si>
  <si>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</si>
  <si>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</si>
  <si>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</si>
  <si>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</si>
  <si>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</si>
  <si>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</si>
  <si>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</si>
  <si>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</si>
  <si>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</si>
  <si>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</si>
  <si>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</si>
  <si>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</si>
  <si>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</si>
  <si>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</si>
  <si>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</si>
  <si>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</si>
  <si>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</si>
  <si>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</si>
  <si>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</si>
  <si>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</si>
  <si>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</si>
  <si>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</si>
  <si>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</si>
  <si>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</si>
  <si>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</si>
  <si>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</si>
  <si>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</si>
  <si>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</si>
  <si>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</si>
  <si>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</si>
  <si>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</si>
  <si>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</si>
  <si>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</si>
  <si>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</si>
  <si>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</si>
  <si>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</si>
  <si>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</si>
  <si>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</si>
  <si>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</si>
  <si>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</si>
  <si>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</si>
  <si>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</si>
  <si>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</si>
  <si>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</si>
  <si>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</si>
  <si>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</si>
  <si>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</si>
  <si>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</si>
  <si>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</si>
  <si>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</si>
  <si>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</si>
  <si>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</si>
  <si>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</si>
  <si>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</si>
  <si>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</si>
  <si>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</si>
  <si>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</si>
  <si>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</si>
  <si>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</si>
  <si>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</si>
  <si>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</si>
  <si>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</si>
  <si>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</si>
  <si>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</si>
  <si>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</si>
  <si>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</si>
  <si>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</si>
  <si>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</si>
  <si>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</si>
  <si>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</si>
  <si>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</si>
  <si>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</si>
  <si>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</si>
  <si>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</si>
  <si>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</si>
  <si>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</si>
  <si>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</si>
  <si>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</si>
  <si>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</si>
  <si>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</si>
  <si>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</si>
  <si>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</si>
  <si>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</si>
  <si>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</si>
  <si>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</si>
  <si>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</si>
  <si>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</si>
  <si>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</si>
  <si>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</si>
  <si>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</si>
  <si>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</si>
  <si>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</si>
  <si>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</si>
  <si>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</si>
  <si>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</si>
  <si>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</si>
  <si>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</si>
  <si>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</si>
  <si>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</si>
  <si>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</si>
  <si>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</si>
  <si>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</si>
  <si>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</si>
  <si>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</si>
  <si>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</si>
  <si>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</si>
  <si>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</si>
  <si>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</si>
  <si>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</si>
  <si>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</si>
  <si>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</si>
  <si>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</si>
  <si>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</si>
  <si>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</si>
  <si>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</si>
  <si>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</si>
  <si>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</si>
  <si>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</si>
  <si>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</si>
  <si>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</si>
  <si>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</si>
  <si>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</si>
  <si>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</si>
  <si>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</si>
  <si>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</si>
  <si>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</si>
  <si>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</si>
  <si>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</si>
  <si>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</si>
  <si>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</si>
  <si>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</si>
  <si>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</si>
  <si>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</si>
  <si>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</si>
  <si>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</si>
  <si>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</si>
  <si>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</si>
  <si>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</si>
  <si>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</si>
  <si>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</si>
  <si>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</si>
  <si>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</si>
  <si>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</si>
  <si>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</si>
  <si>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</si>
  <si>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</si>
  <si>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</si>
  <si>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</si>
  <si>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</si>
  <si>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</si>
  <si>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</si>
  <si>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</si>
  <si>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</si>
  <si>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</si>
  <si>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</si>
  <si>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</si>
  <si>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</si>
  <si>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</si>
  <si>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</si>
  <si>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</si>
  <si>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</si>
  <si>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</si>
  <si>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</si>
  <si>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</si>
  <si>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</si>
  <si>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</si>
  <si>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</si>
  <si>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</si>
  <si>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</si>
  <si>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</si>
  <si>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</si>
  <si>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</si>
  <si>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</si>
  <si>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</si>
  <si>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</si>
  <si>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</si>
  <si>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</si>
  <si>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</si>
  <si>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</si>
  <si>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</si>
  <si>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</si>
  <si>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</si>
  <si>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</si>
  <si>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</si>
  <si>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</si>
  <si>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</si>
  <si>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</si>
  <si>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</si>
  <si>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</si>
  <si>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</si>
  <si>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</si>
  <si>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</si>
  <si>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</si>
  <si>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</si>
  <si>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</si>
  <si>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</si>
  <si>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</si>
  <si>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</si>
  <si>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</si>
  <si>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</si>
  <si>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</si>
  <si>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</si>
  <si>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</si>
  <si>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</si>
  <si>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</si>
  <si>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</si>
  <si>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</si>
  <si>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</si>
  <si>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</si>
  <si>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</si>
  <si>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</si>
  <si>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</si>
  <si>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</si>
  <si>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</si>
  <si>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</si>
  <si>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</si>
  <si>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</si>
  <si>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</si>
  <si>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</si>
  <si>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</si>
  <si>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</si>
  <si>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</si>
  <si>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</si>
  <si>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</si>
  <si>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</si>
  <si>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</si>
  <si>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</si>
  <si>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</si>
  <si>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</si>
  <si>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</si>
  <si>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</si>
  <si>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</si>
  <si>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</si>
  <si>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</si>
  <si>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</si>
  <si>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</si>
  <si>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</si>
  <si>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</si>
  <si>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</si>
  <si>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</si>
  <si>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</si>
  <si>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</si>
  <si>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</si>
  <si>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</si>
  <si>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</si>
  <si>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</si>
  <si>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</si>
  <si>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</si>
  <si>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</si>
  <si>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</si>
  <si>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</si>
  <si>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</si>
  <si>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</si>
  <si>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</si>
  <si>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</si>
  <si>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</si>
  <si>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</si>
  <si>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</si>
  <si>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</si>
  <si>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</si>
  <si>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</si>
  <si>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</si>
  <si>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</si>
  <si>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</si>
  <si>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</si>
  <si>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</si>
  <si>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</si>
  <si>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</si>
  <si>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</si>
  <si>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</si>
  <si>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</si>
  <si>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</si>
  <si>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</si>
  <si>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</si>
  <si>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</si>
  <si>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</si>
  <si>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</si>
  <si>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</si>
  <si>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</si>
  <si>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</si>
  <si>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</si>
  <si>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</si>
  <si>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</si>
  <si>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</si>
  <si>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</si>
  <si>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</si>
  <si>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</si>
  <si>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</si>
  <si>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</si>
  <si>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</si>
  <si>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</si>
  <si>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</si>
  <si>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</si>
  <si>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</si>
  <si>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</si>
  <si>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</si>
  <si>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</si>
  <si>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</si>
  <si>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</si>
  <si>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</si>
  <si>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</si>
  <si>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</si>
  <si>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</si>
  <si>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</si>
  <si>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</si>
  <si>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</si>
  <si>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</si>
  <si>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</si>
  <si>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</si>
  <si>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</si>
  <si>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</si>
  <si>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</si>
  <si>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</si>
  <si>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</si>
  <si>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</si>
  <si>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</si>
  <si>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</si>
  <si>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</si>
  <si>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</si>
  <si>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</si>
  <si>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</si>
  <si>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</si>
  <si>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</si>
  <si>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</si>
  <si>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</si>
  <si>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</si>
  <si>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</si>
  <si>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</si>
  <si>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</si>
  <si>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</si>
  <si>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</si>
  <si>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</si>
  <si>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</si>
  <si>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</si>
  <si>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</si>
  <si>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</si>
  <si>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</si>
  <si>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</si>
  <si>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</si>
  <si>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</si>
  <si>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</si>
  <si>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</si>
  <si>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</si>
  <si>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</si>
  <si>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</si>
  <si>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</si>
  <si>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</si>
  <si>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</si>
  <si>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</si>
  <si>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</si>
  <si>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</si>
  <si>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</si>
  <si>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</si>
  <si>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</si>
  <si>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</si>
  <si>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</si>
  <si>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</si>
  <si>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</si>
  <si>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</si>
  <si>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</si>
  <si>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</si>
  <si>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</si>
  <si>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</si>
  <si>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</si>
  <si>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</si>
  <si>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</si>
  <si>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</si>
  <si>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</si>
  <si>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</si>
  <si>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</si>
  <si>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</si>
  <si>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</si>
  <si>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</si>
  <si>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</si>
  <si>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</si>
  <si>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</si>
  <si>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</si>
  <si>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</si>
  <si>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</si>
  <si>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</si>
  <si>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</si>
  <si>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</si>
  <si>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</si>
  <si>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</si>
  <si>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</si>
  <si>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</si>
  <si>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</si>
  <si>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</si>
  <si>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</si>
  <si>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</si>
  <si>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</si>
  <si>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</si>
  <si>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</si>
  <si>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</si>
  <si>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</si>
  <si>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</si>
  <si>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</si>
  <si>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</si>
  <si>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</si>
  <si>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</si>
  <si>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</si>
  <si>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</si>
  <si>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</si>
  <si>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</si>
  <si>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</si>
  <si>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</si>
  <si>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</si>
  <si>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</si>
  <si>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</si>
  <si>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</si>
  <si>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</si>
  <si>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</si>
  <si>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</si>
  <si>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</si>
  <si>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</si>
  <si>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</si>
  <si>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</si>
  <si>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</si>
  <si>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</si>
  <si>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</si>
  <si>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</si>
  <si>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</si>
  <si>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</si>
  <si>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</si>
  <si>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</si>
  <si>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</si>
  <si>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</si>
  <si>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</si>
  <si>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</si>
  <si>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</si>
  <si>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</si>
  <si>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</si>
  <si>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</si>
  <si>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</si>
  <si>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</si>
  <si>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</si>
  <si>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</si>
  <si>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</si>
  <si>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</si>
  <si>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</si>
  <si>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</si>
  <si>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</si>
  <si>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</si>
  <si>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</si>
  <si>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</si>
  <si>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</si>
  <si>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</si>
  <si>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</si>
  <si>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</si>
  <si>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</si>
  <si>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</si>
  <si>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</si>
  <si>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</si>
  <si>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</si>
  <si>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</si>
  <si>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</si>
  <si>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</si>
  <si>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</si>
  <si>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</si>
  <si>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</si>
  <si>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</si>
  <si>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</si>
  <si>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</si>
  <si>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</si>
  <si>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</si>
  <si>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</si>
  <si>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</si>
  <si>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</si>
  <si>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</si>
  <si>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</si>
  <si>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</si>
  <si>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</si>
  <si>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</si>
  <si>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</si>
  <si>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</si>
  <si>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</si>
  <si>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</si>
  <si>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</si>
  <si>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</si>
  <si>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</si>
  <si>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</si>
  <si>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</si>
  <si>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</si>
  <si>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</si>
  <si>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</si>
  <si>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</si>
  <si>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</si>
  <si>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</si>
  <si>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</si>
  <si>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</si>
  <si>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</si>
  <si>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</si>
  <si>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</si>
  <si>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</si>
  <si>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</si>
  <si>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</si>
  <si>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</si>
  <si>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</si>
  <si>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</si>
  <si>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</si>
  <si>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</si>
  <si>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</si>
  <si>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</si>
  <si>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</si>
  <si>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</si>
  <si>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</si>
  <si>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</si>
  <si>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</si>
  <si>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</si>
  <si>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</si>
  <si>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</si>
  <si>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</si>
  <si>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</si>
  <si>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</si>
  <si>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</si>
  <si>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</si>
  <si>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</si>
  <si>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</si>
  <si>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</si>
  <si>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</si>
  <si>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</si>
  <si>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</si>
  <si>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</si>
  <si>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</si>
  <si>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</si>
  <si>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</si>
  <si>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</si>
  <si>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</si>
  <si>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</si>
  <si>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</si>
  <si>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</si>
  <si>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</si>
  <si>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</si>
  <si>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</si>
  <si>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</si>
  <si>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</si>
  <si>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</si>
  <si>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</si>
  <si>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</si>
  <si>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</si>
  <si>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</si>
  <si>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</si>
  <si>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</si>
  <si>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</si>
  <si>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</si>
  <si>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</si>
  <si>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</si>
  <si>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</si>
  <si>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</si>
  <si>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</si>
  <si>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</si>
  <si>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</si>
  <si>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</si>
  <si>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</si>
  <si>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</si>
  <si>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</si>
  <si>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</si>
  <si>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</si>
  <si>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</si>
  <si>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</si>
  <si>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</si>
  <si>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</si>
  <si>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</si>
  <si>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</si>
  <si>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</si>
  <si>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</si>
  <si>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</si>
  <si>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</si>
  <si>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</si>
  <si>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</si>
  <si>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</si>
  <si>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</si>
  <si>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</si>
  <si>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</si>
  <si>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</si>
  <si>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</si>
  <si>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</si>
  <si>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</si>
  <si>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</si>
  <si>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</si>
  <si>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</si>
  <si>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</si>
  <si>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</si>
  <si>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</si>
  <si>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</si>
  <si>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</si>
  <si>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</si>
  <si>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</si>
  <si>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</si>
  <si>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</si>
  <si>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</si>
  <si>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</si>
  <si>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</si>
  <si>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</si>
  <si>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</si>
  <si>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</si>
  <si>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</si>
  <si>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</si>
  <si>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</si>
  <si>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</si>
  <si>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</si>
  <si>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</si>
  <si>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</si>
  <si>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</si>
  <si>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</si>
  <si>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</si>
  <si>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</si>
  <si>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</si>
  <si>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</si>
  <si>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</si>
  <si>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</si>
  <si>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</si>
  <si>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</si>
  <si>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</si>
  <si>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</si>
  <si>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</si>
  <si>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</si>
  <si>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</si>
  <si>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</si>
  <si>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</si>
  <si>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</si>
  <si>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</si>
  <si>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</si>
  <si>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</si>
  <si>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</si>
  <si>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</si>
  <si>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</si>
  <si>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</si>
  <si>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</si>
  <si>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</si>
  <si>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</si>
  <si>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</si>
  <si>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</si>
  <si>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</si>
  <si>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</si>
  <si>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</si>
  <si>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</si>
  <si>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</si>
  <si>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</si>
  <si>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</si>
  <si>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</si>
  <si>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</si>
  <si>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</si>
  <si>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</si>
  <si>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</si>
  <si>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</si>
  <si>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</si>
  <si>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</si>
  <si>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</si>
  <si>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</si>
  <si>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</si>
  <si>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</si>
  <si>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</si>
  <si>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</si>
  <si>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</si>
  <si>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</si>
  <si>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</si>
  <si>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</si>
  <si>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</si>
  <si>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</si>
  <si>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</si>
  <si>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</si>
  <si>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</si>
  <si>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</si>
  <si>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</si>
  <si>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</si>
  <si>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</si>
  <si>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</si>
  <si>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</si>
  <si>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</si>
  <si>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</si>
  <si>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</si>
  <si>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</si>
  <si>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</si>
  <si>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</si>
  <si>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</si>
  <si>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</si>
  <si>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</si>
  <si>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</si>
  <si>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</si>
  <si>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</si>
  <si>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</si>
  <si>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</si>
  <si>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</si>
  <si>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</si>
  <si>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</si>
  <si>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</si>
  <si>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</si>
  <si>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</si>
  <si>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</si>
  <si>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</si>
  <si>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</si>
  <si>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</si>
  <si>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</si>
  <si>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</si>
  <si>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</si>
  <si>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</si>
  <si>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</si>
  <si>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</si>
  <si>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</si>
  <si>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</si>
  <si>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</si>
  <si>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</si>
  <si>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</si>
  <si>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</si>
  <si>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</si>
  <si>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</si>
  <si>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</si>
  <si>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</si>
  <si>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</si>
  <si>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</si>
  <si>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</si>
  <si>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</si>
  <si>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</si>
  <si>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</si>
  <si>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</si>
  <si>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</si>
  <si>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</si>
  <si>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</si>
  <si>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</si>
  <si>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</si>
  <si>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</si>
  <si>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</si>
  <si>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</si>
  <si>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</si>
  <si>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</si>
  <si>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</si>
  <si>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</si>
  <si>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</si>
  <si>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</si>
  <si>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</si>
  <si>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</si>
  <si>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</si>
  <si>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</si>
  <si>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</si>
  <si>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</si>
  <si>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</si>
  <si>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</si>
  <si>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</si>
  <si>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</si>
  <si>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</si>
  <si>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</si>
  <si>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</si>
  <si>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</si>
  <si>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</si>
  <si>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</si>
  <si>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</si>
  <si>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</si>
  <si>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</si>
  <si>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</si>
  <si>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</si>
  <si>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</si>
  <si>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</si>
  <si>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</si>
  <si>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</si>
  <si>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</si>
  <si>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</si>
  <si>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</si>
  <si>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</si>
  <si>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</si>
  <si>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</si>
  <si>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</si>
  <si>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</si>
  <si>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</si>
  <si>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</si>
  <si>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</si>
  <si>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</si>
  <si>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</si>
  <si>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</si>
  <si>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</si>
  <si>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</si>
  <si>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</si>
  <si>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</si>
  <si>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</si>
  <si>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</si>
  <si>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</si>
  <si>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</si>
  <si>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</si>
  <si>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</si>
  <si>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</si>
  <si>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</si>
  <si>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</si>
  <si>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</si>
  <si>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</si>
  <si>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</si>
  <si>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</si>
  <si>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</si>
  <si>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</si>
  <si>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</si>
  <si>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</si>
  <si>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</si>
  <si>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</si>
  <si>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</si>
  <si>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</si>
  <si>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</si>
  <si>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</si>
  <si>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</si>
  <si>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</si>
  <si>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</si>
  <si>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</si>
  <si>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</si>
  <si>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</si>
  <si>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</si>
  <si>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</si>
  <si>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</si>
  <si>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</si>
  <si>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</si>
  <si>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</si>
  <si>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</si>
  <si>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</si>
  <si>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</si>
  <si>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</si>
  <si>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</si>
  <si>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</si>
  <si>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</si>
  <si>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</si>
  <si>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</si>
  <si>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</si>
  <si>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</si>
  <si>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</si>
  <si>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</si>
  <si>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</si>
  <si>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</si>
  <si>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</si>
  <si>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</si>
  <si>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</si>
  <si>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</si>
  <si>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</si>
  <si>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</si>
  <si>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</si>
  <si>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</si>
  <si>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</si>
  <si>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</si>
  <si>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</si>
  <si>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</si>
  <si>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</si>
  <si>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</si>
  <si>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</si>
  <si>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</si>
  <si>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</si>
  <si>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</si>
  <si>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</si>
  <si>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</si>
  <si>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</si>
  <si>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</si>
  <si>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</si>
  <si>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</si>
  <si>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</si>
  <si>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</si>
  <si>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</si>
  <si>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</si>
  <si>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</si>
  <si>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</si>
  <si>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</si>
  <si>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</si>
  <si>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</si>
  <si>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</si>
  <si>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</si>
  <si>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</si>
  <si>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</si>
  <si>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</si>
  <si>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</si>
  <si>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</si>
  <si>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</si>
  <si>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</si>
  <si>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</si>
  <si>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</si>
  <si>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</si>
  <si>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</si>
  <si>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</si>
  <si>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</si>
  <si>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</si>
  <si>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</si>
  <si>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</si>
  <si>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</si>
  <si>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</si>
  <si>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</si>
  <si>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</si>
  <si>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</si>
  <si>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</si>
  <si>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</si>
  <si>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</si>
  <si>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</si>
  <si>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</si>
  <si>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</si>
  <si>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</si>
  <si>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</si>
  <si>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</si>
  <si>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</si>
  <si>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</si>
  <si>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</si>
  <si>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</si>
  <si>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</si>
  <si>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</si>
  <si>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</si>
  <si>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</si>
  <si>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</si>
  <si>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</si>
  <si>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</si>
  <si>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</si>
  <si>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</si>
  <si>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</si>
  <si>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</si>
  <si>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</si>
  <si>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</si>
  <si>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</si>
  <si>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</si>
  <si>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</si>
  <si>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</si>
  <si>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</si>
  <si>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</si>
  <si>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</si>
  <si>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</si>
  <si>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</si>
  <si>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</si>
  <si>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</si>
  <si>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</si>
  <si>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</si>
  <si>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</si>
  <si>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</si>
  <si>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</si>
  <si>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</si>
  <si>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</si>
  <si>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</si>
  <si>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</si>
  <si>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</si>
  <si>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</si>
  <si>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</si>
  <si>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</si>
  <si>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</si>
  <si>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</si>
  <si>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</si>
  <si>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</si>
  <si>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</si>
  <si>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</si>
  <si>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</si>
  <si>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</si>
  <si>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</si>
  <si>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</si>
  <si>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</si>
  <si>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</si>
  <si>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</si>
  <si>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</si>
  <si>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</si>
  <si>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</si>
  <si>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</si>
  <si>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</si>
  <si>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</si>
  <si>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</si>
  <si>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</si>
  <si>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</si>
  <si>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</si>
  <si>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</si>
  <si>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</si>
  <si>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</si>
  <si>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</si>
  <si>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</si>
  <si>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</si>
  <si>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</si>
  <si>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</si>
  <si>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</si>
  <si>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</si>
  <si>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</si>
  <si>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</si>
  <si>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</si>
  <si>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</si>
  <si>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</si>
  <si>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</si>
  <si>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</si>
  <si>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</si>
  <si>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</si>
  <si>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</si>
  <si>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</si>
  <si>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</si>
  <si>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</si>
  <si>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</si>
  <si>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</si>
  <si>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</si>
  <si>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</si>
  <si>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</si>
  <si>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</si>
  <si>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</si>
  <si>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</si>
  <si>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</si>
  <si>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</si>
  <si>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</si>
  <si>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</si>
  <si>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</si>
  <si>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</si>
  <si>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</si>
  <si>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</si>
  <si>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</si>
  <si>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</si>
  <si>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</si>
  <si>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</si>
  <si>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</si>
  <si>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</si>
  <si>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</si>
  <si>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</si>
  <si>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</si>
  <si>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</si>
  <si>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</si>
  <si>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</si>
  <si>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</si>
  <si>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</si>
  <si>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</si>
  <si>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</si>
  <si>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</si>
  <si>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</si>
  <si>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</si>
  <si>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</si>
  <si>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</si>
  <si>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</si>
  <si>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</si>
  <si>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</si>
  <si>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</si>
  <si>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</si>
  <si>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</si>
  <si>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</si>
  <si>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</si>
  <si>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</si>
  <si>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</si>
  <si>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</si>
  <si>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</si>
  <si>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</si>
  <si>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</si>
  <si>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</si>
  <si>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</si>
  <si>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</si>
  <si>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</si>
  <si>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</si>
  <si>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</si>
  <si>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</si>
  <si>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</si>
  <si>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</si>
  <si>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</si>
  <si>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</si>
  <si>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</si>
  <si>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</si>
  <si>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</si>
  <si>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</si>
  <si>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</si>
  <si>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</si>
  <si>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</si>
  <si>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</si>
  <si>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</si>
  <si>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</si>
  <si>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</si>
  <si>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</si>
  <si>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</si>
  <si>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</si>
  <si>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</si>
  <si>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</si>
  <si>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</si>
  <si>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</si>
  <si>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</si>
  <si>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</si>
  <si>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</si>
  <si>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</si>
  <si>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</si>
  <si>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</si>
  <si>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</si>
  <si>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</si>
  <si>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</si>
  <si>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</si>
  <si>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</si>
  <si>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</si>
  <si>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</si>
  <si>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</si>
  <si>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</si>
  <si>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</si>
  <si>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</si>
  <si>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</si>
  <si>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</si>
  <si>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</si>
  <si>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</si>
  <si>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</si>
  <si>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</si>
  <si>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</si>
  <si>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</si>
  <si>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</si>
  <si>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</si>
  <si>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</si>
  <si>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</si>
  <si>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</si>
  <si>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</si>
  <si>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</si>
  <si>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</si>
  <si>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</si>
  <si>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</si>
  <si>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</si>
  <si>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</si>
  <si>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</si>
  <si>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</si>
  <si>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</si>
  <si>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</si>
  <si>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</si>
  <si>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</si>
  <si>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</si>
  <si>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</si>
  <si>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</si>
  <si>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</si>
  <si>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</si>
  <si>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</si>
  <si>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</si>
  <si>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</si>
  <si>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</si>
  <si>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</si>
  <si>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</si>
  <si>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</si>
  <si>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</si>
  <si>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</si>
  <si>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</si>
  <si>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</si>
  <si>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</si>
  <si>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</si>
  <si>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</si>
  <si>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</si>
  <si>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</si>
  <si>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</si>
  <si>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</si>
  <si>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</si>
  <si>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</si>
  <si>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</si>
  <si>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</si>
  <si>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</si>
  <si>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</si>
  <si>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</si>
  <si>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</si>
  <si>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</si>
  <si>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</si>
  <si>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</si>
  <si>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</si>
  <si>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</si>
  <si>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</si>
  <si>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</si>
  <si>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</si>
  <si>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</si>
  <si>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</si>
  <si>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</si>
  <si>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</si>
  <si>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</si>
  <si>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</si>
  <si>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</si>
  <si>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</si>
  <si>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</si>
  <si>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</si>
  <si>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</si>
  <si>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</si>
  <si>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</si>
  <si>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</si>
  <si>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</si>
  <si>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</si>
  <si>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</si>
  <si>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</si>
  <si>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</si>
  <si>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</si>
  <si>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</si>
  <si>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</si>
  <si>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</si>
  <si>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</si>
  <si>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</si>
  <si>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</si>
  <si>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</si>
  <si>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</si>
  <si>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</si>
  <si>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</si>
  <si>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</si>
  <si>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</si>
  <si>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</si>
  <si>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</si>
  <si>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</si>
  <si>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</si>
  <si>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</si>
  <si>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</si>
  <si>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</si>
  <si>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</si>
  <si>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</si>
  <si>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</si>
  <si>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</si>
  <si>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</si>
  <si>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</si>
  <si>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</si>
  <si>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</si>
  <si>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</si>
  <si>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</si>
  <si>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</si>
  <si>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</si>
  <si>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</si>
  <si>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</si>
  <si>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</si>
  <si>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</si>
  <si>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</si>
  <si>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</si>
  <si>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</si>
  <si>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</si>
  <si>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</si>
  <si>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</si>
  <si>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</si>
  <si>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</si>
  <si>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</si>
  <si>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</si>
  <si>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</si>
  <si>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</si>
  <si>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</si>
  <si>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</si>
  <si>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</si>
  <si>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</si>
  <si>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</si>
  <si>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</si>
  <si>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</si>
  <si>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</si>
  <si>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</si>
  <si>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</si>
  <si>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</si>
  <si>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</si>
  <si>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</si>
  <si>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</si>
  <si>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</si>
  <si>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</si>
  <si>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</si>
  <si>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</si>
  <si>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</si>
  <si>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</si>
  <si>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</si>
  <si>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</si>
  <si>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</si>
  <si>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</si>
  <si>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</si>
  <si>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</si>
  <si>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</si>
  <si>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</si>
  <si>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</si>
  <si>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</si>
  <si>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</si>
  <si>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</si>
  <si>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</si>
  <si>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</si>
  <si>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</si>
  <si>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</si>
  <si>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</si>
  <si>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</si>
  <si>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</si>
  <si>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</si>
  <si>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</si>
  <si>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</si>
  <si>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</si>
  <si>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</si>
  <si>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</si>
  <si>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</si>
  <si>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</si>
  <si>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</si>
  <si>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</si>
  <si>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</si>
  <si>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</si>
  <si>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</si>
  <si>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</si>
  <si>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</si>
  <si>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</si>
  <si>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</si>
  <si>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</si>
  <si>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</si>
  <si>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</si>
  <si>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</si>
  <si>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</si>
  <si>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</si>
  <si>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</si>
  <si>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</si>
  <si>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</si>
  <si>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</si>
  <si>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</si>
  <si>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</si>
  <si>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</si>
  <si>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</si>
  <si>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</si>
  <si>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</si>
  <si>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</si>
  <si>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</si>
  <si>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</si>
  <si>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</si>
  <si>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</si>
  <si>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</si>
  <si>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</si>
  <si>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</si>
  <si>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</si>
  <si>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</si>
  <si>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</si>
  <si>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</si>
  <si>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</si>
  <si>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</si>
  <si>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</si>
  <si>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</si>
  <si>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</si>
  <si>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</si>
  <si>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</si>
  <si>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</si>
  <si>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</si>
  <si>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</si>
  <si>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</si>
  <si>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</si>
  <si>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</si>
  <si>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</si>
  <si>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</si>
  <si>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</si>
  <si>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</si>
  <si>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</si>
  <si>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</si>
  <si>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</si>
  <si>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</si>
  <si>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</si>
  <si>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</si>
  <si>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</si>
  <si>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</si>
  <si>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</si>
  <si>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</si>
  <si>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</si>
  <si>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</si>
  <si>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</si>
  <si>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</si>
  <si>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</si>
  <si>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</si>
  <si>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</si>
  <si>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</si>
  <si>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</si>
  <si>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</si>
  <si>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</si>
  <si>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WILMAN CONTRERAS MATEUS - SECRETARIO DE SALUD</t>
  </si>
  <si>
    <t>Implementar metodologias para la identificacion de la poblacion pobre y vulnerable del municipio para seleccionar los beneficiarios del regimen subsidiado en salud.</t>
  </si>
  <si>
    <t>Número</t>
  </si>
  <si>
    <t>Realizar seguimiento y control a las diferentes fuentes de recurso que financian el regimen subsidiado.</t>
  </si>
  <si>
    <t>Proyectar los actos administrativos de pago que garanticen el adecuado funcionamiento del régimen subsidiado en el municipio.</t>
  </si>
  <si>
    <t>Ejercer acciones de vigilancia, control y seguimiento para garantizar la prestacion y la calidad de los servicios de salud.</t>
  </si>
  <si>
    <t>Realizar la contratación para el apoyo operativo a la gestión de los procesos de auditoria en salud.</t>
  </si>
  <si>
    <t>Realizar las actividades intersectoriales con las EPS e IPS del lmunicipio con el fin de garantizar el acceso a los servicios de salud de la poblacion.</t>
  </si>
  <si>
    <t>Realizar los procesos contractuales de apoyo a la gestión.</t>
  </si>
  <si>
    <t>Compra de insumos y equipos para el fortalecimiento de la respuesta institucional intersectorial.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</si>
</sst>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3"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5703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5" t="s">
        <v>2</v>
      </c>
      <c r="C2" s="966"/>
      <c r="D2" s="966"/>
      <c r="E2" s="966"/>
      <c r="F2" s="966"/>
      <c r="G2" s="966"/>
      <c r="H2" s="966"/>
      <c r="I2" s="966"/>
      <c r="J2" s="966"/>
      <c r="K2" s="966"/>
      <c r="L2" s="966"/>
      <c r="M2" s="966"/>
      <c r="N2" s="966"/>
      <c r="O2" s="966"/>
      <c r="P2" s="966"/>
      <c r="Q2" s="966"/>
      <c r="R2" s="966"/>
      <c r="S2" s="966"/>
      <c r="T2" s="966"/>
      <c r="U2" s="966"/>
      <c r="V2" s="966"/>
      <c r="W2" s="966"/>
      <c r="X2" s="966"/>
      <c r="Y2" s="966"/>
      <c r="Z2" s="966"/>
      <c r="AA2" s="966"/>
      <c r="AB2" s="966"/>
      <c r="AC2" s="966"/>
      <c r="AD2" s="966"/>
      <c r="AE2" s="966"/>
      <c r="AF2" s="966"/>
      <c r="AG2" s="966"/>
      <c r="AH2" s="966"/>
      <c r="AI2" s="966"/>
      <c r="AJ2" s="966"/>
      <c r="AK2" s="966"/>
      <c r="AL2" s="966"/>
      <c r="AM2" s="966"/>
      <c r="AN2" s="966"/>
      <c r="AO2" s="966"/>
      <c r="AP2" s="966"/>
      <c r="AQ2" s="966"/>
      <c r="AR2" s="966"/>
      <c r="AS2" s="966"/>
      <c r="AT2" s="966"/>
      <c r="AU2" s="966"/>
      <c r="AV2" s="966"/>
      <c r="AW2" s="966"/>
      <c r="AX2" s="966"/>
      <c r="AY2" s="966"/>
      <c r="AZ2" s="966"/>
      <c r="BA2" s="967"/>
      <c r="BC2" s="902"/>
      <c r="BD2" s="904" t="s">
        <v>1669</v>
      </c>
      <c r="BE2" s="905"/>
      <c r="BF2" s="905"/>
      <c r="BG2" s="905"/>
      <c r="BH2" s="905"/>
      <c r="BI2" s="905"/>
      <c r="BJ2" s="905"/>
    </row>
    <row r="3" spans="1:62" ht="15.75" x14ac:dyDescent="0.2">
      <c r="B3" s="968" t="s">
        <v>1670</v>
      </c>
      <c r="C3" s="969"/>
      <c r="D3" s="969"/>
      <c r="E3" s="969"/>
      <c r="F3" s="969"/>
      <c r="G3" s="969"/>
      <c r="H3" s="969"/>
      <c r="I3" s="969"/>
      <c r="J3" s="969"/>
      <c r="K3" s="969"/>
      <c r="L3" s="969"/>
      <c r="M3" s="969"/>
      <c r="N3" s="970">
        <v>2016</v>
      </c>
      <c r="O3" s="970"/>
      <c r="P3" s="970"/>
      <c r="Q3" s="126" t="e">
        <f>VLOOKUP(N3,#REF!,2,0)</f>
        <v>#REF!</v>
      </c>
      <c r="R3" s="126">
        <f>VLOOKUP(N3,$N$310:$O$314,2,0)</f>
        <v>6</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3"/>
      <c r="BD3" s="904"/>
      <c r="BE3" s="905"/>
      <c r="BF3" s="905"/>
      <c r="BG3" s="905"/>
      <c r="BH3" s="905"/>
      <c r="BI3" s="905"/>
      <c r="BJ3" s="90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1" t="str">
        <f>VLOOKUP($D$9,'CONSOLIDADO PLAN DESARROLLO'!$DT$9:$DZ$62,3,0)</f>
        <v xml:space="preserve">E1. - SOCIAL:  Desarrollo Social con alta competitividad y proyección </v>
      </c>
      <c r="D5" s="971"/>
      <c r="E5" s="971"/>
      <c r="F5" s="971"/>
      <c r="G5" s="971"/>
      <c r="H5" s="971"/>
      <c r="I5" s="972"/>
      <c r="J5" s="973" t="s">
        <v>1672</v>
      </c>
      <c r="K5" s="974"/>
      <c r="L5" s="975" t="str">
        <f>VLOOKUP($D$9,'CONSOLIDADO PLAN DESARROLLO'!$DT$9:$DZ$62,5,0)</f>
        <v>Salud</v>
      </c>
      <c r="M5" s="975"/>
      <c r="N5" s="975"/>
      <c r="O5" s="975"/>
      <c r="P5" s="975"/>
      <c r="Q5" s="975"/>
      <c r="R5" s="975"/>
      <c r="S5" s="975"/>
      <c r="T5" s="975"/>
      <c r="U5" s="976"/>
      <c r="V5" s="977" t="s">
        <v>1790</v>
      </c>
      <c r="W5" s="978"/>
      <c r="X5" s="978"/>
      <c r="Y5" s="950"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50"/>
      <c r="AA5" s="950"/>
      <c r="AB5" s="950"/>
      <c r="AC5" s="950"/>
      <c r="AD5" s="950"/>
      <c r="AE5" s="950"/>
      <c r="AF5" s="950"/>
      <c r="AG5" s="950"/>
      <c r="AH5" s="950"/>
      <c r="AI5" s="950"/>
      <c r="AJ5" s="950"/>
      <c r="AK5" s="950"/>
      <c r="AL5" s="950"/>
      <c r="AM5" s="950"/>
      <c r="AN5" s="950"/>
      <c r="AO5" s="950"/>
      <c r="AP5" s="950"/>
      <c r="AQ5" s="950"/>
      <c r="AR5" s="950"/>
      <c r="AS5" s="950"/>
      <c r="AT5" s="950"/>
      <c r="AU5" s="950"/>
      <c r="AV5" s="950"/>
      <c r="AW5" s="950"/>
      <c r="AX5" s="950"/>
      <c r="AY5" s="950"/>
      <c r="AZ5" s="950"/>
      <c r="BA5" s="979"/>
    </row>
    <row r="6" spans="1:62" ht="15" customHeight="1" thickBot="1" x14ac:dyDescent="0.25">
      <c r="B6" s="133" t="s">
        <v>1673</v>
      </c>
      <c r="C6" s="950" t="str">
        <f>VLOOKUP($D$9,'CONSOLIDADO PLAN DESARROLLO'!$DT$9:$DZ$62,6,0)</f>
        <v>E1.P_B - SALUD CON ATENCIÓN DIGNA, PRIORITARIA Y DE CALIDAD</v>
      </c>
      <c r="D6" s="950"/>
      <c r="E6" s="950"/>
      <c r="F6" s="951"/>
      <c r="G6" s="906" t="s">
        <v>1792</v>
      </c>
      <c r="H6" s="907"/>
      <c r="I6" s="907"/>
      <c r="J6" s="907"/>
      <c r="K6" s="908" t="str">
        <f>VLOOKUP($D$9,'CONSOLIDADO PLAN DESARROLLO'!$DT$9:$DZ$62,7,0)</f>
        <v>Desarrollar acciones para fortalecer las condiciones del sistema de salud, que Garantice una atención digna, prioritaria y de calidad para todos</v>
      </c>
      <c r="L6" s="908"/>
      <c r="M6" s="908"/>
      <c r="N6" s="908"/>
      <c r="O6" s="908"/>
      <c r="P6" s="908"/>
      <c r="Q6" s="909"/>
      <c r="R6" s="952" t="s">
        <v>1674</v>
      </c>
      <c r="S6" s="953"/>
      <c r="T6" s="953"/>
      <c r="U6" s="953"/>
      <c r="V6" s="954"/>
      <c r="W6" s="954"/>
      <c r="X6" s="954"/>
      <c r="Y6" s="954"/>
      <c r="Z6" s="954"/>
      <c r="AA6" s="954"/>
      <c r="AB6" s="954"/>
      <c r="AC6" s="954"/>
      <c r="AD6" s="954"/>
      <c r="AE6" s="954"/>
      <c r="AF6" s="954"/>
      <c r="AG6" s="954"/>
      <c r="AH6" s="954"/>
      <c r="AI6" s="955"/>
      <c r="AJ6" s="956" t="s">
        <v>1675</v>
      </c>
      <c r="AK6" s="957"/>
      <c r="AL6" s="957"/>
      <c r="AM6" s="957"/>
      <c r="AN6" s="957"/>
      <c r="AO6" s="957"/>
      <c r="AP6" s="957"/>
      <c r="AQ6" s="957"/>
      <c r="AR6" s="957"/>
      <c r="AS6" s="957"/>
      <c r="AT6" s="957"/>
      <c r="AU6" s="957"/>
      <c r="AV6" s="957"/>
      <c r="AW6" s="957"/>
      <c r="AX6" s="957"/>
      <c r="AY6" s="957"/>
      <c r="AZ6" s="957"/>
      <c r="BA6" s="958"/>
    </row>
    <row r="7" spans="1:62" ht="36" customHeight="1" x14ac:dyDescent="0.2">
      <c r="B7" s="910" t="s">
        <v>1676</v>
      </c>
      <c r="C7" s="911"/>
      <c r="D7" s="959" t="s">
        <v>1677</v>
      </c>
      <c r="E7" s="914" t="s">
        <v>1678</v>
      </c>
      <c r="F7" s="961" t="s">
        <v>1679</v>
      </c>
      <c r="G7" s="963" t="s">
        <v>1680</v>
      </c>
      <c r="H7" s="938" t="s">
        <v>1793</v>
      </c>
      <c r="I7" s="940" t="s">
        <v>1916</v>
      </c>
      <c r="J7" s="942">
        <f>+$N$3</f>
        <v>2016</v>
      </c>
      <c r="K7" s="944" t="s">
        <v>1682</v>
      </c>
      <c r="L7" s="946" t="s">
        <v>1683</v>
      </c>
      <c r="M7" s="134"/>
      <c r="N7" s="134"/>
      <c r="O7" s="134"/>
      <c r="P7" s="134"/>
      <c r="Q7" s="134"/>
      <c r="R7" s="948" t="s">
        <v>1918</v>
      </c>
      <c r="S7" s="949"/>
      <c r="T7" s="932" t="s">
        <v>1935</v>
      </c>
      <c r="U7" s="932"/>
      <c r="V7" s="932" t="s">
        <v>1919</v>
      </c>
      <c r="W7" s="932"/>
      <c r="X7" s="932" t="s">
        <v>1920</v>
      </c>
      <c r="Y7" s="932"/>
      <c r="Z7" s="937" t="s">
        <v>1917</v>
      </c>
      <c r="AA7" s="937"/>
      <c r="AB7" s="932" t="s">
        <v>36</v>
      </c>
      <c r="AC7" s="932"/>
      <c r="AD7" s="932" t="s">
        <v>1936</v>
      </c>
      <c r="AE7" s="932"/>
      <c r="AF7" s="932" t="s">
        <v>1921</v>
      </c>
      <c r="AG7" s="932"/>
      <c r="AH7" s="933" t="s">
        <v>1931</v>
      </c>
      <c r="AI7" s="934"/>
      <c r="AJ7" s="935" t="s">
        <v>1684</v>
      </c>
      <c r="AK7" s="936"/>
      <c r="AL7" s="936"/>
      <c r="AM7" s="936"/>
      <c r="AN7" s="936"/>
      <c r="AO7" s="936"/>
      <c r="AP7" s="936"/>
      <c r="AQ7" s="936" t="s">
        <v>1685</v>
      </c>
      <c r="AR7" s="936"/>
      <c r="AS7" s="936"/>
      <c r="AT7" s="936" t="s">
        <v>1686</v>
      </c>
      <c r="AU7" s="936"/>
      <c r="AV7" s="936"/>
      <c r="AW7" s="936"/>
      <c r="AX7" s="936"/>
      <c r="AY7" s="982" t="s">
        <v>1687</v>
      </c>
      <c r="AZ7" s="980" t="s">
        <v>1688</v>
      </c>
      <c r="BA7" s="981" t="s">
        <v>1689</v>
      </c>
    </row>
    <row r="8" spans="1:62" ht="57" customHeight="1" x14ac:dyDescent="0.2">
      <c r="B8" s="912"/>
      <c r="C8" s="913"/>
      <c r="D8" s="960"/>
      <c r="E8" s="915"/>
      <c r="F8" s="962"/>
      <c r="G8" s="964"/>
      <c r="H8" s="939"/>
      <c r="I8" s="941"/>
      <c r="J8" s="943"/>
      <c r="K8" s="945"/>
      <c r="L8" s="94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82"/>
      <c r="AZ8" s="980"/>
      <c r="BA8" s="981"/>
    </row>
    <row r="9" spans="1:62" ht="78" customHeight="1" x14ac:dyDescent="0.2">
      <c r="B9" s="916" t="s">
        <v>1937</v>
      </c>
      <c r="C9" s="917"/>
      <c r="D9" s="103" t="s">
        <v>137</v>
      </c>
      <c r="E9" s="102" t="str">
        <f>VLOOKUP($D$9,'CONSOLIDADO PLAN DESARROLLO'!$EB$9:$EF$62,2,0)</f>
        <v>Mantener el programa de aseguramiento SGSSS y fortalecer la prestación de servicios de salud</v>
      </c>
      <c r="F9" s="37" t="str">
        <f>VLOOKUP($D$9,'CONSOLIDADO PLAN DESARROLLO'!$EB$9:$EF$62,3,0)</f>
        <v xml:space="preserve">Programa de aseguramiento mantenido </v>
      </c>
      <c r="G9" s="98">
        <f>VLOOKUP($D$9,'CONSOLIDADO PLAN DESARROLLO'!$EB$9:$EF$62,4,0)</f>
        <v>5295</v>
      </c>
      <c r="H9" s="98">
        <f>VLOOKUP($D$9,'CONSOLIDADO PLAN DESARROLLO'!$EB$9:$EF$62,5,0)</f>
        <v>5295</v>
      </c>
      <c r="I9" s="924"/>
      <c r="J9" s="925"/>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6" t="e">
        <f>VLOOKUP($D$9,#REF!,2,0)</f>
        <v>#REF!</v>
      </c>
      <c r="E10" s="927"/>
      <c r="F10" s="927"/>
      <c r="G10" s="927"/>
      <c r="H10" s="927"/>
      <c r="I10" s="927"/>
      <c r="J10" s="928"/>
      <c r="K10" s="38" t="e">
        <f>VLOOKUP($D$9,#REF!,3,0)</f>
        <v>#REF!</v>
      </c>
      <c r="L10" s="39" t="e">
        <f>VLOOKUP($D$9,#REF!,4,0)</f>
        <v>#REF!</v>
      </c>
      <c r="M10" s="40" t="e">
        <f>VLOOKUP($D$9,#REF!,5,0)</f>
        <v>#REF!</v>
      </c>
      <c r="N10" s="929" t="e">
        <f>VLOOKUP($D$9,#REF!,Q3,0)</f>
        <v>#REF!</v>
      </c>
      <c r="O10" s="93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1"/>
      <c r="O11" s="93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1916</v>
      </c>
      <c r="J12" s="167">
        <f>+$N$3</f>
        <v>2016</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63" customHeight="1" x14ac:dyDescent="0.2">
      <c r="A13" s="857"/>
      <c r="B13" s="859" t="str">
        <f>VLOOKUP($D$9,'PROYECTOS REGISTRADOS'!$A$2:$D$82,4,0)</f>
        <v>Fortalecimiento del programa de Aseguramiento y prestación de servicios de salud del Municipio de Tocancipá, Cundinamarca, Centro Oriente</v>
      </c>
      <c r="C13" s="862" t="str">
        <f>VLOOKUP($D$9,'PROYECTOS REGISTRADOS'!$A$2:$D$82,3,0)</f>
        <v>2016-25817-0041</v>
      </c>
      <c r="D13" s="865" t="s">
        <v>427</v>
      </c>
      <c r="E13" s="868" t="str">
        <f>IF(D13=0,"0-0",(VLOOKUP(D13,'CONSOLIDADO PLAN DESARROLLO'!$EL$9:$ET$304,2,0)))</f>
        <v>Garantizar  el aseguramiento, a la población Tocancipeña en condición de vulnerabilidad, al Sistema General de Seguridad Social en Salud SGSS</v>
      </c>
      <c r="F13" s="871" t="str">
        <f>IF(D13=0,"0-0",(VLOOKUP(D13,'CONSOLIDADO PLAN DESARROLLO'!$EL$9:$ET$304,3,0)))</f>
        <v xml:space="preserve">No. de afiliados reconocidos en liquidación mensual de afiliados (LMA) </v>
      </c>
      <c r="G13" s="874">
        <f>IF(D13=0,"0-0",(VLOOKUP(D13,'CONSOLIDADO PLAN DESARROLLO'!$EL$9:$ET$304,4,0)))</f>
        <v>5295</v>
      </c>
      <c r="H13" s="877">
        <f>IF(D13=0,"0-0",(VLOOKUP(D13,'CONSOLIDADO PLAN DESARROLLO'!$EL$9:$ET$304,5,0)))</f>
        <v>5295</v>
      </c>
      <c r="I13" s="880">
        <f>IF(D13=0,"0-0",(VLOOKUP(D13,'CONSOLIDADO PLAN DESARROLLO'!$EL$9:$ET$304,$R$3,0)))</f>
        <v>5295</v>
      </c>
      <c r="J13" s="881"/>
      <c r="K13" s="918"/>
      <c r="L13" s="921"/>
      <c r="M13" s="852" t="s">
        <v>1938</v>
      </c>
      <c r="N13" s="850" t="s">
        <v>1939</v>
      </c>
      <c r="O13" s="853">
        <v>4</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857"/>
      <c r="B14" s="859"/>
      <c r="C14" s="862"/>
      <c r="D14" s="865"/>
      <c r="E14" s="869"/>
      <c r="F14" s="871"/>
      <c r="G14" s="874"/>
      <c r="H14" s="877"/>
      <c r="I14" s="882"/>
      <c r="J14" s="883"/>
      <c r="K14" s="918"/>
      <c r="L14" s="922"/>
      <c r="M14" s="852" t="s">
        <v>1940</v>
      </c>
      <c r="N14" s="850" t="s">
        <v>1939</v>
      </c>
      <c r="O14" s="853">
        <v>4</v>
      </c>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48" customHeight="1" x14ac:dyDescent="0.2">
      <c r="A15" s="857"/>
      <c r="B15" s="859"/>
      <c r="C15" s="862"/>
      <c r="D15" s="865"/>
      <c r="E15" s="869"/>
      <c r="F15" s="871"/>
      <c r="G15" s="874"/>
      <c r="H15" s="877"/>
      <c r="I15" s="882"/>
      <c r="J15" s="883"/>
      <c r="K15" s="918"/>
      <c r="L15" s="922"/>
      <c r="M15" s="852" t="s">
        <v>1941</v>
      </c>
      <c r="N15" s="850" t="s">
        <v>1939</v>
      </c>
      <c r="O15" s="853">
        <v>4</v>
      </c>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7"/>
      <c r="B16" s="859"/>
      <c r="C16" s="862"/>
      <c r="D16" s="865"/>
      <c r="E16" s="869"/>
      <c r="F16" s="871"/>
      <c r="G16" s="874"/>
      <c r="H16" s="877"/>
      <c r="I16" s="882"/>
      <c r="J16" s="883"/>
      <c r="K16" s="918"/>
      <c r="L16" s="922"/>
      <c r="M16" s="175"/>
      <c r="N16" s="176"/>
      <c r="O16" s="177"/>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7"/>
      <c r="B17" s="859"/>
      <c r="C17" s="862"/>
      <c r="D17" s="865"/>
      <c r="E17" s="869"/>
      <c r="F17" s="871"/>
      <c r="G17" s="874"/>
      <c r="H17" s="877"/>
      <c r="I17" s="882"/>
      <c r="J17" s="883"/>
      <c r="K17" s="918"/>
      <c r="L17" s="922"/>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7"/>
      <c r="B18" s="860"/>
      <c r="C18" s="863"/>
      <c r="D18" s="866"/>
      <c r="E18" s="869"/>
      <c r="F18" s="872"/>
      <c r="G18" s="875"/>
      <c r="H18" s="878"/>
      <c r="I18" s="882"/>
      <c r="J18" s="883"/>
      <c r="K18" s="919"/>
      <c r="L18" s="922"/>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8"/>
      <c r="B19" s="861"/>
      <c r="C19" s="864"/>
      <c r="D19" s="867"/>
      <c r="E19" s="870"/>
      <c r="F19" s="873"/>
      <c r="G19" s="876"/>
      <c r="H19" s="879"/>
      <c r="I19" s="884"/>
      <c r="J19" s="885"/>
      <c r="K19" s="920"/>
      <c r="L19" s="923"/>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6">
        <v>2</v>
      </c>
      <c r="B21" s="162" t="s">
        <v>1710</v>
      </c>
      <c r="C21" s="163" t="s">
        <v>1711</v>
      </c>
      <c r="D21" s="164" t="s">
        <v>21</v>
      </c>
      <c r="E21" s="164" t="s">
        <v>1899</v>
      </c>
      <c r="F21" s="163" t="s">
        <v>1712</v>
      </c>
      <c r="G21" s="165" t="s">
        <v>1680</v>
      </c>
      <c r="H21" s="165" t="s">
        <v>1681</v>
      </c>
      <c r="I21" s="166" t="s">
        <v>1916</v>
      </c>
      <c r="J21" s="167">
        <f>+$N$3</f>
        <v>2016</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45" x14ac:dyDescent="0.2">
      <c r="A22" s="857"/>
      <c r="B22" s="859" t="str">
        <f>VLOOKUP($D$9,'PROYECTOS REGISTRADOS'!$A$2:$D$82,4,0)</f>
        <v>Fortalecimiento del programa de Aseguramiento y prestación de servicios de salud del Municipio de Tocancipá, Cundinamarca, Centro Oriente</v>
      </c>
      <c r="C22" s="862" t="str">
        <f>VLOOKUP($D$9,'PROYECTOS REGISTRADOS'!$A$2:$D$82,3,0)</f>
        <v>2016-25817-0041</v>
      </c>
      <c r="D22" s="865" t="s">
        <v>438</v>
      </c>
      <c r="E22" s="868" t="str">
        <f>IF(D22=0,"0-0",(VLOOKUP(D22,'CONSOLIDADO PLAN DESARROLLO'!$EL$9:$ET$304,2,0)))</f>
        <v xml:space="preserve">Mantener el programa de seguimiento y auditoria al aseguramiento y a la prestación de servicios de salud </v>
      </c>
      <c r="F22" s="871" t="str">
        <f>IF(D22=0,"0-0",(VLOOKUP(D22,'CONSOLIDADO PLAN DESARROLLO'!$EL$9:$ET$304,3,0)))</f>
        <v>Programas mantenidos</v>
      </c>
      <c r="G22" s="874">
        <f>IF(D22=0,"0-0",(VLOOKUP(D22,'CONSOLIDADO PLAN DESARROLLO'!$EL$9:$ET$304,4,0)))</f>
        <v>1</v>
      </c>
      <c r="H22" s="877">
        <f>IF(D22=0,"0-0",(VLOOKUP(D22,'CONSOLIDADO PLAN DESARROLLO'!$EL$9:$ET$304,5,0)))</f>
        <v>1</v>
      </c>
      <c r="I22" s="880">
        <f>IF(D22=0,"0-0",(VLOOKUP(D22,'CONSOLIDADO PLAN DESARROLLO'!$EL$9:$ET$304,$R$3,0)))</f>
        <v>0.25</v>
      </c>
      <c r="J22" s="881"/>
      <c r="K22" s="918"/>
      <c r="L22" s="921"/>
      <c r="M22" s="852" t="s">
        <v>1942</v>
      </c>
      <c r="N22" s="850" t="s">
        <v>1939</v>
      </c>
      <c r="O22" s="853">
        <v>4</v>
      </c>
      <c r="P22" s="47"/>
      <c r="Q22" s="46"/>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33.75" x14ac:dyDescent="0.2">
      <c r="A23" s="857"/>
      <c r="B23" s="859"/>
      <c r="C23" s="862"/>
      <c r="D23" s="865"/>
      <c r="E23" s="869"/>
      <c r="F23" s="871"/>
      <c r="G23" s="874"/>
      <c r="H23" s="877"/>
      <c r="I23" s="882"/>
      <c r="J23" s="883"/>
      <c r="K23" s="918"/>
      <c r="L23" s="922"/>
      <c r="M23" s="852" t="s">
        <v>1943</v>
      </c>
      <c r="N23" s="850" t="s">
        <v>1939</v>
      </c>
      <c r="O23" s="853">
        <v>4</v>
      </c>
      <c r="P23" s="47"/>
      <c r="Q23" s="46"/>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7"/>
      <c r="B24" s="859"/>
      <c r="C24" s="862"/>
      <c r="D24" s="865"/>
      <c r="E24" s="869"/>
      <c r="F24" s="871"/>
      <c r="G24" s="874"/>
      <c r="H24" s="877"/>
      <c r="I24" s="882"/>
      <c r="J24" s="883"/>
      <c r="K24" s="918"/>
      <c r="L24" s="922"/>
      <c r="M24" s="175"/>
      <c r="N24" s="176"/>
      <c r="O24" s="177"/>
      <c r="P24" s="47"/>
      <c r="Q24" s="46"/>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7"/>
      <c r="B25" s="859"/>
      <c r="C25" s="862"/>
      <c r="D25" s="865"/>
      <c r="E25" s="869"/>
      <c r="F25" s="871"/>
      <c r="G25" s="874"/>
      <c r="H25" s="877"/>
      <c r="I25" s="882"/>
      <c r="J25" s="883"/>
      <c r="K25" s="918"/>
      <c r="L25" s="922"/>
      <c r="M25" s="175"/>
      <c r="N25" s="176"/>
      <c r="O25" s="177"/>
      <c r="P25" s="47"/>
      <c r="Q25" s="46"/>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7"/>
      <c r="B26" s="859"/>
      <c r="C26" s="862"/>
      <c r="D26" s="865"/>
      <c r="E26" s="869"/>
      <c r="F26" s="871"/>
      <c r="G26" s="874"/>
      <c r="H26" s="877"/>
      <c r="I26" s="882"/>
      <c r="J26" s="883"/>
      <c r="K26" s="918"/>
      <c r="L26" s="922"/>
      <c r="M26" s="175"/>
      <c r="N26" s="176"/>
      <c r="O26" s="177"/>
      <c r="P26" s="47"/>
      <c r="Q26" s="46"/>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7"/>
      <c r="B27" s="860"/>
      <c r="C27" s="863"/>
      <c r="D27" s="866"/>
      <c r="E27" s="869"/>
      <c r="F27" s="872"/>
      <c r="G27" s="875"/>
      <c r="H27" s="878"/>
      <c r="I27" s="882"/>
      <c r="J27" s="883"/>
      <c r="K27" s="919"/>
      <c r="L27" s="922"/>
      <c r="M27" s="178"/>
      <c r="N27" s="179"/>
      <c r="O27" s="180"/>
      <c r="P27" s="108"/>
      <c r="Q27" s="107"/>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8"/>
      <c r="B28" s="861"/>
      <c r="C28" s="864"/>
      <c r="D28" s="867"/>
      <c r="E28" s="870"/>
      <c r="F28" s="873"/>
      <c r="G28" s="876"/>
      <c r="H28" s="879"/>
      <c r="I28" s="884"/>
      <c r="J28" s="885"/>
      <c r="K28" s="920"/>
      <c r="L28" s="923"/>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6">
        <v>3</v>
      </c>
      <c r="B30" s="162" t="s">
        <v>1710</v>
      </c>
      <c r="C30" s="163" t="s">
        <v>1711</v>
      </c>
      <c r="D30" s="164" t="s">
        <v>21</v>
      </c>
      <c r="E30" s="164" t="s">
        <v>1899</v>
      </c>
      <c r="F30" s="163" t="s">
        <v>1712</v>
      </c>
      <c r="G30" s="165" t="s">
        <v>1680</v>
      </c>
      <c r="H30" s="165" t="s">
        <v>1681</v>
      </c>
      <c r="I30" s="166" t="s">
        <v>1916</v>
      </c>
      <c r="J30" s="167">
        <f>+$N$3</f>
        <v>2016</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56.25" x14ac:dyDescent="0.2">
      <c r="A31" s="857"/>
      <c r="B31" s="859" t="str">
        <f>VLOOKUP($D$9,'PROYECTOS REGISTRADOS'!$A$2:$D$82,4,0)</f>
        <v>Fortalecimiento del programa de Aseguramiento y prestación de servicios de salud del Municipio de Tocancipá, Cundinamarca, Centro Oriente</v>
      </c>
      <c r="C31" s="862" t="str">
        <f>VLOOKUP($D$9,'PROYECTOS REGISTRADOS'!$A$2:$D$82,3,0)</f>
        <v>2016-25817-0041</v>
      </c>
      <c r="D31" s="865" t="s">
        <v>445</v>
      </c>
      <c r="E31" s="868" t="str">
        <f>IF(D31=0,"0-0",(VLOOKUP(D31,'CONSOLIDADO PLAN DESARROLLO'!$EL$9:$ET$304,2,0)))</f>
        <v>Articular la implementación conjunta del modelo de gestión del riesgo en salud (16 grupos de riesgo), que involucre la participación de las IPS, EPS y ARL presentes en el municipio, con enfoque familiar y comunitario</v>
      </c>
      <c r="F31" s="871" t="str">
        <f>IF(D31=0,"0-0",(VLOOKUP(D31,'CONSOLIDADO PLAN DESARROLLO'!$EL$9:$ET$304,3,0)))</f>
        <v>N° Modelo de gestión del riego implementado/modelo proyectado</v>
      </c>
      <c r="G31" s="874">
        <f>IF(D31=0,"0-0",(VLOOKUP(D31,'CONSOLIDADO PLAN DESARROLLO'!$EL$9:$ET$304,4,0)))</f>
        <v>0</v>
      </c>
      <c r="H31" s="877">
        <f>IF(D31=0,"0-0",(VLOOKUP(D31,'CONSOLIDADO PLAN DESARROLLO'!$EL$9:$ET$304,5,0)))</f>
        <v>1</v>
      </c>
      <c r="I31" s="880">
        <f>IF(D31=0,"0-0",(VLOOKUP(D31,'CONSOLIDADO PLAN DESARROLLO'!$EL$9:$ET$304,$R$3,0)))</f>
        <v>0.25</v>
      </c>
      <c r="J31" s="881"/>
      <c r="K31" s="918"/>
      <c r="L31" s="921"/>
      <c r="M31" s="852" t="s">
        <v>1944</v>
      </c>
      <c r="N31" s="850" t="s">
        <v>1939</v>
      </c>
      <c r="O31" s="851">
        <v>4</v>
      </c>
      <c r="P31" s="47"/>
      <c r="Q31" s="46"/>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0" customHeight="1" x14ac:dyDescent="0.2">
      <c r="A32" s="857"/>
      <c r="B32" s="859"/>
      <c r="C32" s="862"/>
      <c r="D32" s="865"/>
      <c r="E32" s="869"/>
      <c r="F32" s="871"/>
      <c r="G32" s="874"/>
      <c r="H32" s="877"/>
      <c r="I32" s="882"/>
      <c r="J32" s="883"/>
      <c r="K32" s="918"/>
      <c r="L32" s="922"/>
      <c r="M32" s="852" t="s">
        <v>1945</v>
      </c>
      <c r="N32" s="850" t="s">
        <v>1939</v>
      </c>
      <c r="O32" s="851">
        <v>4</v>
      </c>
      <c r="P32" s="47"/>
      <c r="Q32" s="46"/>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33.75" x14ac:dyDescent="0.2">
      <c r="A33" s="857"/>
      <c r="B33" s="859"/>
      <c r="C33" s="862"/>
      <c r="D33" s="865"/>
      <c r="E33" s="869"/>
      <c r="F33" s="871"/>
      <c r="G33" s="874"/>
      <c r="H33" s="877"/>
      <c r="I33" s="882"/>
      <c r="J33" s="883"/>
      <c r="K33" s="918"/>
      <c r="L33" s="922"/>
      <c r="M33" s="852" t="s">
        <v>1946</v>
      </c>
      <c r="N33" s="850" t="s">
        <v>1939</v>
      </c>
      <c r="O33" s="851">
        <v>4</v>
      </c>
      <c r="P33" s="47"/>
      <c r="Q33" s="46"/>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25.5" customHeight="1" x14ac:dyDescent="0.2">
      <c r="A34" s="857"/>
      <c r="B34" s="859"/>
      <c r="C34" s="862"/>
      <c r="D34" s="865"/>
      <c r="E34" s="869"/>
      <c r="F34" s="871"/>
      <c r="G34" s="874"/>
      <c r="H34" s="877"/>
      <c r="I34" s="882"/>
      <c r="J34" s="883"/>
      <c r="K34" s="918"/>
      <c r="L34" s="922"/>
      <c r="M34" s="175"/>
      <c r="N34" s="176"/>
      <c r="O34" s="177"/>
      <c r="P34" s="47"/>
      <c r="Q34" s="46"/>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24.75" customHeight="1" x14ac:dyDescent="0.2">
      <c r="A35" s="857"/>
      <c r="B35" s="859"/>
      <c r="C35" s="862"/>
      <c r="D35" s="865"/>
      <c r="E35" s="869"/>
      <c r="F35" s="871"/>
      <c r="G35" s="874"/>
      <c r="H35" s="877"/>
      <c r="I35" s="882"/>
      <c r="J35" s="883"/>
      <c r="K35" s="918"/>
      <c r="L35" s="922"/>
      <c r="M35" s="175"/>
      <c r="N35" s="176"/>
      <c r="O35" s="177"/>
      <c r="P35" s="47"/>
      <c r="Q35" s="46"/>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27" customHeight="1" x14ac:dyDescent="0.2">
      <c r="A36" s="857"/>
      <c r="B36" s="860"/>
      <c r="C36" s="863"/>
      <c r="D36" s="866"/>
      <c r="E36" s="869"/>
      <c r="F36" s="872"/>
      <c r="G36" s="875"/>
      <c r="H36" s="878"/>
      <c r="I36" s="882"/>
      <c r="J36" s="883"/>
      <c r="K36" s="919"/>
      <c r="L36" s="922"/>
      <c r="M36" s="178"/>
      <c r="N36" s="179"/>
      <c r="O36" s="180"/>
      <c r="P36" s="108"/>
      <c r="Q36" s="107"/>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8"/>
      <c r="B37" s="861"/>
      <c r="C37" s="864"/>
      <c r="D37" s="867"/>
      <c r="E37" s="870"/>
      <c r="F37" s="873"/>
      <c r="G37" s="876"/>
      <c r="H37" s="879"/>
      <c r="I37" s="884"/>
      <c r="J37" s="885"/>
      <c r="K37" s="920"/>
      <c r="L37" s="923"/>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856">
        <v>4</v>
      </c>
      <c r="B39" s="162" t="s">
        <v>1710</v>
      </c>
      <c r="C39" s="163" t="s">
        <v>1711</v>
      </c>
      <c r="D39" s="164" t="s">
        <v>21</v>
      </c>
      <c r="E39" s="164" t="s">
        <v>1899</v>
      </c>
      <c r="F39" s="163" t="s">
        <v>1712</v>
      </c>
      <c r="G39" s="165" t="s">
        <v>1680</v>
      </c>
      <c r="H39" s="165" t="s">
        <v>1681</v>
      </c>
      <c r="I39" s="166" t="s">
        <v>1916</v>
      </c>
      <c r="J39" s="167">
        <f>+$N$3</f>
        <v>2016</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857"/>
      <c r="B40" s="859" t="str">
        <f>VLOOKUP($D$9,'PROYECTOS REGISTRADOS'!$A$2:$D$82,4,0)</f>
        <v>Fortalecimiento del programa de Aseguramiento y prestación de servicios de salud del Municipio de Tocancipá, Cundinamarca, Centro Oriente</v>
      </c>
      <c r="C40" s="862" t="str">
        <f>VLOOKUP($D$9,'PROYECTOS REGISTRADOS'!$A$2:$D$82,3,0)</f>
        <v>2016-25817-0041</v>
      </c>
      <c r="D40" s="865"/>
      <c r="E40" s="868" t="str">
        <f>IF(D40=0,"0-0",(VLOOKUP(D40,'CONSOLIDADO PLAN DESARROLLO'!$EL$9:$ET$304,2,0)))</f>
        <v>0-0</v>
      </c>
      <c r="F40" s="871" t="str">
        <f>IF(D40=0,"0-0",(VLOOKUP(D40,'CONSOLIDADO PLAN DESARROLLO'!$EL$9:$ET$304,3,0)))</f>
        <v>0-0</v>
      </c>
      <c r="G40" s="874" t="str">
        <f>IF(D40=0,"0-0",(VLOOKUP(D40,'CONSOLIDADO PLAN DESARROLLO'!$EL$9:$ET$304,4,0)))</f>
        <v>0-0</v>
      </c>
      <c r="H40" s="877" t="str">
        <f>IF(D40=0,"0-0",(VLOOKUP(D40,'CONSOLIDADO PLAN DESARROLLO'!$EL$9:$ET$304,5,0)))</f>
        <v>0-0</v>
      </c>
      <c r="I40" s="880" t="str">
        <f>IF(D40=0,"0-0",(VLOOKUP(D40,'CONSOLIDADO PLAN DESARROLLO'!$EL$9:$ET$304,$R$3,0)))</f>
        <v>0-0</v>
      </c>
      <c r="J40" s="881"/>
      <c r="K40" s="892"/>
      <c r="L40" s="895"/>
      <c r="M40" s="175"/>
      <c r="N40" s="176"/>
      <c r="O40" s="177"/>
      <c r="P40" s="46"/>
      <c r="Q40" s="47"/>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857"/>
      <c r="B41" s="859"/>
      <c r="C41" s="862"/>
      <c r="D41" s="865"/>
      <c r="E41" s="869"/>
      <c r="F41" s="871"/>
      <c r="G41" s="874"/>
      <c r="H41" s="877"/>
      <c r="I41" s="882"/>
      <c r="J41" s="883"/>
      <c r="K41" s="892"/>
      <c r="L41" s="896"/>
      <c r="M41" s="175"/>
      <c r="N41" s="176"/>
      <c r="O41" s="177"/>
      <c r="P41" s="46"/>
      <c r="Q41" s="47"/>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857"/>
      <c r="B42" s="859"/>
      <c r="C42" s="862"/>
      <c r="D42" s="865"/>
      <c r="E42" s="869"/>
      <c r="F42" s="871"/>
      <c r="G42" s="874"/>
      <c r="H42" s="877"/>
      <c r="I42" s="882"/>
      <c r="J42" s="883"/>
      <c r="K42" s="892"/>
      <c r="L42" s="896"/>
      <c r="M42" s="175"/>
      <c r="N42" s="176"/>
      <c r="O42" s="177"/>
      <c r="P42" s="46"/>
      <c r="Q42" s="47"/>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857"/>
      <c r="B43" s="859"/>
      <c r="C43" s="862"/>
      <c r="D43" s="865"/>
      <c r="E43" s="869"/>
      <c r="F43" s="871"/>
      <c r="G43" s="874"/>
      <c r="H43" s="877"/>
      <c r="I43" s="882"/>
      <c r="J43" s="883"/>
      <c r="K43" s="892"/>
      <c r="L43" s="896"/>
      <c r="M43" s="175"/>
      <c r="N43" s="176"/>
      <c r="O43" s="177"/>
      <c r="P43" s="46"/>
      <c r="Q43" s="47"/>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857"/>
      <c r="B44" s="859"/>
      <c r="C44" s="862"/>
      <c r="D44" s="865"/>
      <c r="E44" s="869"/>
      <c r="F44" s="871"/>
      <c r="G44" s="874"/>
      <c r="H44" s="877"/>
      <c r="I44" s="882"/>
      <c r="J44" s="883"/>
      <c r="K44" s="892"/>
      <c r="L44" s="896"/>
      <c r="M44" s="175"/>
      <c r="N44" s="176"/>
      <c r="O44" s="177"/>
      <c r="P44" s="46"/>
      <c r="Q44" s="47"/>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857"/>
      <c r="B45" s="860"/>
      <c r="C45" s="863"/>
      <c r="D45" s="866"/>
      <c r="E45" s="869"/>
      <c r="F45" s="872"/>
      <c r="G45" s="875"/>
      <c r="H45" s="878"/>
      <c r="I45" s="882"/>
      <c r="J45" s="883"/>
      <c r="K45" s="893"/>
      <c r="L45" s="896"/>
      <c r="M45" s="178"/>
      <c r="N45" s="179"/>
      <c r="O45" s="180"/>
      <c r="P45" s="107"/>
      <c r="Q45" s="108"/>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858"/>
      <c r="B46" s="861"/>
      <c r="C46" s="864"/>
      <c r="D46" s="867"/>
      <c r="E46" s="870"/>
      <c r="F46" s="873"/>
      <c r="G46" s="876"/>
      <c r="H46" s="879"/>
      <c r="I46" s="884"/>
      <c r="J46" s="885"/>
      <c r="K46" s="894"/>
      <c r="L46" s="897"/>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6">
        <v>5</v>
      </c>
      <c r="B48" s="162" t="s">
        <v>1710</v>
      </c>
      <c r="C48" s="163" t="s">
        <v>1711</v>
      </c>
      <c r="D48" s="164" t="s">
        <v>21</v>
      </c>
      <c r="E48" s="164" t="s">
        <v>1899</v>
      </c>
      <c r="F48" s="163" t="s">
        <v>1712</v>
      </c>
      <c r="G48" s="165" t="s">
        <v>1680</v>
      </c>
      <c r="H48" s="165" t="s">
        <v>1681</v>
      </c>
      <c r="I48" s="166" t="s">
        <v>1916</v>
      </c>
      <c r="J48" s="167">
        <f>+$N$3</f>
        <v>2016</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7"/>
      <c r="B49" s="859" t="str">
        <f>VLOOKUP($D$9,'PROYECTOS REGISTRADOS'!$A$2:$D$82,4,0)</f>
        <v>Fortalecimiento del programa de Aseguramiento y prestación de servicios de salud del Municipio de Tocancipá, Cundinamarca, Centro Oriente</v>
      </c>
      <c r="C49" s="862" t="str">
        <f>VLOOKUP($D$9,'PROYECTOS REGISTRADOS'!$A$2:$D$82,3,0)</f>
        <v>2016-25817-0041</v>
      </c>
      <c r="D49" s="865"/>
      <c r="E49" s="868" t="str">
        <f>IF(D49=0,"0-0",(VLOOKUP(D49,'CONSOLIDADO PLAN DESARROLLO'!$EL$9:$ET$304,2,0)))</f>
        <v>0-0</v>
      </c>
      <c r="F49" s="871" t="str">
        <f>IF(D49=0,"0-0",(VLOOKUP(D49,'CONSOLIDADO PLAN DESARROLLO'!$EL$9:$ET$304,3,0)))</f>
        <v>0-0</v>
      </c>
      <c r="G49" s="874" t="str">
        <f>IF(D49=0,"0-0",(VLOOKUP(D49,'CONSOLIDADO PLAN DESARROLLO'!$EL$9:$ET$304,4,0)))</f>
        <v>0-0</v>
      </c>
      <c r="H49" s="877" t="str">
        <f>IF(D49=0,"0-0",(VLOOKUP(D49,'CONSOLIDADO PLAN DESARROLLO'!$EL$9:$ET$304,5,0)))</f>
        <v>0-0</v>
      </c>
      <c r="I49" s="880" t="str">
        <f>IF(D49=0,"0-0",(VLOOKUP(D49,'CONSOLIDADO PLAN DESARROLLO'!$EL$9:$ET$304,$R$3,0)))</f>
        <v>0-0</v>
      </c>
      <c r="J49" s="881"/>
      <c r="K49" s="892"/>
      <c r="L49" s="895"/>
      <c r="M49" s="175"/>
      <c r="N49" s="176"/>
      <c r="O49" s="177"/>
      <c r="P49" s="46"/>
      <c r="Q49" s="47"/>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7"/>
      <c r="B50" s="859"/>
      <c r="C50" s="862"/>
      <c r="D50" s="865"/>
      <c r="E50" s="869"/>
      <c r="F50" s="871"/>
      <c r="G50" s="874"/>
      <c r="H50" s="877"/>
      <c r="I50" s="882"/>
      <c r="J50" s="883"/>
      <c r="K50" s="892"/>
      <c r="L50" s="896"/>
      <c r="M50" s="175"/>
      <c r="N50" s="176"/>
      <c r="O50" s="177"/>
      <c r="P50" s="46"/>
      <c r="Q50" s="47"/>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7"/>
      <c r="B51" s="859"/>
      <c r="C51" s="862"/>
      <c r="D51" s="865"/>
      <c r="E51" s="869"/>
      <c r="F51" s="871"/>
      <c r="G51" s="874"/>
      <c r="H51" s="877"/>
      <c r="I51" s="882"/>
      <c r="J51" s="883"/>
      <c r="K51" s="892"/>
      <c r="L51" s="896"/>
      <c r="M51" s="175"/>
      <c r="N51" s="176"/>
      <c r="O51" s="177"/>
      <c r="P51" s="46"/>
      <c r="Q51" s="47"/>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7"/>
      <c r="B52" s="859"/>
      <c r="C52" s="862"/>
      <c r="D52" s="865"/>
      <c r="E52" s="869"/>
      <c r="F52" s="871"/>
      <c r="G52" s="874"/>
      <c r="H52" s="877"/>
      <c r="I52" s="882"/>
      <c r="J52" s="883"/>
      <c r="K52" s="892"/>
      <c r="L52" s="896"/>
      <c r="M52" s="175"/>
      <c r="N52" s="176"/>
      <c r="O52" s="177"/>
      <c r="P52" s="46"/>
      <c r="Q52" s="47"/>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7"/>
      <c r="B53" s="859"/>
      <c r="C53" s="862"/>
      <c r="D53" s="865"/>
      <c r="E53" s="869"/>
      <c r="F53" s="871"/>
      <c r="G53" s="874"/>
      <c r="H53" s="877"/>
      <c r="I53" s="882"/>
      <c r="J53" s="883"/>
      <c r="K53" s="892"/>
      <c r="L53" s="896"/>
      <c r="M53" s="175"/>
      <c r="N53" s="176"/>
      <c r="O53" s="177"/>
      <c r="P53" s="46"/>
      <c r="Q53" s="47"/>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7"/>
      <c r="B54" s="860"/>
      <c r="C54" s="863"/>
      <c r="D54" s="866"/>
      <c r="E54" s="869"/>
      <c r="F54" s="872"/>
      <c r="G54" s="875"/>
      <c r="H54" s="878"/>
      <c r="I54" s="882"/>
      <c r="J54" s="883"/>
      <c r="K54" s="893"/>
      <c r="L54" s="896"/>
      <c r="M54" s="178"/>
      <c r="N54" s="179"/>
      <c r="O54" s="180"/>
      <c r="P54" s="107"/>
      <c r="Q54" s="108"/>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58"/>
      <c r="B55" s="861"/>
      <c r="C55" s="864"/>
      <c r="D55" s="867"/>
      <c r="E55" s="870"/>
      <c r="F55" s="873"/>
      <c r="G55" s="876"/>
      <c r="H55" s="879"/>
      <c r="I55" s="884"/>
      <c r="J55" s="885"/>
      <c r="K55" s="894"/>
      <c r="L55" s="897"/>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6">
        <v>6</v>
      </c>
      <c r="B57" s="162" t="s">
        <v>1710</v>
      </c>
      <c r="C57" s="163" t="s">
        <v>1711</v>
      </c>
      <c r="D57" s="164" t="s">
        <v>21</v>
      </c>
      <c r="E57" s="164" t="s">
        <v>1899</v>
      </c>
      <c r="F57" s="163" t="s">
        <v>1712</v>
      </c>
      <c r="G57" s="165" t="s">
        <v>1680</v>
      </c>
      <c r="H57" s="165" t="s">
        <v>1681</v>
      </c>
      <c r="I57" s="166" t="s">
        <v>1916</v>
      </c>
      <c r="J57" s="167">
        <f>+$N$3</f>
        <v>2016</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7"/>
      <c r="B58" s="859" t="str">
        <f>VLOOKUP($D$9,'PROYECTOS REGISTRADOS'!$A$2:$D$82,4,0)</f>
        <v>Fortalecimiento del programa de Aseguramiento y prestación de servicios de salud del Municipio de Tocancipá, Cundinamarca, Centro Oriente</v>
      </c>
      <c r="C58" s="862" t="str">
        <f>VLOOKUP($D$9,'PROYECTOS REGISTRADOS'!$A$2:$D$82,3,0)</f>
        <v>2016-25817-0041</v>
      </c>
      <c r="D58" s="865"/>
      <c r="E58" s="868" t="str">
        <f>IF(D58=0,"0-0",(VLOOKUP(D58,'CONSOLIDADO PLAN DESARROLLO'!$EL$9:$ET$304,2,0)))</f>
        <v>0-0</v>
      </c>
      <c r="F58" s="871" t="str">
        <f>IF(D58=0,"0-0",(VLOOKUP(D58,'CONSOLIDADO PLAN DESARROLLO'!$EL$9:$ET$304,3,0)))</f>
        <v>0-0</v>
      </c>
      <c r="G58" s="874" t="str">
        <f>IF(D58=0,"0-0",(VLOOKUP(D58,'CONSOLIDADO PLAN DESARROLLO'!$EL$9:$ET$304,4,0)))</f>
        <v>0-0</v>
      </c>
      <c r="H58" s="877" t="str">
        <f>IF(D58=0,"0-0",(VLOOKUP(D58,'CONSOLIDADO PLAN DESARROLLO'!$EL$9:$ET$304,5,0)))</f>
        <v>0-0</v>
      </c>
      <c r="I58" s="880" t="str">
        <f>IF(D58=0,"0-0",(VLOOKUP(D58,'CONSOLIDADO PLAN DESARROLLO'!$EL$9:$ET$304,$R$3,0)))</f>
        <v>0-0</v>
      </c>
      <c r="J58" s="881"/>
      <c r="K58" s="892"/>
      <c r="L58" s="895"/>
      <c r="M58" s="175"/>
      <c r="N58" s="176"/>
      <c r="O58" s="177"/>
      <c r="P58" s="46"/>
      <c r="Q58" s="47"/>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7"/>
      <c r="B59" s="859"/>
      <c r="C59" s="862"/>
      <c r="D59" s="865"/>
      <c r="E59" s="869"/>
      <c r="F59" s="871"/>
      <c r="G59" s="874"/>
      <c r="H59" s="877"/>
      <c r="I59" s="882"/>
      <c r="J59" s="883"/>
      <c r="K59" s="892"/>
      <c r="L59" s="896"/>
      <c r="M59" s="175"/>
      <c r="N59" s="176"/>
      <c r="O59" s="177"/>
      <c r="P59" s="46"/>
      <c r="Q59" s="47"/>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7"/>
      <c r="B60" s="859"/>
      <c r="C60" s="862"/>
      <c r="D60" s="865"/>
      <c r="E60" s="869"/>
      <c r="F60" s="871"/>
      <c r="G60" s="874"/>
      <c r="H60" s="877"/>
      <c r="I60" s="882"/>
      <c r="J60" s="883"/>
      <c r="K60" s="892"/>
      <c r="L60" s="896"/>
      <c r="M60" s="175"/>
      <c r="N60" s="176"/>
      <c r="O60" s="177"/>
      <c r="P60" s="46"/>
      <c r="Q60" s="47"/>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7"/>
      <c r="B61" s="859"/>
      <c r="C61" s="862"/>
      <c r="D61" s="865"/>
      <c r="E61" s="869"/>
      <c r="F61" s="871"/>
      <c r="G61" s="874"/>
      <c r="H61" s="877"/>
      <c r="I61" s="882"/>
      <c r="J61" s="883"/>
      <c r="K61" s="892"/>
      <c r="L61" s="896"/>
      <c r="M61" s="175"/>
      <c r="N61" s="176"/>
      <c r="O61" s="177"/>
      <c r="P61" s="46"/>
      <c r="Q61" s="47"/>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7"/>
      <c r="B62" s="859"/>
      <c r="C62" s="862"/>
      <c r="D62" s="865"/>
      <c r="E62" s="869"/>
      <c r="F62" s="871"/>
      <c r="G62" s="874"/>
      <c r="H62" s="877"/>
      <c r="I62" s="882"/>
      <c r="J62" s="883"/>
      <c r="K62" s="892"/>
      <c r="L62" s="896"/>
      <c r="M62" s="175"/>
      <c r="N62" s="176"/>
      <c r="O62" s="177"/>
      <c r="P62" s="46"/>
      <c r="Q62" s="47"/>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7"/>
      <c r="B63" s="860"/>
      <c r="C63" s="863"/>
      <c r="D63" s="866"/>
      <c r="E63" s="869"/>
      <c r="F63" s="872"/>
      <c r="G63" s="875"/>
      <c r="H63" s="878"/>
      <c r="I63" s="882"/>
      <c r="J63" s="883"/>
      <c r="K63" s="893"/>
      <c r="L63" s="896"/>
      <c r="M63" s="178"/>
      <c r="N63" s="179"/>
      <c r="O63" s="180"/>
      <c r="P63" s="107"/>
      <c r="Q63" s="108"/>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8"/>
      <c r="B64" s="861"/>
      <c r="C64" s="864"/>
      <c r="D64" s="867"/>
      <c r="E64" s="870"/>
      <c r="F64" s="873"/>
      <c r="G64" s="876"/>
      <c r="H64" s="879"/>
      <c r="I64" s="884"/>
      <c r="J64" s="885"/>
      <c r="K64" s="894"/>
      <c r="L64" s="89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6">
        <v>7</v>
      </c>
      <c r="B66" s="162" t="s">
        <v>1710</v>
      </c>
      <c r="C66" s="163" t="s">
        <v>1711</v>
      </c>
      <c r="D66" s="164" t="s">
        <v>21</v>
      </c>
      <c r="E66" s="164" t="s">
        <v>1899</v>
      </c>
      <c r="F66" s="163" t="s">
        <v>1712</v>
      </c>
      <c r="G66" s="165" t="s">
        <v>1680</v>
      </c>
      <c r="H66" s="165" t="s">
        <v>1681</v>
      </c>
      <c r="I66" s="166" t="s">
        <v>1916</v>
      </c>
      <c r="J66" s="167">
        <f>+$N$3</f>
        <v>2016</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7"/>
      <c r="B67" s="859" t="str">
        <f>VLOOKUP($D$9,'PROYECTOS REGISTRADOS'!$A$2:$D$82,4,0)</f>
        <v>Fortalecimiento del programa de Aseguramiento y prestación de servicios de salud del Municipio de Tocancipá, Cundinamarca, Centro Oriente</v>
      </c>
      <c r="C67" s="862" t="str">
        <f>VLOOKUP($D$9,'PROYECTOS REGISTRADOS'!$A$2:$D$82,3,0)</f>
        <v>2016-25817-0041</v>
      </c>
      <c r="D67" s="865"/>
      <c r="E67" s="868" t="str">
        <f>IF(D67=0,"0-0",(VLOOKUP(D67,'CONSOLIDADO PLAN DESARROLLO'!$EL$9:$ET$304,2,0)))</f>
        <v>0-0</v>
      </c>
      <c r="F67" s="871" t="str">
        <f>IF(D67=0,"0-0",(VLOOKUP(D67,'CONSOLIDADO PLAN DESARROLLO'!$EL$9:$ET$304,3,0)))</f>
        <v>0-0</v>
      </c>
      <c r="G67" s="874" t="str">
        <f>IF(D67=0,"0-0",(VLOOKUP(D67,'CONSOLIDADO PLAN DESARROLLO'!$EL$9:$ET$304,4,0)))</f>
        <v>0-0</v>
      </c>
      <c r="H67" s="877" t="str">
        <f>IF(D67=0,"0-0",(VLOOKUP(D67,'CONSOLIDADO PLAN DESARROLLO'!$EL$9:$ET$304,5,0)))</f>
        <v>0-0</v>
      </c>
      <c r="I67" s="880" t="str">
        <f>IF(D67=0,"0-0",(VLOOKUP(D67,'CONSOLIDADO PLAN DESARROLLO'!$EL$9:$ET$304,$R$3,0)))</f>
        <v>0-0</v>
      </c>
      <c r="J67" s="881"/>
      <c r="K67" s="892"/>
      <c r="L67" s="895"/>
      <c r="M67" s="175"/>
      <c r="N67" s="176"/>
      <c r="O67" s="177"/>
      <c r="P67" s="46"/>
      <c r="Q67" s="47"/>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7"/>
      <c r="B68" s="859"/>
      <c r="C68" s="862"/>
      <c r="D68" s="865"/>
      <c r="E68" s="869"/>
      <c r="F68" s="871"/>
      <c r="G68" s="874"/>
      <c r="H68" s="877"/>
      <c r="I68" s="882"/>
      <c r="J68" s="883"/>
      <c r="K68" s="892"/>
      <c r="L68" s="896"/>
      <c r="M68" s="175"/>
      <c r="N68" s="176"/>
      <c r="O68" s="177"/>
      <c r="P68" s="46"/>
      <c r="Q68" s="47"/>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7"/>
      <c r="B69" s="859"/>
      <c r="C69" s="862"/>
      <c r="D69" s="865"/>
      <c r="E69" s="869"/>
      <c r="F69" s="871"/>
      <c r="G69" s="874"/>
      <c r="H69" s="877"/>
      <c r="I69" s="882"/>
      <c r="J69" s="883"/>
      <c r="K69" s="892"/>
      <c r="L69" s="896"/>
      <c r="M69" s="175"/>
      <c r="N69" s="176"/>
      <c r="O69" s="177"/>
      <c r="P69" s="46"/>
      <c r="Q69" s="47"/>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7"/>
      <c r="B70" s="859"/>
      <c r="C70" s="862"/>
      <c r="D70" s="865"/>
      <c r="E70" s="869"/>
      <c r="F70" s="871"/>
      <c r="G70" s="874"/>
      <c r="H70" s="877"/>
      <c r="I70" s="882"/>
      <c r="J70" s="883"/>
      <c r="K70" s="892"/>
      <c r="L70" s="896"/>
      <c r="M70" s="175"/>
      <c r="N70" s="176"/>
      <c r="O70" s="177"/>
      <c r="P70" s="46"/>
      <c r="Q70" s="47"/>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7"/>
      <c r="B71" s="859"/>
      <c r="C71" s="862"/>
      <c r="D71" s="865"/>
      <c r="E71" s="869"/>
      <c r="F71" s="871"/>
      <c r="G71" s="874"/>
      <c r="H71" s="877"/>
      <c r="I71" s="882"/>
      <c r="J71" s="883"/>
      <c r="K71" s="892"/>
      <c r="L71" s="896"/>
      <c r="M71" s="175"/>
      <c r="N71" s="176"/>
      <c r="O71" s="177"/>
      <c r="P71" s="46"/>
      <c r="Q71" s="47"/>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7"/>
      <c r="B72" s="860"/>
      <c r="C72" s="863"/>
      <c r="D72" s="866"/>
      <c r="E72" s="869"/>
      <c r="F72" s="872"/>
      <c r="G72" s="875"/>
      <c r="H72" s="878"/>
      <c r="I72" s="882"/>
      <c r="J72" s="883"/>
      <c r="K72" s="893"/>
      <c r="L72" s="896"/>
      <c r="M72" s="178"/>
      <c r="N72" s="179"/>
      <c r="O72" s="180"/>
      <c r="P72" s="107"/>
      <c r="Q72" s="108"/>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8"/>
      <c r="B73" s="861"/>
      <c r="C73" s="864"/>
      <c r="D73" s="867"/>
      <c r="E73" s="870"/>
      <c r="F73" s="873"/>
      <c r="G73" s="876"/>
      <c r="H73" s="879"/>
      <c r="I73" s="884"/>
      <c r="J73" s="885"/>
      <c r="K73" s="894"/>
      <c r="L73" s="89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1916</v>
      </c>
      <c r="J75" s="167">
        <f>+$N$3</f>
        <v>2016</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Fortalecimiento del programa de Aseguramiento y prestación de servicios de salud del Municipio de Tocancipá, Cundinamarca, Centro Oriente</v>
      </c>
      <c r="C76" s="862" t="str">
        <f>VLOOKUP($D$9,'PROYECTOS REGISTRADOS'!$A$2:$D$82,3,0)</f>
        <v>2016-25817-0041</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1916</v>
      </c>
      <c r="J84" s="167">
        <f>+$N$3</f>
        <v>2016</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Fortalecimiento del programa de Aseguramiento y prestación de servicios de salud del Municipio de Tocancipá, Cundinamarca, Centro Oriente</v>
      </c>
      <c r="C85" s="862" t="str">
        <f>VLOOKUP($D$9,'PROYECTOS REGISTRADOS'!$A$2:$D$82,3,0)</f>
        <v>2016-25817-0041</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1916</v>
      </c>
      <c r="J93" s="167">
        <f>+$N$3</f>
        <v>2016</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Fortalecimiento del programa de Aseguramiento y prestación de servicios de salud del Municipio de Tocancipá, Cundinamarca, Centro Oriente</v>
      </c>
      <c r="C94" s="862" t="str">
        <f>VLOOKUP($D$9,'PROYECTOS REGISTRADOS'!$A$2:$D$82,3,0)</f>
        <v>2016-25817-0041</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1916</v>
      </c>
      <c r="J102" s="167">
        <f>+$N$3</f>
        <v>2016</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Fortalecimiento del programa de Aseguramiento y prestación de servicios de salud del Municipio de Tocancipá, Cundinamarca, Centro Oriente</v>
      </c>
      <c r="C103" s="862" t="str">
        <f>VLOOKUP($D$9,'PROYECTOS REGISTRADOS'!$A$2:$D$82,3,0)</f>
        <v>2016-25817-0041</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1916</v>
      </c>
      <c r="J111" s="167">
        <f>+$N$3</f>
        <v>2016</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Fortalecimiento del programa de Aseguramiento y prestación de servicios de salud del Municipio de Tocancipá, Cundinamarca, Centro Oriente</v>
      </c>
      <c r="C112" s="862" t="str">
        <f>VLOOKUP($D$9,'PROYECTOS REGISTRADOS'!$A$2:$D$82,3,0)</f>
        <v>2016-25817-0041</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1916</v>
      </c>
      <c r="J120" s="167">
        <f>+$N$3</f>
        <v>2016</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Fortalecimiento del programa de Aseguramiento y prestación de servicios de salud del Municipio de Tocancipá, Cundinamarca, Centro Oriente</v>
      </c>
      <c r="C121" s="862" t="str">
        <f>VLOOKUP($D$9,'PROYECTOS REGISTRADOS'!$A$2:$D$82,3,0)</f>
        <v>2016-25817-0041</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1916</v>
      </c>
      <c r="J129" s="167">
        <f>+$N$3</f>
        <v>2016</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Fortalecimiento del programa de Aseguramiento y prestación de servicios de salud del Municipio de Tocancipá, Cundinamarca, Centro Oriente</v>
      </c>
      <c r="C130" s="862" t="str">
        <f>VLOOKUP($D$9,'PROYECTOS REGISTRADOS'!$A$2:$D$82,3,0)</f>
        <v>2016-25817-0041</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1916</v>
      </c>
      <c r="J138" s="167">
        <f>+$N$3</f>
        <v>2016</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Fortalecimiento del programa de Aseguramiento y prestación de servicios de salud del Municipio de Tocancipá, Cundinamarca, Centro Oriente</v>
      </c>
      <c r="C139" s="862" t="str">
        <f>VLOOKUP($D$9,'PROYECTOS REGISTRADOS'!$A$2:$D$82,3,0)</f>
        <v>2016-25817-0041</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1916</v>
      </c>
      <c r="J147" s="167">
        <f>+$N$3</f>
        <v>2016</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Fortalecimiento del programa de Aseguramiento y prestación de servicios de salud del Municipio de Tocancipá, Cundinamarca, Centro Oriente</v>
      </c>
      <c r="C148" s="862" t="str">
        <f>VLOOKUP($D$9,'PROYECTOS REGISTRADOS'!$A$2:$D$82,3,0)</f>
        <v>2016-25817-0041</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1916</v>
      </c>
      <c r="J156" s="167">
        <f>+$N$3</f>
        <v>2016</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Fortalecimiento del programa de Aseguramiento y prestación de servicios de salud del Municipio de Tocancipá, Cundinamarca, Centro Oriente</v>
      </c>
      <c r="C157" s="862" t="str">
        <f>VLOOKUP($D$9,'PROYECTOS REGISTRADOS'!$A$2:$D$82,3,0)</f>
        <v>2016-25817-0041</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1916</v>
      </c>
      <c r="J165" s="167">
        <f>+$N$3</f>
        <v>2016</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Fortalecimiento del programa de Aseguramiento y prestación de servicios de salud del Municipio de Tocancipá, Cundinamarca, Centro Oriente</v>
      </c>
      <c r="C166" s="862" t="str">
        <f>VLOOKUP($D$9,'PROYECTOS REGISTRADOS'!$A$2:$D$82,3,0)</f>
        <v>2016-25817-0041</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1916</v>
      </c>
      <c r="J174" s="167">
        <f>+$N$3</f>
        <v>2016</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Fortalecimiento del programa de Aseguramiento y prestación de servicios de salud del Municipio de Tocancipá, Cundinamarca, Centro Oriente</v>
      </c>
      <c r="C175" s="862" t="str">
        <f>VLOOKUP($D$9,'PROYECTOS REGISTRADOS'!$A$2:$D$82,3,0)</f>
        <v>2016-25817-0041</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1916</v>
      </c>
      <c r="J183" s="167">
        <f>+$N$3</f>
        <v>2016</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Fortalecimiento del programa de Aseguramiento y prestación de servicios de salud del Municipio de Tocancipá, Cundinamarca, Centro Oriente</v>
      </c>
      <c r="C184" s="862" t="str">
        <f>VLOOKUP($D$9,'PROYECTOS REGISTRADOS'!$A$2:$D$82,3,0)</f>
        <v>2016-25817-0041</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1916</v>
      </c>
      <c r="J192" s="167">
        <f>+$N$3</f>
        <v>2016</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Fortalecimiento del programa de Aseguramiento y prestación de servicios de salud del Municipio de Tocancipá, Cundinamarca, Centro Oriente</v>
      </c>
      <c r="C193" s="862" t="str">
        <f>VLOOKUP($D$9,'PROYECTOS REGISTRADOS'!$A$2:$D$82,3,0)</f>
        <v>2016-25817-0041</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2"/>
      <c r="C202" s="904" t="s">
        <v>1669</v>
      </c>
      <c r="D202" s="905"/>
      <c r="E202" s="905"/>
      <c r="F202" s="905"/>
      <c r="G202" s="905"/>
      <c r="H202" s="905"/>
      <c r="I202" s="905"/>
      <c r="J202" s="905"/>
    </row>
    <row r="203" spans="1:53" x14ac:dyDescent="0.2">
      <c r="B203" s="903"/>
      <c r="C203" s="904"/>
      <c r="D203" s="905"/>
      <c r="E203" s="905"/>
      <c r="F203" s="905"/>
      <c r="G203" s="905"/>
      <c r="H203" s="905"/>
      <c r="I203" s="905"/>
      <c r="J203" s="905"/>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disablePrompts="1"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9" t="s">
        <v>0</v>
      </c>
      <c r="C1" s="1009"/>
      <c r="D1" s="1009"/>
      <c r="E1" s="1009"/>
      <c r="F1" s="1009"/>
      <c r="G1" s="1009"/>
      <c r="H1" s="1009"/>
      <c r="I1" s="1009"/>
      <c r="J1" s="1009"/>
      <c r="K1" s="1009"/>
      <c r="L1" s="1009"/>
      <c r="M1" s="1009"/>
      <c r="N1" s="1009"/>
      <c r="O1" s="1009"/>
      <c r="P1" s="1009"/>
      <c r="Q1" s="1009"/>
      <c r="R1" s="1009"/>
      <c r="S1" s="1009"/>
      <c r="T1" s="1009"/>
      <c r="U1" s="100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0" t="s">
        <v>3</v>
      </c>
      <c r="B4" s="1010"/>
      <c r="C4" s="1010"/>
      <c r="D4" s="1010"/>
      <c r="E4" s="1010"/>
      <c r="F4" s="1010"/>
      <c r="G4" s="1010"/>
      <c r="H4" s="1010"/>
      <c r="I4" s="1010"/>
      <c r="J4" s="1010"/>
      <c r="K4" s="1010"/>
      <c r="L4" s="1010"/>
      <c r="M4" s="1010"/>
      <c r="N4" s="1010"/>
      <c r="O4" s="1010"/>
      <c r="P4" s="1010"/>
      <c r="Q4" s="1010"/>
      <c r="R4" s="1010"/>
      <c r="S4" s="1010"/>
      <c r="T4" s="1010"/>
      <c r="U4" s="1010"/>
      <c r="V4" s="1010"/>
      <c r="W4" s="1010"/>
      <c r="X4" s="1010"/>
      <c r="Y4" s="1010"/>
      <c r="Z4" s="1010"/>
      <c r="AA4" s="1010"/>
      <c r="AB4" s="1010"/>
      <c r="AC4" s="1010"/>
      <c r="AD4" s="1010"/>
      <c r="AE4" s="1010"/>
      <c r="AF4" s="1010"/>
      <c r="AG4" s="1010"/>
      <c r="AH4" s="1010"/>
      <c r="AI4" s="1010"/>
      <c r="AJ4" s="1010"/>
      <c r="AK4" s="1010"/>
      <c r="AL4" s="1010"/>
      <c r="AM4" s="1010"/>
      <c r="AN4" s="1010"/>
      <c r="AO4" s="1010"/>
      <c r="AP4" s="1010"/>
      <c r="AQ4" s="1010"/>
      <c r="AR4" s="1010"/>
      <c r="AS4" s="1010"/>
      <c r="AT4" s="1010"/>
      <c r="AU4" s="1010"/>
      <c r="AV4" s="1010"/>
      <c r="AW4" s="1010"/>
      <c r="AX4" s="1010"/>
      <c r="AY4" s="1010"/>
      <c r="AZ4" s="1010"/>
      <c r="BA4" s="1010"/>
      <c r="BB4" s="1010"/>
      <c r="BC4" s="1010"/>
      <c r="BD4" s="1010"/>
    </row>
    <row r="5" spans="1:150" s="206" customFormat="1" ht="72.75" customHeight="1" thickBot="1" x14ac:dyDescent="0.3">
      <c r="A5" s="1010" t="s">
        <v>4</v>
      </c>
      <c r="B5" s="1010"/>
      <c r="C5" s="1010"/>
      <c r="D5" s="1010"/>
      <c r="E5" s="1010"/>
      <c r="F5" s="1010"/>
      <c r="G5" s="1010"/>
      <c r="H5" s="1010"/>
      <c r="I5" s="1010"/>
      <c r="J5" s="1010"/>
      <c r="K5" s="1010"/>
      <c r="L5" s="1010"/>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010"/>
      <c r="AO5" s="1010"/>
      <c r="AP5" s="1010"/>
      <c r="AQ5" s="1010"/>
      <c r="AR5" s="1010"/>
      <c r="AS5" s="1010"/>
      <c r="AT5" s="1010"/>
      <c r="AU5" s="1010"/>
      <c r="AV5" s="1010"/>
      <c r="AW5" s="1010"/>
      <c r="AX5" s="1010"/>
      <c r="AY5" s="1010"/>
      <c r="AZ5" s="1010"/>
      <c r="BA5" s="1010"/>
      <c r="BB5" s="1010"/>
      <c r="BC5" s="1010"/>
      <c r="BD5" s="1010"/>
    </row>
    <row r="6" spans="1:150" s="206" customFormat="1" ht="27" customHeight="1" thickBot="1" x14ac:dyDescent="0.3">
      <c r="A6" s="1003" t="s">
        <v>5</v>
      </c>
      <c r="B6" s="1011" t="s">
        <v>6</v>
      </c>
      <c r="C6" s="1011" t="s">
        <v>7</v>
      </c>
      <c r="D6" s="1003" t="s">
        <v>8</v>
      </c>
      <c r="E6" s="1003" t="s">
        <v>9</v>
      </c>
      <c r="F6" s="1003" t="s">
        <v>10</v>
      </c>
      <c r="G6" s="1000" t="s">
        <v>11</v>
      </c>
      <c r="H6" s="1000" t="s">
        <v>12</v>
      </c>
      <c r="I6" s="1017" t="s">
        <v>13</v>
      </c>
      <c r="J6" s="1000" t="s">
        <v>14</v>
      </c>
      <c r="K6" s="1000" t="s">
        <v>15</v>
      </c>
      <c r="L6" s="1000" t="s">
        <v>16</v>
      </c>
      <c r="M6" s="1000" t="s">
        <v>17</v>
      </c>
      <c r="N6" s="994" t="s">
        <v>18</v>
      </c>
      <c r="O6" s="1000" t="s">
        <v>19</v>
      </c>
      <c r="P6" s="1003" t="s">
        <v>20</v>
      </c>
      <c r="Q6" s="1003" t="s">
        <v>21</v>
      </c>
      <c r="R6" s="1000" t="s">
        <v>22</v>
      </c>
      <c r="S6" s="1014" t="s">
        <v>23</v>
      </c>
      <c r="T6" s="994" t="s">
        <v>24</v>
      </c>
      <c r="U6" s="997" t="s">
        <v>25</v>
      </c>
      <c r="V6" s="1000" t="s">
        <v>26</v>
      </c>
      <c r="W6" s="1000" t="s">
        <v>27</v>
      </c>
      <c r="X6" s="986" t="s">
        <v>28</v>
      </c>
      <c r="Y6" s="1000" t="s">
        <v>29</v>
      </c>
      <c r="Z6" s="986" t="s">
        <v>30</v>
      </c>
      <c r="AA6" s="989" t="s">
        <v>31</v>
      </c>
      <c r="AB6" s="989"/>
      <c r="AC6" s="989"/>
      <c r="AD6" s="989"/>
      <c r="AE6" s="989"/>
      <c r="AF6" s="989"/>
      <c r="AG6" s="989"/>
      <c r="AH6" s="989"/>
      <c r="AI6" s="989"/>
      <c r="AJ6" s="989"/>
      <c r="AK6" s="989"/>
      <c r="AL6" s="989"/>
      <c r="AM6" s="989"/>
      <c r="AN6" s="989"/>
      <c r="AO6" s="989"/>
      <c r="AP6" s="989"/>
      <c r="AQ6" s="989"/>
      <c r="AR6" s="989"/>
      <c r="AS6" s="989"/>
      <c r="AT6" s="989"/>
      <c r="AU6" s="989"/>
      <c r="AV6" s="989"/>
      <c r="AW6" s="989"/>
      <c r="AX6" s="989"/>
      <c r="AY6" s="989"/>
      <c r="AZ6" s="989"/>
      <c r="BA6" s="989"/>
      <c r="BB6" s="990"/>
      <c r="BC6" s="991" t="s">
        <v>32</v>
      </c>
      <c r="BD6" s="100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4"/>
      <c r="B7" s="1012"/>
      <c r="C7" s="1012"/>
      <c r="D7" s="1012"/>
      <c r="E7" s="1004"/>
      <c r="F7" s="1004"/>
      <c r="G7" s="1001"/>
      <c r="H7" s="1001"/>
      <c r="I7" s="1018"/>
      <c r="J7" s="1001"/>
      <c r="K7" s="1001"/>
      <c r="L7" s="1001"/>
      <c r="M7" s="1001"/>
      <c r="N7" s="995"/>
      <c r="O7" s="1001"/>
      <c r="P7" s="1004"/>
      <c r="Q7" s="1004"/>
      <c r="R7" s="1001"/>
      <c r="S7" s="1015"/>
      <c r="T7" s="995"/>
      <c r="U7" s="998"/>
      <c r="V7" s="1001"/>
      <c r="W7" s="1001"/>
      <c r="X7" s="987"/>
      <c r="Y7" s="1001"/>
      <c r="Z7" s="987"/>
      <c r="AA7" s="1006">
        <v>2016</v>
      </c>
      <c r="AB7" s="1006"/>
      <c r="AC7" s="1006"/>
      <c r="AD7" s="1006"/>
      <c r="AE7" s="1006"/>
      <c r="AF7" s="1006"/>
      <c r="AG7" s="1007"/>
      <c r="AH7" s="1008">
        <v>2017</v>
      </c>
      <c r="AI7" s="1006"/>
      <c r="AJ7" s="1006"/>
      <c r="AK7" s="1006"/>
      <c r="AL7" s="1006"/>
      <c r="AM7" s="1006"/>
      <c r="AN7" s="1007"/>
      <c r="AO7" s="1008">
        <v>2018</v>
      </c>
      <c r="AP7" s="1006"/>
      <c r="AQ7" s="1006"/>
      <c r="AR7" s="1006"/>
      <c r="AS7" s="1006"/>
      <c r="AT7" s="1006"/>
      <c r="AU7" s="1007"/>
      <c r="AV7" s="1008">
        <v>2019</v>
      </c>
      <c r="AW7" s="1006"/>
      <c r="AX7" s="1006"/>
      <c r="AY7" s="1006"/>
      <c r="AZ7" s="1006"/>
      <c r="BA7" s="1006"/>
      <c r="BB7" s="1007"/>
      <c r="BC7" s="992"/>
      <c r="BD7" s="100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5"/>
      <c r="B8" s="1013"/>
      <c r="C8" s="1013"/>
      <c r="D8" s="1013"/>
      <c r="E8" s="1005"/>
      <c r="F8" s="1005"/>
      <c r="G8" s="1002"/>
      <c r="H8" s="1002"/>
      <c r="I8" s="1019"/>
      <c r="J8" s="1002"/>
      <c r="K8" s="1002"/>
      <c r="L8" s="1002"/>
      <c r="M8" s="1002"/>
      <c r="N8" s="996"/>
      <c r="O8" s="1002"/>
      <c r="P8" s="1005"/>
      <c r="Q8" s="1005"/>
      <c r="R8" s="1002"/>
      <c r="S8" s="1016"/>
      <c r="T8" s="996"/>
      <c r="U8" s="999"/>
      <c r="V8" s="1001"/>
      <c r="W8" s="1002"/>
      <c r="X8" s="988"/>
      <c r="Y8" s="1002"/>
      <c r="Z8" s="98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3"/>
      <c r="BD8" s="100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1928</v>
      </c>
      <c r="E3" s="71" t="s">
        <v>1927</v>
      </c>
      <c r="F3" s="71" t="s">
        <v>1929</v>
      </c>
      <c r="G3" s="71" t="s">
        <v>1930</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716766-519B-42B2-8FF8-30729E5CF8B3}"/>
</file>

<file path=customXml/itemProps2.xml><?xml version="1.0" encoding="utf-8"?>
<ds:datastoreItem xmlns:ds="http://schemas.openxmlformats.org/officeDocument/2006/customXml" ds:itemID="{1D2E3B40-62AE-4632-AECA-0A58AF00236D}"/>
</file>

<file path=customXml/itemProps3.xml><?xml version="1.0" encoding="utf-8"?>
<ds:datastoreItem xmlns:ds="http://schemas.openxmlformats.org/officeDocument/2006/customXml" ds:itemID="{43447BDA-6AB7-4DC4-8AA9-8AE03F42616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2017-01-27T00:51:13Z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