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docProps/app.xml" ContentType="application/vnd.openxmlformats-officedocument.extended-properties+xml"/>
  <Override PartName="/xl/calcChain.xml" ContentType="application/vnd.openxmlformats-officedocument.spreadsheetml.calcChain+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
    </mc:Choice>
  </mc:AlternateContent>
  <bookViews>
    <workbookView xWindow="0" yWindow="0" windowWidth="20490" windowHeight="775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52511"/>
</workbook>
</file>

<file path=xl/calcChain.xml><?xml version="1.0" encoding="utf-8"?>
<calcChain xmlns="http://schemas.openxmlformats.org/spreadsheetml/2006/main">
  <c r="AB74" i="6" l="1"/>
  <c r="AC75" i="6"/>
  <c r="Y57" i="6"/>
  <c r="Y56" i="6"/>
  <c r="Y55" i="6"/>
  <c r="AC60" i="6"/>
  <c r="AC55" i="6"/>
  <c r="Y60" i="6"/>
  <c r="X55" i="6"/>
  <c r="AC15" i="6" l="1"/>
  <c r="AC16" i="6"/>
  <c r="Y15" i="6"/>
  <c r="Y16" i="6"/>
  <c r="AF13" i="6"/>
  <c r="AG13" i="6"/>
  <c r="Y78" i="6" l="1"/>
  <c r="Y79" i="6"/>
  <c r="Y47" i="6"/>
  <c r="Y46" i="6"/>
  <c r="AB13" i="6" l="1"/>
  <c r="AC106" i="6" l="1"/>
  <c r="AB106" i="6" s="1"/>
  <c r="Y106" i="6"/>
  <c r="X106" i="6" s="1"/>
  <c r="Y61" i="6"/>
  <c r="Y59" i="6"/>
  <c r="AC59" i="6"/>
  <c r="AC61" i="6"/>
  <c r="X46" i="6"/>
  <c r="Y82" i="6"/>
  <c r="AC82" i="6"/>
  <c r="AI41" i="6"/>
  <c r="AI42" i="6"/>
  <c r="AH37" i="6"/>
  <c r="Y80" i="6"/>
  <c r="AB55" i="6" l="1"/>
  <c r="X74" i="6"/>
  <c r="Y24" i="6"/>
  <c r="Y23" i="6"/>
  <c r="Y22" i="6"/>
  <c r="Y14" i="6"/>
  <c r="Y40" i="6"/>
  <c r="Y39" i="6"/>
  <c r="Y38" i="6"/>
  <c r="X37" i="6" s="1"/>
  <c r="X13" i="6" l="1"/>
  <c r="AJ13" i="6"/>
  <c r="AK111" i="6"/>
  <c r="AK110" i="6"/>
  <c r="AK109" i="6"/>
  <c r="AK108" i="6"/>
  <c r="AK107" i="6"/>
  <c r="AK106" i="6"/>
  <c r="AJ106" i="6"/>
  <c r="AK102" i="6"/>
  <c r="AK101" i="6"/>
  <c r="AK100" i="6"/>
  <c r="AK99" i="6"/>
  <c r="AK98" i="6"/>
  <c r="AK97" i="6"/>
  <c r="AJ97" i="6"/>
  <c r="AK93" i="6"/>
  <c r="AK92" i="6"/>
  <c r="AK91" i="6"/>
  <c r="AK90" i="6"/>
  <c r="AK89" i="6"/>
  <c r="AK88" i="6"/>
  <c r="AK87" i="6"/>
  <c r="AJ87" i="6"/>
  <c r="AK83" i="6"/>
  <c r="AK82" i="6"/>
  <c r="AK81" i="6"/>
  <c r="AK80" i="6"/>
  <c r="AK79" i="6"/>
  <c r="AK78" i="6"/>
  <c r="AK77" i="6"/>
  <c r="AK76" i="6"/>
  <c r="AK75" i="6"/>
  <c r="AK74" i="6"/>
  <c r="AJ74" i="6"/>
  <c r="AK70" i="6"/>
  <c r="AK69" i="6"/>
  <c r="AK68" i="6"/>
  <c r="AK67" i="6"/>
  <c r="AK66" i="6"/>
  <c r="AK65" i="6"/>
  <c r="AJ65" i="6"/>
  <c r="AK61" i="6"/>
  <c r="AK60" i="6"/>
  <c r="AK59" i="6"/>
  <c r="AK58" i="6"/>
  <c r="AK57" i="6"/>
  <c r="AK56" i="6"/>
  <c r="AK55" i="6"/>
  <c r="AJ55" i="6"/>
  <c r="AK51" i="6"/>
  <c r="AK50" i="6"/>
  <c r="AK49" i="6"/>
  <c r="AK48" i="6"/>
  <c r="AK47" i="6"/>
  <c r="AK46" i="6"/>
  <c r="AJ46" i="6"/>
  <c r="AK42" i="6"/>
  <c r="AK41" i="6"/>
  <c r="AK40" i="6"/>
  <c r="AK39" i="6"/>
  <c r="AK38" i="6"/>
  <c r="AK37" i="6"/>
  <c r="AJ37" i="6"/>
  <c r="AK33" i="6"/>
  <c r="AK32" i="6"/>
  <c r="AK31" i="6"/>
  <c r="AK30" i="6"/>
  <c r="AK29" i="6"/>
  <c r="AK28" i="6"/>
  <c r="AJ28" i="6"/>
  <c r="AK24" i="6"/>
  <c r="AK23" i="6"/>
  <c r="AK22" i="6"/>
  <c r="AK21" i="6"/>
  <c r="AK20" i="6"/>
  <c r="AK19" i="6"/>
  <c r="AK18" i="6"/>
  <c r="AK17" i="6"/>
  <c r="AK16" i="6"/>
  <c r="AK15" i="6"/>
  <c r="AK14" i="6"/>
  <c r="AK13" i="6"/>
  <c r="AI105" i="6"/>
  <c r="AH105" i="6"/>
  <c r="AI96" i="6"/>
  <c r="AH96" i="6"/>
  <c r="AI86" i="6"/>
  <c r="AH86" i="6"/>
  <c r="AI73" i="6"/>
  <c r="AH73" i="6"/>
  <c r="AI64" i="6"/>
  <c r="AH64" i="6"/>
  <c r="AI54" i="6"/>
  <c r="AH54" i="6"/>
  <c r="AI45" i="6"/>
  <c r="AH45" i="6"/>
  <c r="AI36" i="6"/>
  <c r="AH36" i="6"/>
  <c r="AI27" i="6"/>
  <c r="AH27" i="6"/>
  <c r="AI12" i="6"/>
  <c r="AH12" i="6"/>
  <c r="AH9" i="6" l="1"/>
  <c r="AI9" i="6"/>
  <c r="AU82" i="6"/>
  <c r="AR82" i="6"/>
  <c r="AU23" i="6"/>
  <c r="AR23" i="6"/>
  <c r="AU22" i="6"/>
  <c r="AR22" i="6"/>
  <c r="AU92" i="6" l="1"/>
  <c r="AR92" i="6"/>
  <c r="AU83" i="6"/>
  <c r="AR83" i="6"/>
  <c r="AU78" i="6"/>
  <c r="AR78" i="6"/>
  <c r="AU79" i="6"/>
  <c r="AR79" i="6"/>
  <c r="AU80" i="6"/>
  <c r="AR80" i="6"/>
  <c r="AU59" i="6"/>
  <c r="AR59" i="6"/>
  <c r="AU60" i="6"/>
  <c r="AR60" i="6"/>
  <c r="AU50" i="6" l="1"/>
  <c r="AR50" i="6"/>
  <c r="AU49" i="6"/>
  <c r="AR49" i="6"/>
  <c r="AU48" i="6"/>
  <c r="AR48" i="6"/>
  <c r="AU51" i="6"/>
  <c r="AR51" i="6"/>
  <c r="AU47" i="6"/>
  <c r="AR47" i="6"/>
  <c r="AU41" i="6"/>
  <c r="AR41" i="6"/>
  <c r="AU40" i="6"/>
  <c r="AR40" i="6"/>
  <c r="AU39" i="6"/>
  <c r="AR39" i="6"/>
  <c r="AU38" i="6"/>
  <c r="AR38" i="6"/>
  <c r="AU17" i="6"/>
  <c r="AR17" i="6"/>
  <c r="AU16" i="6"/>
  <c r="AR16" i="6"/>
  <c r="AU15" i="6"/>
  <c r="AR15" i="6"/>
  <c r="AU14" i="6"/>
  <c r="AR14" i="6"/>
  <c r="AU24" i="6"/>
  <c r="AR24" i="6"/>
  <c r="AU21" i="6"/>
  <c r="AR21" i="6"/>
  <c r="AU20" i="6"/>
  <c r="AR20" i="6"/>
  <c r="AU19" i="6"/>
  <c r="AR19" i="6"/>
  <c r="AU18" i="6"/>
  <c r="AR18" i="6"/>
  <c r="AU210" i="6" l="1"/>
  <c r="AR210" i="6"/>
  <c r="AK210" i="6"/>
  <c r="AU209" i="6"/>
  <c r="AR209" i="6"/>
  <c r="AK209" i="6"/>
  <c r="AU208" i="6"/>
  <c r="AR208" i="6"/>
  <c r="AK208" i="6"/>
  <c r="AU207" i="6"/>
  <c r="AR207" i="6"/>
  <c r="AK207" i="6"/>
  <c r="AU206" i="6"/>
  <c r="AR206" i="6"/>
  <c r="AK206" i="6"/>
  <c r="AU205" i="6"/>
  <c r="AR205" i="6"/>
  <c r="AK205" i="6"/>
  <c r="AJ205" i="6"/>
  <c r="AJ204" i="6" s="1"/>
  <c r="I205" i="6"/>
  <c r="H205" i="6"/>
  <c r="G205" i="6"/>
  <c r="F205" i="6"/>
  <c r="E205" i="6"/>
  <c r="AZ204" i="6"/>
  <c r="AY204" i="6"/>
  <c r="AX204" i="6"/>
  <c r="AW204" i="6"/>
  <c r="AV204" i="6"/>
  <c r="AT204" i="6"/>
  <c r="AS204" i="6"/>
  <c r="AQ204" i="6"/>
  <c r="AP204" i="6"/>
  <c r="AO204" i="6"/>
  <c r="AN204" i="6"/>
  <c r="AM204" i="6"/>
  <c r="AL204" i="6"/>
  <c r="AG204" i="6"/>
  <c r="AF204" i="6"/>
  <c r="AE204" i="6"/>
  <c r="AD204" i="6"/>
  <c r="AC204" i="6"/>
  <c r="AB204" i="6"/>
  <c r="AA204" i="6"/>
  <c r="Z204" i="6"/>
  <c r="Y204" i="6"/>
  <c r="X204" i="6"/>
  <c r="W204" i="6"/>
  <c r="V204" i="6"/>
  <c r="U204" i="6"/>
  <c r="T204" i="6"/>
  <c r="S204" i="6"/>
  <c r="R204" i="6"/>
  <c r="J204" i="6"/>
  <c r="AU201" i="6"/>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U110" i="6"/>
  <c r="AR110" i="6"/>
  <c r="AU109" i="6"/>
  <c r="AR109" i="6"/>
  <c r="AU108" i="6"/>
  <c r="AR108" i="6"/>
  <c r="AU107" i="6"/>
  <c r="AR107" i="6"/>
  <c r="AU106" i="6"/>
  <c r="AR106" i="6"/>
  <c r="AJ105"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U101" i="6"/>
  <c r="AR101" i="6"/>
  <c r="AU100" i="6"/>
  <c r="AR100" i="6"/>
  <c r="AU99" i="6"/>
  <c r="AR99" i="6"/>
  <c r="AU98" i="6"/>
  <c r="AR98" i="6"/>
  <c r="AU97" i="6"/>
  <c r="AR97" i="6"/>
  <c r="AJ96"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U91" i="6"/>
  <c r="AR91" i="6"/>
  <c r="AU90" i="6"/>
  <c r="AR90" i="6"/>
  <c r="AU89" i="6"/>
  <c r="AR89" i="6"/>
  <c r="AU88" i="6"/>
  <c r="AR88" i="6"/>
  <c r="AU87" i="6"/>
  <c r="AR87" i="6"/>
  <c r="AJ86" i="6"/>
  <c r="H87" i="6"/>
  <c r="G87" i="6"/>
  <c r="F87" i="6"/>
  <c r="E87" i="6"/>
  <c r="AZ86" i="6"/>
  <c r="AY86" i="6"/>
  <c r="AX86" i="6"/>
  <c r="AW86" i="6"/>
  <c r="AV86" i="6"/>
  <c r="AT86" i="6"/>
  <c r="AS86" i="6"/>
  <c r="AQ86" i="6"/>
  <c r="AP86" i="6"/>
  <c r="AO86" i="6"/>
  <c r="AN86" i="6"/>
  <c r="AM86" i="6"/>
  <c r="AL86" i="6"/>
  <c r="AG86" i="6"/>
  <c r="AF86" i="6"/>
  <c r="AE86" i="6"/>
  <c r="AD86" i="6"/>
  <c r="AC86" i="6"/>
  <c r="AB86" i="6"/>
  <c r="AA86" i="6"/>
  <c r="Z86" i="6"/>
  <c r="Y86" i="6"/>
  <c r="X86" i="6"/>
  <c r="W86" i="6"/>
  <c r="V86" i="6"/>
  <c r="U86" i="6"/>
  <c r="T86" i="6"/>
  <c r="S86" i="6"/>
  <c r="R86" i="6"/>
  <c r="J86" i="6"/>
  <c r="AU81" i="6"/>
  <c r="AR81" i="6"/>
  <c r="AU77" i="6"/>
  <c r="AR77" i="6"/>
  <c r="AU76" i="6"/>
  <c r="AR76" i="6"/>
  <c r="AU75" i="6"/>
  <c r="AR75" i="6"/>
  <c r="AU74" i="6"/>
  <c r="AR74" i="6"/>
  <c r="AJ73" i="6"/>
  <c r="H74" i="6"/>
  <c r="G74" i="6"/>
  <c r="F74" i="6"/>
  <c r="E74" i="6"/>
  <c r="AZ73" i="6"/>
  <c r="AY73" i="6"/>
  <c r="AX73" i="6"/>
  <c r="AW73" i="6"/>
  <c r="AV73" i="6"/>
  <c r="AT73" i="6"/>
  <c r="AS73" i="6"/>
  <c r="AQ73" i="6"/>
  <c r="AP73" i="6"/>
  <c r="AO73" i="6"/>
  <c r="AN73" i="6"/>
  <c r="AM73" i="6"/>
  <c r="AL73" i="6"/>
  <c r="AG73" i="6"/>
  <c r="AF73" i="6"/>
  <c r="AE73" i="6"/>
  <c r="AD73" i="6"/>
  <c r="AC73" i="6"/>
  <c r="AB73" i="6"/>
  <c r="AA73" i="6"/>
  <c r="Z73" i="6"/>
  <c r="Y73" i="6"/>
  <c r="X73" i="6"/>
  <c r="W73" i="6"/>
  <c r="V73" i="6"/>
  <c r="U73" i="6"/>
  <c r="T73" i="6"/>
  <c r="S73" i="6"/>
  <c r="R73" i="6"/>
  <c r="J73" i="6"/>
  <c r="AU70" i="6"/>
  <c r="AR70" i="6"/>
  <c r="AU69" i="6"/>
  <c r="AR69" i="6"/>
  <c r="AU68" i="6"/>
  <c r="AR68" i="6"/>
  <c r="AU67" i="6"/>
  <c r="AR67" i="6"/>
  <c r="AU66" i="6"/>
  <c r="AR66" i="6"/>
  <c r="AU65" i="6"/>
  <c r="AR65" i="6"/>
  <c r="AJ64" i="6"/>
  <c r="H65" i="6"/>
  <c r="G65" i="6"/>
  <c r="F65" i="6"/>
  <c r="E65" i="6"/>
  <c r="AZ64" i="6"/>
  <c r="AY64" i="6"/>
  <c r="AX64" i="6"/>
  <c r="AW64" i="6"/>
  <c r="AV64" i="6"/>
  <c r="AT64" i="6"/>
  <c r="AS64" i="6"/>
  <c r="AQ64" i="6"/>
  <c r="AP64" i="6"/>
  <c r="AO64" i="6"/>
  <c r="AN64" i="6"/>
  <c r="AM64" i="6"/>
  <c r="AL64" i="6"/>
  <c r="AG64" i="6"/>
  <c r="AF64" i="6"/>
  <c r="AE64" i="6"/>
  <c r="AD64" i="6"/>
  <c r="AC64" i="6"/>
  <c r="AB64" i="6"/>
  <c r="AA64" i="6"/>
  <c r="Z64" i="6"/>
  <c r="Y64" i="6"/>
  <c r="X64" i="6"/>
  <c r="W64" i="6"/>
  <c r="V64" i="6"/>
  <c r="U64" i="6"/>
  <c r="T64" i="6"/>
  <c r="S64" i="6"/>
  <c r="R64" i="6"/>
  <c r="J64" i="6"/>
  <c r="AU61" i="6"/>
  <c r="AR61" i="6"/>
  <c r="AU58" i="6"/>
  <c r="AR58" i="6"/>
  <c r="AU57" i="6"/>
  <c r="AR57" i="6"/>
  <c r="AU56" i="6"/>
  <c r="AR56" i="6"/>
  <c r="AU55" i="6"/>
  <c r="AR55" i="6"/>
  <c r="AJ54" i="6"/>
  <c r="H55" i="6"/>
  <c r="G55" i="6"/>
  <c r="F55" i="6"/>
  <c r="E55" i="6"/>
  <c r="AZ54" i="6"/>
  <c r="AY54" i="6"/>
  <c r="AX54" i="6"/>
  <c r="AW54" i="6"/>
  <c r="AV54" i="6"/>
  <c r="AT54" i="6"/>
  <c r="AS54" i="6"/>
  <c r="AQ54" i="6"/>
  <c r="AP54" i="6"/>
  <c r="AO54" i="6"/>
  <c r="AN54" i="6"/>
  <c r="AM54" i="6"/>
  <c r="AL54" i="6"/>
  <c r="AG54" i="6"/>
  <c r="AF54" i="6"/>
  <c r="AE54" i="6"/>
  <c r="AD54" i="6"/>
  <c r="AC54" i="6"/>
  <c r="AB54" i="6"/>
  <c r="AA54" i="6"/>
  <c r="Z54" i="6"/>
  <c r="Y54" i="6"/>
  <c r="X54" i="6"/>
  <c r="W54" i="6"/>
  <c r="V54" i="6"/>
  <c r="U54" i="6"/>
  <c r="T54" i="6"/>
  <c r="S54" i="6"/>
  <c r="R54" i="6"/>
  <c r="J54" i="6"/>
  <c r="AU46" i="6"/>
  <c r="AR46" i="6"/>
  <c r="AJ45" i="6"/>
  <c r="H46" i="6"/>
  <c r="G46" i="6"/>
  <c r="F46" i="6"/>
  <c r="E46" i="6"/>
  <c r="AZ45" i="6"/>
  <c r="AY45" i="6"/>
  <c r="AX45" i="6"/>
  <c r="AW45" i="6"/>
  <c r="AV45" i="6"/>
  <c r="AT45" i="6"/>
  <c r="AS45" i="6"/>
  <c r="AQ45" i="6"/>
  <c r="AP45" i="6"/>
  <c r="AO45" i="6"/>
  <c r="AN45" i="6"/>
  <c r="AM45" i="6"/>
  <c r="AL45" i="6"/>
  <c r="AG45" i="6"/>
  <c r="AF45" i="6"/>
  <c r="AE45" i="6"/>
  <c r="AD45" i="6"/>
  <c r="AC45" i="6"/>
  <c r="AB45" i="6"/>
  <c r="AA45" i="6"/>
  <c r="Z45" i="6"/>
  <c r="Y45" i="6"/>
  <c r="X45" i="6"/>
  <c r="W45" i="6"/>
  <c r="V45" i="6"/>
  <c r="U45" i="6"/>
  <c r="T45" i="6"/>
  <c r="S45" i="6"/>
  <c r="R45" i="6"/>
  <c r="J45" i="6"/>
  <c r="AU33" i="6"/>
  <c r="AR33" i="6"/>
  <c r="AU32" i="6"/>
  <c r="AR32" i="6"/>
  <c r="AU31" i="6"/>
  <c r="AR31" i="6"/>
  <c r="AU30" i="6"/>
  <c r="AR30" i="6"/>
  <c r="AU29" i="6"/>
  <c r="AR29" i="6"/>
  <c r="AU28" i="6"/>
  <c r="AR28" i="6"/>
  <c r="AJ27" i="6"/>
  <c r="H28" i="6"/>
  <c r="G28" i="6"/>
  <c r="F28" i="6"/>
  <c r="E28" i="6"/>
  <c r="AZ27" i="6"/>
  <c r="AY27" i="6"/>
  <c r="AX27" i="6"/>
  <c r="AW27" i="6"/>
  <c r="AV27" i="6"/>
  <c r="AT27" i="6"/>
  <c r="AS27" i="6"/>
  <c r="AQ27" i="6"/>
  <c r="AP27" i="6"/>
  <c r="AO27" i="6"/>
  <c r="AN27" i="6"/>
  <c r="AM27" i="6"/>
  <c r="AL27" i="6"/>
  <c r="AG27" i="6"/>
  <c r="AF27" i="6"/>
  <c r="AE27" i="6"/>
  <c r="AD27" i="6"/>
  <c r="AC27" i="6"/>
  <c r="AB27" i="6"/>
  <c r="AA27" i="6"/>
  <c r="Z27" i="6"/>
  <c r="Y27" i="6"/>
  <c r="X27" i="6"/>
  <c r="W27" i="6"/>
  <c r="V27" i="6"/>
  <c r="U27" i="6"/>
  <c r="T27" i="6"/>
  <c r="S27" i="6"/>
  <c r="R27" i="6"/>
  <c r="J27" i="6"/>
  <c r="AU42" i="6"/>
  <c r="AR42" i="6"/>
  <c r="AU37" i="6"/>
  <c r="AR37" i="6"/>
  <c r="AJ36" i="6"/>
  <c r="H37" i="6"/>
  <c r="G37" i="6"/>
  <c r="F37" i="6"/>
  <c r="E37" i="6"/>
  <c r="AZ36" i="6"/>
  <c r="AY36" i="6"/>
  <c r="AX36" i="6"/>
  <c r="AW36" i="6"/>
  <c r="AV36" i="6"/>
  <c r="AT36" i="6"/>
  <c r="AS36" i="6"/>
  <c r="AQ36" i="6"/>
  <c r="AP36" i="6"/>
  <c r="AO36" i="6"/>
  <c r="AN36" i="6"/>
  <c r="AM36" i="6"/>
  <c r="AL36" i="6"/>
  <c r="AG36" i="6"/>
  <c r="AF36" i="6"/>
  <c r="AE36" i="6"/>
  <c r="AD36" i="6"/>
  <c r="AC36" i="6"/>
  <c r="AB36" i="6"/>
  <c r="AA36" i="6"/>
  <c r="Z36" i="6"/>
  <c r="Y36" i="6"/>
  <c r="X36" i="6"/>
  <c r="W36" i="6"/>
  <c r="V36" i="6"/>
  <c r="U36" i="6"/>
  <c r="T36" i="6"/>
  <c r="S36" i="6"/>
  <c r="R36" i="6"/>
  <c r="J36" i="6"/>
  <c r="AU86" i="6" l="1"/>
  <c r="AU45" i="6"/>
  <c r="AR96" i="6"/>
  <c r="AK96" i="6"/>
  <c r="AU96" i="6"/>
  <c r="AU105" i="6"/>
  <c r="AR86" i="6"/>
  <c r="AK86" i="6"/>
  <c r="AU73" i="6"/>
  <c r="AK64" i="6"/>
  <c r="AK73" i="6"/>
  <c r="AU64" i="6"/>
  <c r="AK45" i="6"/>
  <c r="AU36" i="6"/>
  <c r="AK36" i="6"/>
  <c r="AR54" i="6"/>
  <c r="AK114" i="6"/>
  <c r="AR204" i="6"/>
  <c r="AR195" i="6"/>
  <c r="AK168" i="6"/>
  <c r="AK105" i="6"/>
  <c r="AK159" i="6"/>
  <c r="AK141" i="6"/>
  <c r="AK186" i="6"/>
  <c r="AR105" i="6"/>
  <c r="AU132" i="6"/>
  <c r="AU150" i="6"/>
  <c r="AR177" i="6"/>
  <c r="AU159" i="6"/>
  <c r="AU114" i="6"/>
  <c r="AU168" i="6"/>
  <c r="AK150" i="6"/>
  <c r="AR150" i="6"/>
  <c r="AK195" i="6"/>
  <c r="AK204" i="6"/>
  <c r="AR64" i="6"/>
  <c r="AR73" i="6"/>
  <c r="AK132" i="6"/>
  <c r="AR132" i="6"/>
  <c r="AU141" i="6"/>
  <c r="AR159" i="6"/>
  <c r="AR123" i="6"/>
  <c r="AR168" i="6"/>
  <c r="AU186" i="6"/>
  <c r="AU195" i="6"/>
  <c r="AU204" i="6"/>
  <c r="AR114" i="6"/>
  <c r="AR141" i="6"/>
  <c r="AR186" i="6"/>
  <c r="AR45" i="6"/>
  <c r="AU123" i="6"/>
  <c r="AU177" i="6"/>
  <c r="AR27" i="6"/>
  <c r="AR36" i="6"/>
  <c r="AU27" i="6"/>
  <c r="AU54" i="6"/>
  <c r="AK177" i="6"/>
  <c r="AK123" i="6"/>
  <c r="AK54" i="6"/>
  <c r="AK27" i="6"/>
  <c r="J7" i="6" l="1"/>
  <c r="E9" i="6"/>
  <c r="E13" i="6"/>
  <c r="H9" i="6"/>
  <c r="G9" i="6"/>
  <c r="F9" i="6"/>
  <c r="AR13"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I106" i="6" s="1"/>
  <c r="H13" i="6"/>
  <c r="G13" i="6"/>
  <c r="F13" i="6"/>
  <c r="I37" i="6" l="1"/>
  <c r="I97" i="6"/>
  <c r="I87" i="6"/>
  <c r="I74" i="6"/>
  <c r="I65" i="6"/>
  <c r="I55" i="6"/>
  <c r="I46" i="6"/>
  <c r="I28"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5" i="6" l="1"/>
  <c r="C196" i="6"/>
  <c r="C187" i="6"/>
  <c r="C178" i="6"/>
  <c r="C169" i="6"/>
  <c r="C160" i="6"/>
  <c r="C151" i="6"/>
  <c r="C142" i="6"/>
  <c r="C133" i="6"/>
  <c r="C124" i="6"/>
  <c r="C115" i="6"/>
  <c r="C106" i="6"/>
  <c r="C97" i="6"/>
  <c r="C87" i="6"/>
  <c r="C74" i="6"/>
  <c r="C65" i="6"/>
  <c r="C55" i="6"/>
  <c r="C46" i="6"/>
  <c r="C28" i="6"/>
  <c r="C37" i="6"/>
  <c r="B28" i="6"/>
  <c r="B205" i="6"/>
  <c r="B196" i="6"/>
  <c r="B187" i="6"/>
  <c r="B178" i="6"/>
  <c r="B169" i="6"/>
  <c r="B160" i="6"/>
  <c r="B151" i="6"/>
  <c r="B142" i="6"/>
  <c r="B133" i="6"/>
  <c r="B124" i="6"/>
  <c r="B115" i="6"/>
  <c r="B106" i="6"/>
  <c r="B97" i="6"/>
  <c r="B87" i="6"/>
  <c r="B74" i="6"/>
  <c r="B65" i="6"/>
  <c r="B55" i="6"/>
  <c r="B46" i="6"/>
  <c r="B37"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95" i="5"/>
  <c r="AN95" i="5" s="1"/>
  <c r="AN139" i="5"/>
  <c r="AK186" i="5"/>
  <c r="AR186" i="5" s="1"/>
  <c r="AN283" i="5"/>
  <c r="AU283" i="5" s="1"/>
  <c r="AG109" i="5"/>
  <c r="AN109" i="5" s="1"/>
  <c r="BB186" i="5"/>
  <c r="AG275" i="5"/>
  <c r="AN111" i="5"/>
  <c r="AO139" i="5"/>
  <c r="AU139" i="5" s="1"/>
  <c r="AH9" i="5"/>
  <c r="AO9" i="5" s="1"/>
  <c r="AH99" i="5"/>
  <c r="AO99" i="5" s="1"/>
  <c r="AU99" i="5" s="1"/>
  <c r="AG99" i="5"/>
  <c r="AN99" i="5" s="1"/>
  <c r="AH230" i="5"/>
  <c r="AO230" i="5" s="1"/>
  <c r="AU230" i="5" s="1"/>
  <c r="AG230" i="5"/>
  <c r="AG69" i="5"/>
  <c r="AN69" i="5" s="1"/>
  <c r="AI69" i="5"/>
  <c r="AP69" i="5" s="1"/>
  <c r="AW69" i="5" s="1"/>
  <c r="AH186" i="5"/>
  <c r="AG125" i="5"/>
  <c r="AG133" i="5"/>
  <c r="AH133" i="5"/>
  <c r="AN182" i="5"/>
  <c r="AN206" i="5"/>
  <c r="AN211" i="5"/>
  <c r="AP211" i="5"/>
  <c r="AW211" i="5" s="1"/>
  <c r="BB211" i="5" s="1"/>
  <c r="K6" i="6"/>
  <c r="Y5" i="6"/>
  <c r="C5" i="6"/>
  <c r="C6" i="6"/>
  <c r="L5" i="6"/>
  <c r="AU12" i="6"/>
  <c r="AU9" i="6" s="1"/>
  <c r="AV9" i="5"/>
  <c r="BB9" i="5" s="1"/>
  <c r="AU9" i="5"/>
  <c r="AO36" i="5"/>
  <c r="AN36" i="5"/>
  <c r="AU53" i="5"/>
  <c r="AV53" i="5"/>
  <c r="BB53" i="5" s="1"/>
  <c r="AV69" i="5"/>
  <c r="AU95" i="5"/>
  <c r="AV95" i="5"/>
  <c r="BB95" i="5" s="1"/>
  <c r="BC95" i="5" s="1"/>
  <c r="AU109" i="5"/>
  <c r="AV109" i="5"/>
  <c r="BB109" i="5" s="1"/>
  <c r="AN128" i="5"/>
  <c r="AO128" i="5"/>
  <c r="AN148" i="5"/>
  <c r="AO148" i="5"/>
  <c r="AG53" i="5"/>
  <c r="AN53" i="5" s="1"/>
  <c r="AN133" i="5"/>
  <c r="AV82" i="5"/>
  <c r="BB82" i="5" s="1"/>
  <c r="AU82" i="5"/>
  <c r="AU87" i="5"/>
  <c r="AV87" i="5"/>
  <c r="BB87" i="5" s="1"/>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N256" i="5"/>
  <c r="AU256" i="5" s="1"/>
  <c r="AO256" i="5"/>
  <c r="AV256" i="5" s="1"/>
  <c r="BB256" i="5" s="1"/>
  <c r="AG87" i="5"/>
  <c r="AN87" i="5" s="1"/>
  <c r="AG169" i="5"/>
  <c r="AO186" i="5"/>
  <c r="AU186" i="5" s="1"/>
  <c r="BB230" i="5"/>
  <c r="AH195" i="5"/>
  <c r="AN201" i="5"/>
  <c r="AP206" i="5"/>
  <c r="AP218" i="5"/>
  <c r="AN221" i="5"/>
  <c r="AH229" i="5"/>
  <c r="AG256" i="5"/>
  <c r="AH275" i="5"/>
  <c r="AH281" i="5"/>
  <c r="AG186" i="5"/>
  <c r="AN186" i="5" l="1"/>
  <c r="AV139" i="5"/>
  <c r="BB139" i="5" s="1"/>
  <c r="BC139" i="5" s="1"/>
  <c r="AU69" i="5"/>
  <c r="BC53" i="5"/>
  <c r="AU211" i="5"/>
  <c r="BC211" i="5" s="1"/>
  <c r="BB69" i="5"/>
  <c r="BC109" i="5"/>
  <c r="BC201" i="5"/>
  <c r="AN230" i="5"/>
  <c r="BC230" i="5" s="1"/>
  <c r="BC69" i="5"/>
  <c r="BC186" i="5"/>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7" authorId="2" shapeId="0">
      <text>
        <r>
          <rPr>
            <b/>
            <sz val="8"/>
            <color indexed="81"/>
            <rFont val="Tahoma"/>
            <family val="2"/>
          </rPr>
          <t>PRIMERA INFANCIA (0 a 5 años)</t>
        </r>
        <r>
          <rPr>
            <sz val="8"/>
            <color indexed="81"/>
            <rFont val="Tahoma"/>
            <family val="2"/>
          </rPr>
          <t xml:space="preserve">
</t>
        </r>
      </text>
    </comment>
    <comment ref="AM27" authorId="2" shapeId="0">
      <text>
        <r>
          <rPr>
            <b/>
            <sz val="8"/>
            <color indexed="81"/>
            <rFont val="Tahoma"/>
            <family val="2"/>
          </rPr>
          <t>INFANCIA (6 a 11 años)</t>
        </r>
        <r>
          <rPr>
            <sz val="8"/>
            <color indexed="81"/>
            <rFont val="Tahoma"/>
            <family val="2"/>
          </rPr>
          <t xml:space="preserve">
</t>
        </r>
      </text>
    </comment>
    <comment ref="AN27" authorId="2" shapeId="0">
      <text>
        <r>
          <rPr>
            <b/>
            <sz val="8"/>
            <color indexed="81"/>
            <rFont val="Tahoma"/>
            <family val="2"/>
          </rPr>
          <t>ADOLESCENCIA (12 A 17 años)</t>
        </r>
      </text>
    </comment>
    <comment ref="AO27" authorId="2" shapeId="0">
      <text>
        <r>
          <rPr>
            <b/>
            <sz val="8"/>
            <color indexed="81"/>
            <rFont val="Tahoma"/>
            <family val="2"/>
          </rPr>
          <t>JUVENTUD (18 a 28 años)</t>
        </r>
        <r>
          <rPr>
            <sz val="8"/>
            <color indexed="81"/>
            <rFont val="Tahoma"/>
            <family val="2"/>
          </rPr>
          <t xml:space="preserve">
</t>
        </r>
      </text>
    </comment>
    <comment ref="AP27" authorId="2" shapeId="0">
      <text>
        <r>
          <rPr>
            <b/>
            <sz val="8"/>
            <color indexed="81"/>
            <rFont val="Tahoma"/>
            <family val="2"/>
          </rPr>
          <t xml:space="preserve"> ADULTO (29 a 60 años)</t>
        </r>
        <r>
          <rPr>
            <sz val="8"/>
            <color indexed="81"/>
            <rFont val="Tahoma"/>
            <family val="2"/>
          </rPr>
          <t xml:space="preserve">
</t>
        </r>
      </text>
    </comment>
    <comment ref="AQ27" authorId="2" shapeId="0">
      <text>
        <r>
          <rPr>
            <b/>
            <sz val="8"/>
            <color indexed="81"/>
            <rFont val="Tahoma"/>
            <family val="2"/>
          </rPr>
          <t>ADULTO MAYOR  (61 años en adelante)</t>
        </r>
        <r>
          <rPr>
            <sz val="8"/>
            <color indexed="81"/>
            <rFont val="Tahoma"/>
            <family val="2"/>
          </rPr>
          <t xml:space="preserve">
</t>
        </r>
      </text>
    </comment>
    <comment ref="AS27" authorId="2" shapeId="0">
      <text>
        <r>
          <rPr>
            <b/>
            <sz val="8"/>
            <color indexed="81"/>
            <rFont val="Tahoma"/>
            <family val="2"/>
          </rPr>
          <t>MUJERES</t>
        </r>
        <r>
          <rPr>
            <sz val="8"/>
            <color indexed="81"/>
            <rFont val="Tahoma"/>
            <family val="2"/>
          </rPr>
          <t xml:space="preserve">
</t>
        </r>
      </text>
    </comment>
    <comment ref="AT27" authorId="2" shapeId="0">
      <text>
        <r>
          <rPr>
            <b/>
            <sz val="8"/>
            <color indexed="81"/>
            <rFont val="Tahoma"/>
            <family val="2"/>
          </rPr>
          <t>HOMBRES</t>
        </r>
      </text>
    </comment>
    <comment ref="AV27" authorId="2" shapeId="0">
      <text>
        <r>
          <rPr>
            <b/>
            <sz val="8"/>
            <color indexed="81"/>
            <rFont val="Tahoma"/>
            <family val="2"/>
          </rPr>
          <t>VÍCTIMAS CONFLICTO ARMADO</t>
        </r>
        <r>
          <rPr>
            <sz val="8"/>
            <color indexed="81"/>
            <rFont val="Tahoma"/>
            <family val="2"/>
          </rPr>
          <t xml:space="preserve">
</t>
        </r>
      </text>
    </comment>
    <comment ref="AX27" authorId="2" shapeId="0">
      <text>
        <r>
          <rPr>
            <b/>
            <sz val="8"/>
            <color indexed="81"/>
            <rFont val="Tahoma"/>
            <family val="2"/>
          </rPr>
          <t>DISCAPACITADOS</t>
        </r>
        <r>
          <rPr>
            <sz val="8"/>
            <color indexed="81"/>
            <rFont val="Tahoma"/>
            <family val="2"/>
          </rPr>
          <t xml:space="preserve">
</t>
        </r>
      </text>
    </comment>
    <comment ref="AY27" authorId="2" shapeId="0">
      <text>
        <r>
          <rPr>
            <b/>
            <sz val="8"/>
            <color indexed="81"/>
            <rFont val="Tahoma"/>
            <family val="2"/>
          </rPr>
          <t>AFROCOLOMBIANO O RAIZAL</t>
        </r>
      </text>
    </comment>
    <comment ref="AZ27" authorId="2" shapeId="0">
      <text>
        <r>
          <rPr>
            <b/>
            <sz val="8"/>
            <color indexed="81"/>
            <rFont val="Tahoma"/>
            <family val="2"/>
          </rPr>
          <t>INDÍGENAS</t>
        </r>
        <r>
          <rPr>
            <sz val="8"/>
            <color indexed="81"/>
            <rFont val="Tahoma"/>
            <family val="2"/>
          </rPr>
          <t xml:space="preserve">
</t>
        </r>
      </text>
    </comment>
    <comment ref="BA27" authorId="1" shapeId="0">
      <text>
        <r>
          <rPr>
            <b/>
            <sz val="9"/>
            <color indexed="81"/>
            <rFont val="Tahoma"/>
            <family val="2"/>
          </rPr>
          <t>MEDIO DE EVIDENCIA. INFORME, RESGISTRO FOTOGRAFICO, PLANILLA, ETC</t>
        </r>
      </text>
    </comment>
    <comment ref="AL36" authorId="2" shapeId="0">
      <text>
        <r>
          <rPr>
            <b/>
            <sz val="8"/>
            <color indexed="81"/>
            <rFont val="Tahoma"/>
            <family val="2"/>
          </rPr>
          <t>PRIMERA INFANCIA (0 a 5 años)</t>
        </r>
        <r>
          <rPr>
            <sz val="8"/>
            <color indexed="81"/>
            <rFont val="Tahoma"/>
            <family val="2"/>
          </rPr>
          <t xml:space="preserve">
</t>
        </r>
      </text>
    </comment>
    <comment ref="AM36" authorId="2" shapeId="0">
      <text>
        <r>
          <rPr>
            <b/>
            <sz val="8"/>
            <color indexed="81"/>
            <rFont val="Tahoma"/>
            <family val="2"/>
          </rPr>
          <t>INFANCIA (6 a 11 años)</t>
        </r>
        <r>
          <rPr>
            <sz val="8"/>
            <color indexed="81"/>
            <rFont val="Tahoma"/>
            <family val="2"/>
          </rPr>
          <t xml:space="preserve">
</t>
        </r>
      </text>
    </comment>
    <comment ref="AN36" authorId="2" shapeId="0">
      <text>
        <r>
          <rPr>
            <b/>
            <sz val="8"/>
            <color indexed="81"/>
            <rFont val="Tahoma"/>
            <family val="2"/>
          </rPr>
          <t>ADOLESCENCIA (12 A 17 años)</t>
        </r>
      </text>
    </comment>
    <comment ref="AO36" authorId="2" shapeId="0">
      <text>
        <r>
          <rPr>
            <b/>
            <sz val="8"/>
            <color indexed="81"/>
            <rFont val="Tahoma"/>
            <family val="2"/>
          </rPr>
          <t>JUVENTUD (18 a 28 años)</t>
        </r>
        <r>
          <rPr>
            <sz val="8"/>
            <color indexed="81"/>
            <rFont val="Tahoma"/>
            <family val="2"/>
          </rPr>
          <t xml:space="preserve">
</t>
        </r>
      </text>
    </comment>
    <comment ref="AP36" authorId="2" shapeId="0">
      <text>
        <r>
          <rPr>
            <b/>
            <sz val="8"/>
            <color indexed="81"/>
            <rFont val="Tahoma"/>
            <family val="2"/>
          </rPr>
          <t xml:space="preserve"> ADULTO (29 a 60 años)</t>
        </r>
        <r>
          <rPr>
            <sz val="8"/>
            <color indexed="81"/>
            <rFont val="Tahoma"/>
            <family val="2"/>
          </rPr>
          <t xml:space="preserve">
</t>
        </r>
      </text>
    </comment>
    <comment ref="AQ36" authorId="2" shapeId="0">
      <text>
        <r>
          <rPr>
            <b/>
            <sz val="8"/>
            <color indexed="81"/>
            <rFont val="Tahoma"/>
            <family val="2"/>
          </rPr>
          <t>ADULTO MAYOR  (61 años en adelante)</t>
        </r>
        <r>
          <rPr>
            <sz val="8"/>
            <color indexed="81"/>
            <rFont val="Tahoma"/>
            <family val="2"/>
          </rPr>
          <t xml:space="preserve">
</t>
        </r>
      </text>
    </comment>
    <comment ref="AS36" authorId="2" shapeId="0">
      <text>
        <r>
          <rPr>
            <b/>
            <sz val="8"/>
            <color indexed="81"/>
            <rFont val="Tahoma"/>
            <family val="2"/>
          </rPr>
          <t>MUJERES</t>
        </r>
        <r>
          <rPr>
            <sz val="8"/>
            <color indexed="81"/>
            <rFont val="Tahoma"/>
            <family val="2"/>
          </rPr>
          <t xml:space="preserve">
</t>
        </r>
      </text>
    </comment>
    <comment ref="AT36" authorId="2" shapeId="0">
      <text>
        <r>
          <rPr>
            <b/>
            <sz val="8"/>
            <color indexed="81"/>
            <rFont val="Tahoma"/>
            <family val="2"/>
          </rPr>
          <t>HOMBRES</t>
        </r>
      </text>
    </comment>
    <comment ref="AV36" authorId="2" shapeId="0">
      <text>
        <r>
          <rPr>
            <b/>
            <sz val="8"/>
            <color indexed="81"/>
            <rFont val="Tahoma"/>
            <family val="2"/>
          </rPr>
          <t>VÍCTIMAS CONFLICTO ARMADO</t>
        </r>
        <r>
          <rPr>
            <sz val="8"/>
            <color indexed="81"/>
            <rFont val="Tahoma"/>
            <family val="2"/>
          </rPr>
          <t xml:space="preserve">
</t>
        </r>
      </text>
    </comment>
    <comment ref="AX36" authorId="2" shapeId="0">
      <text>
        <r>
          <rPr>
            <b/>
            <sz val="8"/>
            <color indexed="81"/>
            <rFont val="Tahoma"/>
            <family val="2"/>
          </rPr>
          <t>DISCAPACITADOS</t>
        </r>
        <r>
          <rPr>
            <sz val="8"/>
            <color indexed="81"/>
            <rFont val="Tahoma"/>
            <family val="2"/>
          </rPr>
          <t xml:space="preserve">
</t>
        </r>
      </text>
    </comment>
    <comment ref="AY36" authorId="2" shapeId="0">
      <text>
        <r>
          <rPr>
            <b/>
            <sz val="8"/>
            <color indexed="81"/>
            <rFont val="Tahoma"/>
            <family val="2"/>
          </rPr>
          <t>AFROCOLOMBIANO O RAIZAL</t>
        </r>
      </text>
    </comment>
    <comment ref="AZ36" authorId="2" shapeId="0">
      <text>
        <r>
          <rPr>
            <b/>
            <sz val="8"/>
            <color indexed="81"/>
            <rFont val="Tahoma"/>
            <family val="2"/>
          </rPr>
          <t>INDÍGENAS</t>
        </r>
        <r>
          <rPr>
            <sz val="8"/>
            <color indexed="81"/>
            <rFont val="Tahoma"/>
            <family val="2"/>
          </rPr>
          <t xml:space="preserve">
</t>
        </r>
      </text>
    </comment>
    <comment ref="BA36" authorId="1" shapeId="0">
      <text>
        <r>
          <rPr>
            <b/>
            <sz val="9"/>
            <color indexed="81"/>
            <rFont val="Tahoma"/>
            <family val="2"/>
          </rPr>
          <t>MEDIO DE EVIDENCIA. INFORME, RESGISTRO FOTOGRAFICO, PLANILLA, ETC</t>
        </r>
      </text>
    </comment>
    <comment ref="AL45" authorId="2" shapeId="0">
      <text>
        <r>
          <rPr>
            <b/>
            <sz val="8"/>
            <color indexed="81"/>
            <rFont val="Tahoma"/>
            <family val="2"/>
          </rPr>
          <t>PRIMERA INFANCIA (0 a 5 años)</t>
        </r>
        <r>
          <rPr>
            <sz val="8"/>
            <color indexed="81"/>
            <rFont val="Tahoma"/>
            <family val="2"/>
          </rPr>
          <t xml:space="preserve">
</t>
        </r>
      </text>
    </comment>
    <comment ref="AM45" authorId="2" shapeId="0">
      <text>
        <r>
          <rPr>
            <b/>
            <sz val="8"/>
            <color indexed="81"/>
            <rFont val="Tahoma"/>
            <family val="2"/>
          </rPr>
          <t>INFANCIA (6 a 11 años)</t>
        </r>
        <r>
          <rPr>
            <sz val="8"/>
            <color indexed="81"/>
            <rFont val="Tahoma"/>
            <family val="2"/>
          </rPr>
          <t xml:space="preserve">
</t>
        </r>
      </text>
    </comment>
    <comment ref="AN45" authorId="2" shapeId="0">
      <text>
        <r>
          <rPr>
            <b/>
            <sz val="8"/>
            <color indexed="81"/>
            <rFont val="Tahoma"/>
            <family val="2"/>
          </rPr>
          <t>ADOLESCENCIA (12 A 17 años)</t>
        </r>
      </text>
    </comment>
    <comment ref="AO45" authorId="2" shapeId="0">
      <text>
        <r>
          <rPr>
            <b/>
            <sz val="8"/>
            <color indexed="81"/>
            <rFont val="Tahoma"/>
            <family val="2"/>
          </rPr>
          <t>JUVENTUD (18 a 28 años)</t>
        </r>
        <r>
          <rPr>
            <sz val="8"/>
            <color indexed="81"/>
            <rFont val="Tahoma"/>
            <family val="2"/>
          </rPr>
          <t xml:space="preserve">
</t>
        </r>
      </text>
    </comment>
    <comment ref="AP45" authorId="2" shapeId="0">
      <text>
        <r>
          <rPr>
            <b/>
            <sz val="8"/>
            <color indexed="81"/>
            <rFont val="Tahoma"/>
            <family val="2"/>
          </rPr>
          <t xml:space="preserve"> ADULTO (29 a 60 años)</t>
        </r>
        <r>
          <rPr>
            <sz val="8"/>
            <color indexed="81"/>
            <rFont val="Tahoma"/>
            <family val="2"/>
          </rPr>
          <t xml:space="preserve">
</t>
        </r>
      </text>
    </comment>
    <comment ref="AQ45" authorId="2" shapeId="0">
      <text>
        <r>
          <rPr>
            <b/>
            <sz val="8"/>
            <color indexed="81"/>
            <rFont val="Tahoma"/>
            <family val="2"/>
          </rPr>
          <t>ADULTO MAYOR  (61 años en adelante)</t>
        </r>
        <r>
          <rPr>
            <sz val="8"/>
            <color indexed="81"/>
            <rFont val="Tahoma"/>
            <family val="2"/>
          </rPr>
          <t xml:space="preserve">
</t>
        </r>
      </text>
    </comment>
    <comment ref="AS45" authorId="2" shapeId="0">
      <text>
        <r>
          <rPr>
            <b/>
            <sz val="8"/>
            <color indexed="81"/>
            <rFont val="Tahoma"/>
            <family val="2"/>
          </rPr>
          <t>MUJERES</t>
        </r>
        <r>
          <rPr>
            <sz val="8"/>
            <color indexed="81"/>
            <rFont val="Tahoma"/>
            <family val="2"/>
          </rPr>
          <t xml:space="preserve">
</t>
        </r>
      </text>
    </comment>
    <comment ref="AT45" authorId="2" shapeId="0">
      <text>
        <r>
          <rPr>
            <b/>
            <sz val="8"/>
            <color indexed="81"/>
            <rFont val="Tahoma"/>
            <family val="2"/>
          </rPr>
          <t>HOMBRES</t>
        </r>
      </text>
    </comment>
    <comment ref="AV45" authorId="2" shapeId="0">
      <text>
        <r>
          <rPr>
            <b/>
            <sz val="8"/>
            <color indexed="81"/>
            <rFont val="Tahoma"/>
            <family val="2"/>
          </rPr>
          <t>VÍCTIMAS CONFLICTO ARMADO</t>
        </r>
        <r>
          <rPr>
            <sz val="8"/>
            <color indexed="81"/>
            <rFont val="Tahoma"/>
            <family val="2"/>
          </rPr>
          <t xml:space="preserve">
</t>
        </r>
      </text>
    </comment>
    <comment ref="AX45" authorId="2" shapeId="0">
      <text>
        <r>
          <rPr>
            <b/>
            <sz val="8"/>
            <color indexed="81"/>
            <rFont val="Tahoma"/>
            <family val="2"/>
          </rPr>
          <t>DISCAPACITADOS</t>
        </r>
        <r>
          <rPr>
            <sz val="8"/>
            <color indexed="81"/>
            <rFont val="Tahoma"/>
            <family val="2"/>
          </rPr>
          <t xml:space="preserve">
</t>
        </r>
      </text>
    </comment>
    <comment ref="AY45" authorId="2" shapeId="0">
      <text>
        <r>
          <rPr>
            <b/>
            <sz val="8"/>
            <color indexed="81"/>
            <rFont val="Tahoma"/>
            <family val="2"/>
          </rPr>
          <t>AFROCOLOMBIANO O RAIZAL</t>
        </r>
      </text>
    </comment>
    <comment ref="AZ45" authorId="2" shapeId="0">
      <text>
        <r>
          <rPr>
            <b/>
            <sz val="8"/>
            <color indexed="81"/>
            <rFont val="Tahoma"/>
            <family val="2"/>
          </rPr>
          <t>INDÍGENAS</t>
        </r>
        <r>
          <rPr>
            <sz val="8"/>
            <color indexed="81"/>
            <rFont val="Tahoma"/>
            <family val="2"/>
          </rPr>
          <t xml:space="preserve">
</t>
        </r>
      </text>
    </comment>
    <comment ref="BA45" authorId="1" shapeId="0">
      <text>
        <r>
          <rPr>
            <b/>
            <sz val="9"/>
            <color indexed="81"/>
            <rFont val="Tahoma"/>
            <family val="2"/>
          </rPr>
          <t>MEDIO DE EVIDENCIA. INFORME, RESGISTRO FOTOGRAFICO, PLANILLA, ETC</t>
        </r>
      </text>
    </comment>
    <comment ref="AL54" authorId="2" shapeId="0">
      <text>
        <r>
          <rPr>
            <b/>
            <sz val="8"/>
            <color indexed="81"/>
            <rFont val="Tahoma"/>
            <family val="2"/>
          </rPr>
          <t>PRIMERA INFANCIA (0 a 5 años)</t>
        </r>
        <r>
          <rPr>
            <sz val="8"/>
            <color indexed="81"/>
            <rFont val="Tahoma"/>
            <family val="2"/>
          </rPr>
          <t xml:space="preserve">
</t>
        </r>
      </text>
    </comment>
    <comment ref="AM54" authorId="2" shapeId="0">
      <text>
        <r>
          <rPr>
            <b/>
            <sz val="8"/>
            <color indexed="81"/>
            <rFont val="Tahoma"/>
            <family val="2"/>
          </rPr>
          <t>INFANCIA (6 a 11 años)</t>
        </r>
        <r>
          <rPr>
            <sz val="8"/>
            <color indexed="81"/>
            <rFont val="Tahoma"/>
            <family val="2"/>
          </rPr>
          <t xml:space="preserve">
</t>
        </r>
      </text>
    </comment>
    <comment ref="AN54" authorId="2" shapeId="0">
      <text>
        <r>
          <rPr>
            <b/>
            <sz val="8"/>
            <color indexed="81"/>
            <rFont val="Tahoma"/>
            <family val="2"/>
          </rPr>
          <t>ADOLESCENCIA (12 A 17 años)</t>
        </r>
      </text>
    </comment>
    <comment ref="AO54" authorId="2" shapeId="0">
      <text>
        <r>
          <rPr>
            <b/>
            <sz val="8"/>
            <color indexed="81"/>
            <rFont val="Tahoma"/>
            <family val="2"/>
          </rPr>
          <t>JUVENTUD (18 a 28 años)</t>
        </r>
        <r>
          <rPr>
            <sz val="8"/>
            <color indexed="81"/>
            <rFont val="Tahoma"/>
            <family val="2"/>
          </rPr>
          <t xml:space="preserve">
</t>
        </r>
      </text>
    </comment>
    <comment ref="AP54" authorId="2" shapeId="0">
      <text>
        <r>
          <rPr>
            <b/>
            <sz val="8"/>
            <color indexed="81"/>
            <rFont val="Tahoma"/>
            <family val="2"/>
          </rPr>
          <t xml:space="preserve"> ADULTO (29 a 60 años)</t>
        </r>
        <r>
          <rPr>
            <sz val="8"/>
            <color indexed="81"/>
            <rFont val="Tahoma"/>
            <family val="2"/>
          </rPr>
          <t xml:space="preserve">
</t>
        </r>
      </text>
    </comment>
    <comment ref="AQ54" authorId="2" shapeId="0">
      <text>
        <r>
          <rPr>
            <b/>
            <sz val="8"/>
            <color indexed="81"/>
            <rFont val="Tahoma"/>
            <family val="2"/>
          </rPr>
          <t>ADULTO MAYOR  (61 años en adelante)</t>
        </r>
        <r>
          <rPr>
            <sz val="8"/>
            <color indexed="81"/>
            <rFont val="Tahoma"/>
            <family val="2"/>
          </rPr>
          <t xml:space="preserve">
</t>
        </r>
      </text>
    </comment>
    <comment ref="AS54" authorId="2" shapeId="0">
      <text>
        <r>
          <rPr>
            <b/>
            <sz val="8"/>
            <color indexed="81"/>
            <rFont val="Tahoma"/>
            <family val="2"/>
          </rPr>
          <t>MUJERES</t>
        </r>
        <r>
          <rPr>
            <sz val="8"/>
            <color indexed="81"/>
            <rFont val="Tahoma"/>
            <family val="2"/>
          </rPr>
          <t xml:space="preserve">
</t>
        </r>
      </text>
    </comment>
    <comment ref="AT54" authorId="2" shapeId="0">
      <text>
        <r>
          <rPr>
            <b/>
            <sz val="8"/>
            <color indexed="81"/>
            <rFont val="Tahoma"/>
            <family val="2"/>
          </rPr>
          <t>HOMBRES</t>
        </r>
      </text>
    </comment>
    <comment ref="AV54" authorId="2" shapeId="0">
      <text>
        <r>
          <rPr>
            <b/>
            <sz val="8"/>
            <color indexed="81"/>
            <rFont val="Tahoma"/>
            <family val="2"/>
          </rPr>
          <t>VÍCTIMAS CONFLICTO ARMADO</t>
        </r>
        <r>
          <rPr>
            <sz val="8"/>
            <color indexed="81"/>
            <rFont val="Tahoma"/>
            <family val="2"/>
          </rPr>
          <t xml:space="preserve">
</t>
        </r>
      </text>
    </comment>
    <comment ref="AX54" authorId="2" shapeId="0">
      <text>
        <r>
          <rPr>
            <b/>
            <sz val="8"/>
            <color indexed="81"/>
            <rFont val="Tahoma"/>
            <family val="2"/>
          </rPr>
          <t>DISCAPACITADOS</t>
        </r>
        <r>
          <rPr>
            <sz val="8"/>
            <color indexed="81"/>
            <rFont val="Tahoma"/>
            <family val="2"/>
          </rPr>
          <t xml:space="preserve">
</t>
        </r>
      </text>
    </comment>
    <comment ref="AY54" authorId="2" shapeId="0">
      <text>
        <r>
          <rPr>
            <b/>
            <sz val="8"/>
            <color indexed="81"/>
            <rFont val="Tahoma"/>
            <family val="2"/>
          </rPr>
          <t>AFROCOLOMBIANO O RAIZAL</t>
        </r>
      </text>
    </comment>
    <comment ref="AZ54" authorId="2" shapeId="0">
      <text>
        <r>
          <rPr>
            <b/>
            <sz val="8"/>
            <color indexed="81"/>
            <rFont val="Tahoma"/>
            <family val="2"/>
          </rPr>
          <t>INDÍGENAS</t>
        </r>
        <r>
          <rPr>
            <sz val="8"/>
            <color indexed="81"/>
            <rFont val="Tahoma"/>
            <family val="2"/>
          </rPr>
          <t xml:space="preserve">
</t>
        </r>
      </text>
    </comment>
    <comment ref="BA54" authorId="1" shapeId="0">
      <text>
        <r>
          <rPr>
            <b/>
            <sz val="9"/>
            <color indexed="81"/>
            <rFont val="Tahoma"/>
            <family val="2"/>
          </rPr>
          <t>MEDIO DE EVIDENCIA. INFORME, RESGISTRO FOTOGRAFICO, PLANILLA, ETC</t>
        </r>
      </text>
    </comment>
    <comment ref="AL64" authorId="2" shapeId="0">
      <text>
        <r>
          <rPr>
            <b/>
            <sz val="8"/>
            <color indexed="81"/>
            <rFont val="Tahoma"/>
            <family val="2"/>
          </rPr>
          <t>PRIMERA INFANCIA (0 a 5 años)</t>
        </r>
        <r>
          <rPr>
            <sz val="8"/>
            <color indexed="81"/>
            <rFont val="Tahoma"/>
            <family val="2"/>
          </rPr>
          <t xml:space="preserve">
</t>
        </r>
      </text>
    </comment>
    <comment ref="AM64" authorId="2" shapeId="0">
      <text>
        <r>
          <rPr>
            <b/>
            <sz val="8"/>
            <color indexed="81"/>
            <rFont val="Tahoma"/>
            <family val="2"/>
          </rPr>
          <t>INFANCIA (6 a 11 años)</t>
        </r>
        <r>
          <rPr>
            <sz val="8"/>
            <color indexed="81"/>
            <rFont val="Tahoma"/>
            <family val="2"/>
          </rPr>
          <t xml:space="preserve">
</t>
        </r>
      </text>
    </comment>
    <comment ref="AN64" authorId="2" shapeId="0">
      <text>
        <r>
          <rPr>
            <b/>
            <sz val="8"/>
            <color indexed="81"/>
            <rFont val="Tahoma"/>
            <family val="2"/>
          </rPr>
          <t>ADOLESCENCIA (12 A 17 años)</t>
        </r>
      </text>
    </comment>
    <comment ref="AO64" authorId="2" shapeId="0">
      <text>
        <r>
          <rPr>
            <b/>
            <sz val="8"/>
            <color indexed="81"/>
            <rFont val="Tahoma"/>
            <family val="2"/>
          </rPr>
          <t>JUVENTUD (18 a 28 años)</t>
        </r>
        <r>
          <rPr>
            <sz val="8"/>
            <color indexed="81"/>
            <rFont val="Tahoma"/>
            <family val="2"/>
          </rPr>
          <t xml:space="preserve">
</t>
        </r>
      </text>
    </comment>
    <comment ref="AP64" authorId="2" shapeId="0">
      <text>
        <r>
          <rPr>
            <b/>
            <sz val="8"/>
            <color indexed="81"/>
            <rFont val="Tahoma"/>
            <family val="2"/>
          </rPr>
          <t xml:space="preserve"> ADULTO (29 a 60 años)</t>
        </r>
        <r>
          <rPr>
            <sz val="8"/>
            <color indexed="81"/>
            <rFont val="Tahoma"/>
            <family val="2"/>
          </rPr>
          <t xml:space="preserve">
</t>
        </r>
      </text>
    </comment>
    <comment ref="AQ64" authorId="2" shapeId="0">
      <text>
        <r>
          <rPr>
            <b/>
            <sz val="8"/>
            <color indexed="81"/>
            <rFont val="Tahoma"/>
            <family val="2"/>
          </rPr>
          <t>ADULTO MAYOR  (61 años en adelante)</t>
        </r>
        <r>
          <rPr>
            <sz val="8"/>
            <color indexed="81"/>
            <rFont val="Tahoma"/>
            <family val="2"/>
          </rPr>
          <t xml:space="preserve">
</t>
        </r>
      </text>
    </comment>
    <comment ref="AS64" authorId="2" shapeId="0">
      <text>
        <r>
          <rPr>
            <b/>
            <sz val="8"/>
            <color indexed="81"/>
            <rFont val="Tahoma"/>
            <family val="2"/>
          </rPr>
          <t>MUJERES</t>
        </r>
        <r>
          <rPr>
            <sz val="8"/>
            <color indexed="81"/>
            <rFont val="Tahoma"/>
            <family val="2"/>
          </rPr>
          <t xml:space="preserve">
</t>
        </r>
      </text>
    </comment>
    <comment ref="AT64" authorId="2" shapeId="0">
      <text>
        <r>
          <rPr>
            <b/>
            <sz val="8"/>
            <color indexed="81"/>
            <rFont val="Tahoma"/>
            <family val="2"/>
          </rPr>
          <t>HOMBRES</t>
        </r>
      </text>
    </comment>
    <comment ref="AV64" authorId="2" shapeId="0">
      <text>
        <r>
          <rPr>
            <b/>
            <sz val="8"/>
            <color indexed="81"/>
            <rFont val="Tahoma"/>
            <family val="2"/>
          </rPr>
          <t>VÍCTIMAS CONFLICTO ARMADO</t>
        </r>
        <r>
          <rPr>
            <sz val="8"/>
            <color indexed="81"/>
            <rFont val="Tahoma"/>
            <family val="2"/>
          </rPr>
          <t xml:space="preserve">
</t>
        </r>
      </text>
    </comment>
    <comment ref="AX64" authorId="2" shapeId="0">
      <text>
        <r>
          <rPr>
            <b/>
            <sz val="8"/>
            <color indexed="81"/>
            <rFont val="Tahoma"/>
            <family val="2"/>
          </rPr>
          <t>DISCAPACITADOS</t>
        </r>
        <r>
          <rPr>
            <sz val="8"/>
            <color indexed="81"/>
            <rFont val="Tahoma"/>
            <family val="2"/>
          </rPr>
          <t xml:space="preserve">
</t>
        </r>
      </text>
    </comment>
    <comment ref="AY64" authorId="2" shapeId="0">
      <text>
        <r>
          <rPr>
            <b/>
            <sz val="8"/>
            <color indexed="81"/>
            <rFont val="Tahoma"/>
            <family val="2"/>
          </rPr>
          <t>AFROCOLOMBIANO O RAIZAL</t>
        </r>
      </text>
    </comment>
    <comment ref="AZ64" authorId="2" shapeId="0">
      <text>
        <r>
          <rPr>
            <b/>
            <sz val="8"/>
            <color indexed="81"/>
            <rFont val="Tahoma"/>
            <family val="2"/>
          </rPr>
          <t>INDÍGENAS</t>
        </r>
        <r>
          <rPr>
            <sz val="8"/>
            <color indexed="81"/>
            <rFont val="Tahoma"/>
            <family val="2"/>
          </rPr>
          <t xml:space="preserve">
</t>
        </r>
      </text>
    </comment>
    <comment ref="BA64" authorId="1" shapeId="0">
      <text>
        <r>
          <rPr>
            <b/>
            <sz val="9"/>
            <color indexed="81"/>
            <rFont val="Tahoma"/>
            <family val="2"/>
          </rPr>
          <t>MEDIO DE EVIDENCIA. INFORME, RESGISTRO FOTOGRAFICO, PLANILLA, ETC</t>
        </r>
      </text>
    </comment>
    <comment ref="AL73" authorId="2" shapeId="0">
      <text>
        <r>
          <rPr>
            <b/>
            <sz val="8"/>
            <color indexed="81"/>
            <rFont val="Tahoma"/>
            <family val="2"/>
          </rPr>
          <t>PRIMERA INFANCIA (0 a 5 años)</t>
        </r>
        <r>
          <rPr>
            <sz val="8"/>
            <color indexed="81"/>
            <rFont val="Tahoma"/>
            <family val="2"/>
          </rPr>
          <t xml:space="preserve">
</t>
        </r>
      </text>
    </comment>
    <comment ref="AM73" authorId="2" shapeId="0">
      <text>
        <r>
          <rPr>
            <b/>
            <sz val="8"/>
            <color indexed="81"/>
            <rFont val="Tahoma"/>
            <family val="2"/>
          </rPr>
          <t>INFANCIA (6 a 11 años)</t>
        </r>
        <r>
          <rPr>
            <sz val="8"/>
            <color indexed="81"/>
            <rFont val="Tahoma"/>
            <family val="2"/>
          </rPr>
          <t xml:space="preserve">
</t>
        </r>
      </text>
    </comment>
    <comment ref="AN73" authorId="2" shapeId="0">
      <text>
        <r>
          <rPr>
            <b/>
            <sz val="8"/>
            <color indexed="81"/>
            <rFont val="Tahoma"/>
            <family val="2"/>
          </rPr>
          <t>ADOLESCENCIA (12 A 17 años)</t>
        </r>
      </text>
    </comment>
    <comment ref="AO73" authorId="2" shapeId="0">
      <text>
        <r>
          <rPr>
            <b/>
            <sz val="8"/>
            <color indexed="81"/>
            <rFont val="Tahoma"/>
            <family val="2"/>
          </rPr>
          <t>JUVENTUD (18 a 28 años)</t>
        </r>
        <r>
          <rPr>
            <sz val="8"/>
            <color indexed="81"/>
            <rFont val="Tahoma"/>
            <family val="2"/>
          </rPr>
          <t xml:space="preserve">
</t>
        </r>
      </text>
    </comment>
    <comment ref="AP73" authorId="2" shapeId="0">
      <text>
        <r>
          <rPr>
            <b/>
            <sz val="8"/>
            <color indexed="81"/>
            <rFont val="Tahoma"/>
            <family val="2"/>
          </rPr>
          <t xml:space="preserve"> ADULTO (29 a 60 años)</t>
        </r>
        <r>
          <rPr>
            <sz val="8"/>
            <color indexed="81"/>
            <rFont val="Tahoma"/>
            <family val="2"/>
          </rPr>
          <t xml:space="preserve">
</t>
        </r>
      </text>
    </comment>
    <comment ref="AQ73" authorId="2" shapeId="0">
      <text>
        <r>
          <rPr>
            <b/>
            <sz val="8"/>
            <color indexed="81"/>
            <rFont val="Tahoma"/>
            <family val="2"/>
          </rPr>
          <t>ADULTO MAYOR  (61 años en adelante)</t>
        </r>
        <r>
          <rPr>
            <sz val="8"/>
            <color indexed="81"/>
            <rFont val="Tahoma"/>
            <family val="2"/>
          </rPr>
          <t xml:space="preserve">
</t>
        </r>
      </text>
    </comment>
    <comment ref="AS73" authorId="2" shapeId="0">
      <text>
        <r>
          <rPr>
            <b/>
            <sz val="8"/>
            <color indexed="81"/>
            <rFont val="Tahoma"/>
            <family val="2"/>
          </rPr>
          <t>MUJERES</t>
        </r>
        <r>
          <rPr>
            <sz val="8"/>
            <color indexed="81"/>
            <rFont val="Tahoma"/>
            <family val="2"/>
          </rPr>
          <t xml:space="preserve">
</t>
        </r>
      </text>
    </comment>
    <comment ref="AT73" authorId="2" shapeId="0">
      <text>
        <r>
          <rPr>
            <b/>
            <sz val="8"/>
            <color indexed="81"/>
            <rFont val="Tahoma"/>
            <family val="2"/>
          </rPr>
          <t>HOMBRES</t>
        </r>
      </text>
    </comment>
    <comment ref="AV73" authorId="2" shapeId="0">
      <text>
        <r>
          <rPr>
            <b/>
            <sz val="8"/>
            <color indexed="81"/>
            <rFont val="Tahoma"/>
            <family val="2"/>
          </rPr>
          <t>VÍCTIMAS CONFLICTO ARMADO</t>
        </r>
        <r>
          <rPr>
            <sz val="8"/>
            <color indexed="81"/>
            <rFont val="Tahoma"/>
            <family val="2"/>
          </rPr>
          <t xml:space="preserve">
</t>
        </r>
      </text>
    </comment>
    <comment ref="AX73" authorId="2" shapeId="0">
      <text>
        <r>
          <rPr>
            <b/>
            <sz val="8"/>
            <color indexed="81"/>
            <rFont val="Tahoma"/>
            <family val="2"/>
          </rPr>
          <t>DISCAPACITADOS</t>
        </r>
        <r>
          <rPr>
            <sz val="8"/>
            <color indexed="81"/>
            <rFont val="Tahoma"/>
            <family val="2"/>
          </rPr>
          <t xml:space="preserve">
</t>
        </r>
      </text>
    </comment>
    <comment ref="AY73" authorId="2" shapeId="0">
      <text>
        <r>
          <rPr>
            <b/>
            <sz val="8"/>
            <color indexed="81"/>
            <rFont val="Tahoma"/>
            <family val="2"/>
          </rPr>
          <t>AFROCOLOMBIANO O RAIZAL</t>
        </r>
      </text>
    </comment>
    <comment ref="AZ73" authorId="2" shapeId="0">
      <text>
        <r>
          <rPr>
            <b/>
            <sz val="8"/>
            <color indexed="81"/>
            <rFont val="Tahoma"/>
            <family val="2"/>
          </rPr>
          <t>INDÍGENAS</t>
        </r>
        <r>
          <rPr>
            <sz val="8"/>
            <color indexed="81"/>
            <rFont val="Tahoma"/>
            <family val="2"/>
          </rPr>
          <t xml:space="preserve">
</t>
        </r>
      </text>
    </comment>
    <comment ref="BA73" authorId="1" shapeId="0">
      <text>
        <r>
          <rPr>
            <b/>
            <sz val="9"/>
            <color indexed="81"/>
            <rFont val="Tahoma"/>
            <family val="2"/>
          </rPr>
          <t>MEDIO DE EVIDENCIA. INFORME, RESGISTRO FOTOGRAFICO, PLANILLA, ETC</t>
        </r>
      </text>
    </comment>
    <comment ref="AL86" authorId="2" shapeId="0">
      <text>
        <r>
          <rPr>
            <b/>
            <sz val="8"/>
            <color indexed="81"/>
            <rFont val="Tahoma"/>
            <family val="2"/>
          </rPr>
          <t>PRIMERA INFANCIA (0 a 5 años)</t>
        </r>
        <r>
          <rPr>
            <sz val="8"/>
            <color indexed="81"/>
            <rFont val="Tahoma"/>
            <family val="2"/>
          </rPr>
          <t xml:space="preserve">
</t>
        </r>
      </text>
    </comment>
    <comment ref="AM86" authorId="2" shapeId="0">
      <text>
        <r>
          <rPr>
            <b/>
            <sz val="8"/>
            <color indexed="81"/>
            <rFont val="Tahoma"/>
            <family val="2"/>
          </rPr>
          <t>INFANCIA (6 a 11 años)</t>
        </r>
        <r>
          <rPr>
            <sz val="8"/>
            <color indexed="81"/>
            <rFont val="Tahoma"/>
            <family val="2"/>
          </rPr>
          <t xml:space="preserve">
</t>
        </r>
      </text>
    </comment>
    <comment ref="AN86" authorId="2" shapeId="0">
      <text>
        <r>
          <rPr>
            <b/>
            <sz val="8"/>
            <color indexed="81"/>
            <rFont val="Tahoma"/>
            <family val="2"/>
          </rPr>
          <t>ADOLESCENCIA (12 A 17 años)</t>
        </r>
      </text>
    </comment>
    <comment ref="AO86" authorId="2" shapeId="0">
      <text>
        <r>
          <rPr>
            <b/>
            <sz val="8"/>
            <color indexed="81"/>
            <rFont val="Tahoma"/>
            <family val="2"/>
          </rPr>
          <t>JUVENTUD (18 a 28 años)</t>
        </r>
        <r>
          <rPr>
            <sz val="8"/>
            <color indexed="81"/>
            <rFont val="Tahoma"/>
            <family val="2"/>
          </rPr>
          <t xml:space="preserve">
</t>
        </r>
      </text>
    </comment>
    <comment ref="AP86" authorId="2" shapeId="0">
      <text>
        <r>
          <rPr>
            <b/>
            <sz val="8"/>
            <color indexed="81"/>
            <rFont val="Tahoma"/>
            <family val="2"/>
          </rPr>
          <t xml:space="preserve"> ADULTO (29 a 60 años)</t>
        </r>
        <r>
          <rPr>
            <sz val="8"/>
            <color indexed="81"/>
            <rFont val="Tahoma"/>
            <family val="2"/>
          </rPr>
          <t xml:space="preserve">
</t>
        </r>
      </text>
    </comment>
    <comment ref="AQ86" authorId="2" shapeId="0">
      <text>
        <r>
          <rPr>
            <b/>
            <sz val="8"/>
            <color indexed="81"/>
            <rFont val="Tahoma"/>
            <family val="2"/>
          </rPr>
          <t>ADULTO MAYOR  (61 años en adelante)</t>
        </r>
        <r>
          <rPr>
            <sz val="8"/>
            <color indexed="81"/>
            <rFont val="Tahoma"/>
            <family val="2"/>
          </rPr>
          <t xml:space="preserve">
</t>
        </r>
      </text>
    </comment>
    <comment ref="AS86" authorId="2" shapeId="0">
      <text>
        <r>
          <rPr>
            <b/>
            <sz val="8"/>
            <color indexed="81"/>
            <rFont val="Tahoma"/>
            <family val="2"/>
          </rPr>
          <t>MUJERES</t>
        </r>
        <r>
          <rPr>
            <sz val="8"/>
            <color indexed="81"/>
            <rFont val="Tahoma"/>
            <family val="2"/>
          </rPr>
          <t xml:space="preserve">
</t>
        </r>
      </text>
    </comment>
    <comment ref="AT86" authorId="2" shapeId="0">
      <text>
        <r>
          <rPr>
            <b/>
            <sz val="8"/>
            <color indexed="81"/>
            <rFont val="Tahoma"/>
            <family val="2"/>
          </rPr>
          <t>HOMBRES</t>
        </r>
      </text>
    </comment>
    <comment ref="AV86" authorId="2" shapeId="0">
      <text>
        <r>
          <rPr>
            <b/>
            <sz val="8"/>
            <color indexed="81"/>
            <rFont val="Tahoma"/>
            <family val="2"/>
          </rPr>
          <t>VÍCTIMAS CONFLICTO ARMADO</t>
        </r>
        <r>
          <rPr>
            <sz val="8"/>
            <color indexed="81"/>
            <rFont val="Tahoma"/>
            <family val="2"/>
          </rPr>
          <t xml:space="preserve">
</t>
        </r>
      </text>
    </comment>
    <comment ref="AX86" authorId="2" shapeId="0">
      <text>
        <r>
          <rPr>
            <b/>
            <sz val="8"/>
            <color indexed="81"/>
            <rFont val="Tahoma"/>
            <family val="2"/>
          </rPr>
          <t>DISCAPACITADOS</t>
        </r>
        <r>
          <rPr>
            <sz val="8"/>
            <color indexed="81"/>
            <rFont val="Tahoma"/>
            <family val="2"/>
          </rPr>
          <t xml:space="preserve">
</t>
        </r>
      </text>
    </comment>
    <comment ref="AY86" authorId="2" shapeId="0">
      <text>
        <r>
          <rPr>
            <b/>
            <sz val="8"/>
            <color indexed="81"/>
            <rFont val="Tahoma"/>
            <family val="2"/>
          </rPr>
          <t>AFROCOLOMBIANO O RAIZAL</t>
        </r>
      </text>
    </comment>
    <comment ref="AZ86" authorId="2" shapeId="0">
      <text>
        <r>
          <rPr>
            <b/>
            <sz val="8"/>
            <color indexed="81"/>
            <rFont val="Tahoma"/>
            <family val="2"/>
          </rPr>
          <t>INDÍGENAS</t>
        </r>
        <r>
          <rPr>
            <sz val="8"/>
            <color indexed="81"/>
            <rFont val="Tahoma"/>
            <family val="2"/>
          </rPr>
          <t xml:space="preserve">
</t>
        </r>
      </text>
    </comment>
    <comment ref="BA86" authorId="1" shapeId="0">
      <text>
        <r>
          <rPr>
            <b/>
            <sz val="9"/>
            <color indexed="81"/>
            <rFont val="Tahoma"/>
            <family val="2"/>
          </rPr>
          <t>MEDIO DE EVIDENCIA. INFORME, RESGISTRO FOTOGRAFICO, PLANILLA, ETC</t>
        </r>
      </text>
    </comment>
    <comment ref="AL96" authorId="2" shapeId="0">
      <text>
        <r>
          <rPr>
            <b/>
            <sz val="8"/>
            <color indexed="81"/>
            <rFont val="Tahoma"/>
            <family val="2"/>
          </rPr>
          <t>PRIMERA INFANCIA (0 a 5 años)</t>
        </r>
        <r>
          <rPr>
            <sz val="8"/>
            <color indexed="81"/>
            <rFont val="Tahoma"/>
            <family val="2"/>
          </rPr>
          <t xml:space="preserve">
</t>
        </r>
      </text>
    </comment>
    <comment ref="AM96" authorId="2" shapeId="0">
      <text>
        <r>
          <rPr>
            <b/>
            <sz val="8"/>
            <color indexed="81"/>
            <rFont val="Tahoma"/>
            <family val="2"/>
          </rPr>
          <t>INFANCIA (6 a 11 años)</t>
        </r>
        <r>
          <rPr>
            <sz val="8"/>
            <color indexed="81"/>
            <rFont val="Tahoma"/>
            <family val="2"/>
          </rPr>
          <t xml:space="preserve">
</t>
        </r>
      </text>
    </comment>
    <comment ref="AN96" authorId="2" shapeId="0">
      <text>
        <r>
          <rPr>
            <b/>
            <sz val="8"/>
            <color indexed="81"/>
            <rFont val="Tahoma"/>
            <family val="2"/>
          </rPr>
          <t>ADOLESCENCIA (12 A 17 años)</t>
        </r>
      </text>
    </comment>
    <comment ref="AO96" authorId="2" shapeId="0">
      <text>
        <r>
          <rPr>
            <b/>
            <sz val="8"/>
            <color indexed="81"/>
            <rFont val="Tahoma"/>
            <family val="2"/>
          </rPr>
          <t>JUVENTUD (18 a 28 años)</t>
        </r>
        <r>
          <rPr>
            <sz val="8"/>
            <color indexed="81"/>
            <rFont val="Tahoma"/>
            <family val="2"/>
          </rPr>
          <t xml:space="preserve">
</t>
        </r>
      </text>
    </comment>
    <comment ref="AP96" authorId="2" shapeId="0">
      <text>
        <r>
          <rPr>
            <b/>
            <sz val="8"/>
            <color indexed="81"/>
            <rFont val="Tahoma"/>
            <family val="2"/>
          </rPr>
          <t xml:space="preserve"> ADULTO (29 a 60 años)</t>
        </r>
        <r>
          <rPr>
            <sz val="8"/>
            <color indexed="81"/>
            <rFont val="Tahoma"/>
            <family val="2"/>
          </rPr>
          <t xml:space="preserve">
</t>
        </r>
      </text>
    </comment>
    <comment ref="AQ96" authorId="2" shapeId="0">
      <text>
        <r>
          <rPr>
            <b/>
            <sz val="8"/>
            <color indexed="81"/>
            <rFont val="Tahoma"/>
            <family val="2"/>
          </rPr>
          <t>ADULTO MAYOR  (61 años en adelante)</t>
        </r>
        <r>
          <rPr>
            <sz val="8"/>
            <color indexed="81"/>
            <rFont val="Tahoma"/>
            <family val="2"/>
          </rPr>
          <t xml:space="preserve">
</t>
        </r>
      </text>
    </comment>
    <comment ref="AS96" authorId="2" shapeId="0">
      <text>
        <r>
          <rPr>
            <b/>
            <sz val="8"/>
            <color indexed="81"/>
            <rFont val="Tahoma"/>
            <family val="2"/>
          </rPr>
          <t>MUJERES</t>
        </r>
        <r>
          <rPr>
            <sz val="8"/>
            <color indexed="81"/>
            <rFont val="Tahoma"/>
            <family val="2"/>
          </rPr>
          <t xml:space="preserve">
</t>
        </r>
      </text>
    </comment>
    <comment ref="AT96" authorId="2" shapeId="0">
      <text>
        <r>
          <rPr>
            <b/>
            <sz val="8"/>
            <color indexed="81"/>
            <rFont val="Tahoma"/>
            <family val="2"/>
          </rPr>
          <t>HOMBRES</t>
        </r>
      </text>
    </comment>
    <comment ref="AV96" authorId="2" shapeId="0">
      <text>
        <r>
          <rPr>
            <b/>
            <sz val="8"/>
            <color indexed="81"/>
            <rFont val="Tahoma"/>
            <family val="2"/>
          </rPr>
          <t>VÍCTIMAS CONFLICTO ARMADO</t>
        </r>
        <r>
          <rPr>
            <sz val="8"/>
            <color indexed="81"/>
            <rFont val="Tahoma"/>
            <family val="2"/>
          </rPr>
          <t xml:space="preserve">
</t>
        </r>
      </text>
    </comment>
    <comment ref="AX96" authorId="2" shapeId="0">
      <text>
        <r>
          <rPr>
            <b/>
            <sz val="8"/>
            <color indexed="81"/>
            <rFont val="Tahoma"/>
            <family val="2"/>
          </rPr>
          <t>DISCAPACITADOS</t>
        </r>
        <r>
          <rPr>
            <sz val="8"/>
            <color indexed="81"/>
            <rFont val="Tahoma"/>
            <family val="2"/>
          </rPr>
          <t xml:space="preserve">
</t>
        </r>
      </text>
    </comment>
    <comment ref="AY96" authorId="2" shapeId="0">
      <text>
        <r>
          <rPr>
            <b/>
            <sz val="8"/>
            <color indexed="81"/>
            <rFont val="Tahoma"/>
            <family val="2"/>
          </rPr>
          <t>AFROCOLOMBIANO O RAIZAL</t>
        </r>
      </text>
    </comment>
    <comment ref="AZ96" authorId="2" shapeId="0">
      <text>
        <r>
          <rPr>
            <b/>
            <sz val="8"/>
            <color indexed="81"/>
            <rFont val="Tahoma"/>
            <family val="2"/>
          </rPr>
          <t>INDÍGENAS</t>
        </r>
        <r>
          <rPr>
            <sz val="8"/>
            <color indexed="81"/>
            <rFont val="Tahoma"/>
            <family val="2"/>
          </rPr>
          <t xml:space="preserve">
</t>
        </r>
      </text>
    </comment>
    <comment ref="BA96" authorId="1" shapeId="0">
      <text>
        <r>
          <rPr>
            <b/>
            <sz val="9"/>
            <color indexed="81"/>
            <rFont val="Tahoma"/>
            <family val="2"/>
          </rPr>
          <t>MEDIO DE EVIDENCIA. INFORME, RESGISTRO FOTOGRAFICO, PLANILLA, ETC</t>
        </r>
      </text>
    </comment>
    <comment ref="AL105" authorId="2" shapeId="0">
      <text>
        <r>
          <rPr>
            <b/>
            <sz val="8"/>
            <color indexed="81"/>
            <rFont val="Tahoma"/>
            <family val="2"/>
          </rPr>
          <t>PRIMERA INFANCIA (0 a 5 años)</t>
        </r>
        <r>
          <rPr>
            <sz val="8"/>
            <color indexed="81"/>
            <rFont val="Tahoma"/>
            <family val="2"/>
          </rPr>
          <t xml:space="preserve">
</t>
        </r>
      </text>
    </comment>
    <comment ref="AM105" authorId="2" shapeId="0">
      <text>
        <r>
          <rPr>
            <b/>
            <sz val="8"/>
            <color indexed="81"/>
            <rFont val="Tahoma"/>
            <family val="2"/>
          </rPr>
          <t>INFANCIA (6 a 11 años)</t>
        </r>
        <r>
          <rPr>
            <sz val="8"/>
            <color indexed="81"/>
            <rFont val="Tahoma"/>
            <family val="2"/>
          </rPr>
          <t xml:space="preserve">
</t>
        </r>
      </text>
    </comment>
    <comment ref="AN105" authorId="2" shapeId="0">
      <text>
        <r>
          <rPr>
            <b/>
            <sz val="8"/>
            <color indexed="81"/>
            <rFont val="Tahoma"/>
            <family val="2"/>
          </rPr>
          <t>ADOLESCENCIA (12 A 17 años)</t>
        </r>
      </text>
    </comment>
    <comment ref="AO105" authorId="2" shapeId="0">
      <text>
        <r>
          <rPr>
            <b/>
            <sz val="8"/>
            <color indexed="81"/>
            <rFont val="Tahoma"/>
            <family val="2"/>
          </rPr>
          <t>JUVENTUD (18 a 28 años)</t>
        </r>
        <r>
          <rPr>
            <sz val="8"/>
            <color indexed="81"/>
            <rFont val="Tahoma"/>
            <family val="2"/>
          </rPr>
          <t xml:space="preserve">
</t>
        </r>
      </text>
    </comment>
    <comment ref="AP105" authorId="2" shapeId="0">
      <text>
        <r>
          <rPr>
            <b/>
            <sz val="8"/>
            <color indexed="81"/>
            <rFont val="Tahoma"/>
            <family val="2"/>
          </rPr>
          <t xml:space="preserve"> ADULTO (29 a 60 años)</t>
        </r>
        <r>
          <rPr>
            <sz val="8"/>
            <color indexed="81"/>
            <rFont val="Tahoma"/>
            <family val="2"/>
          </rPr>
          <t xml:space="preserve">
</t>
        </r>
      </text>
    </comment>
    <comment ref="AQ105" authorId="2" shapeId="0">
      <text>
        <r>
          <rPr>
            <b/>
            <sz val="8"/>
            <color indexed="81"/>
            <rFont val="Tahoma"/>
            <family val="2"/>
          </rPr>
          <t>ADULTO MAYOR  (61 años en adelante)</t>
        </r>
        <r>
          <rPr>
            <sz val="8"/>
            <color indexed="81"/>
            <rFont val="Tahoma"/>
            <family val="2"/>
          </rPr>
          <t xml:space="preserve">
</t>
        </r>
      </text>
    </comment>
    <comment ref="AS105" authorId="2" shapeId="0">
      <text>
        <r>
          <rPr>
            <b/>
            <sz val="8"/>
            <color indexed="81"/>
            <rFont val="Tahoma"/>
            <family val="2"/>
          </rPr>
          <t>MUJERES</t>
        </r>
        <r>
          <rPr>
            <sz val="8"/>
            <color indexed="81"/>
            <rFont val="Tahoma"/>
            <family val="2"/>
          </rPr>
          <t xml:space="preserve">
</t>
        </r>
      </text>
    </comment>
    <comment ref="AT105" authorId="2" shapeId="0">
      <text>
        <r>
          <rPr>
            <b/>
            <sz val="8"/>
            <color indexed="81"/>
            <rFont val="Tahoma"/>
            <family val="2"/>
          </rPr>
          <t>HOMBRES</t>
        </r>
      </text>
    </comment>
    <comment ref="AV105" authorId="2" shapeId="0">
      <text>
        <r>
          <rPr>
            <b/>
            <sz val="8"/>
            <color indexed="81"/>
            <rFont val="Tahoma"/>
            <family val="2"/>
          </rPr>
          <t>VÍCTIMAS CONFLICTO ARMADO</t>
        </r>
        <r>
          <rPr>
            <sz val="8"/>
            <color indexed="81"/>
            <rFont val="Tahoma"/>
            <family val="2"/>
          </rPr>
          <t xml:space="preserve">
</t>
        </r>
      </text>
    </comment>
    <comment ref="AX105" authorId="2" shapeId="0">
      <text>
        <r>
          <rPr>
            <b/>
            <sz val="8"/>
            <color indexed="81"/>
            <rFont val="Tahoma"/>
            <family val="2"/>
          </rPr>
          <t>DISCAPACITADOS</t>
        </r>
        <r>
          <rPr>
            <sz val="8"/>
            <color indexed="81"/>
            <rFont val="Tahoma"/>
            <family val="2"/>
          </rPr>
          <t xml:space="preserve">
</t>
        </r>
      </text>
    </comment>
    <comment ref="AY105" authorId="2" shapeId="0">
      <text>
        <r>
          <rPr>
            <b/>
            <sz val="8"/>
            <color indexed="81"/>
            <rFont val="Tahoma"/>
            <family val="2"/>
          </rPr>
          <t>AFROCOLOMBIANO O RAIZAL</t>
        </r>
      </text>
    </comment>
    <comment ref="AZ105" authorId="2" shapeId="0">
      <text>
        <r>
          <rPr>
            <b/>
            <sz val="8"/>
            <color indexed="81"/>
            <rFont val="Tahoma"/>
            <family val="2"/>
          </rPr>
          <t>INDÍGENAS</t>
        </r>
        <r>
          <rPr>
            <sz val="8"/>
            <color indexed="81"/>
            <rFont val="Tahoma"/>
            <family val="2"/>
          </rPr>
          <t xml:space="preserve">
</t>
        </r>
      </text>
    </comment>
    <comment ref="BA105" authorId="1" shapeId="0">
      <text>
        <r>
          <rPr>
            <b/>
            <sz val="9"/>
            <color indexed="81"/>
            <rFont val="Tahoma"/>
            <family val="2"/>
          </rPr>
          <t>MEDIO DE EVIDENCIA. INFORME, RESGISTRO FOTOGRAFICO, PLANILLA, ETC</t>
        </r>
      </text>
    </comment>
    <comment ref="AL114" authorId="2" shapeId="0">
      <text>
        <r>
          <rPr>
            <b/>
            <sz val="8"/>
            <color indexed="81"/>
            <rFont val="Tahoma"/>
            <family val="2"/>
          </rPr>
          <t>PRIMERA INFANCIA (0 a 5 años)</t>
        </r>
        <r>
          <rPr>
            <sz val="8"/>
            <color indexed="81"/>
            <rFont val="Tahoma"/>
            <family val="2"/>
          </rPr>
          <t xml:space="preserve">
</t>
        </r>
      </text>
    </comment>
    <comment ref="AM114" authorId="2" shapeId="0">
      <text>
        <r>
          <rPr>
            <b/>
            <sz val="8"/>
            <color indexed="81"/>
            <rFont val="Tahoma"/>
            <family val="2"/>
          </rPr>
          <t>INFANCIA (6 a 11 años)</t>
        </r>
        <r>
          <rPr>
            <sz val="8"/>
            <color indexed="81"/>
            <rFont val="Tahoma"/>
            <family val="2"/>
          </rPr>
          <t xml:space="preserve">
</t>
        </r>
      </text>
    </comment>
    <comment ref="AN114" authorId="2" shapeId="0">
      <text>
        <r>
          <rPr>
            <b/>
            <sz val="8"/>
            <color indexed="81"/>
            <rFont val="Tahoma"/>
            <family val="2"/>
          </rPr>
          <t>ADOLESCENCIA (12 A 17 años)</t>
        </r>
      </text>
    </comment>
    <comment ref="AO114" authorId="2" shapeId="0">
      <text>
        <r>
          <rPr>
            <b/>
            <sz val="8"/>
            <color indexed="81"/>
            <rFont val="Tahoma"/>
            <family val="2"/>
          </rPr>
          <t>JUVENTUD (18 a 28 años)</t>
        </r>
        <r>
          <rPr>
            <sz val="8"/>
            <color indexed="81"/>
            <rFont val="Tahoma"/>
            <family val="2"/>
          </rPr>
          <t xml:space="preserve">
</t>
        </r>
      </text>
    </comment>
    <comment ref="AP114" authorId="2" shapeId="0">
      <text>
        <r>
          <rPr>
            <b/>
            <sz val="8"/>
            <color indexed="81"/>
            <rFont val="Tahoma"/>
            <family val="2"/>
          </rPr>
          <t xml:space="preserve"> ADULTO (29 a 60 años)</t>
        </r>
        <r>
          <rPr>
            <sz val="8"/>
            <color indexed="81"/>
            <rFont val="Tahoma"/>
            <family val="2"/>
          </rPr>
          <t xml:space="preserve">
</t>
        </r>
      </text>
    </comment>
    <comment ref="AQ114" authorId="2" shapeId="0">
      <text>
        <r>
          <rPr>
            <b/>
            <sz val="8"/>
            <color indexed="81"/>
            <rFont val="Tahoma"/>
            <family val="2"/>
          </rPr>
          <t>ADULTO MAYOR  (61 años en adelante)</t>
        </r>
        <r>
          <rPr>
            <sz val="8"/>
            <color indexed="81"/>
            <rFont val="Tahoma"/>
            <family val="2"/>
          </rPr>
          <t xml:space="preserve">
</t>
        </r>
      </text>
    </comment>
    <comment ref="AS114" authorId="2" shapeId="0">
      <text>
        <r>
          <rPr>
            <b/>
            <sz val="8"/>
            <color indexed="81"/>
            <rFont val="Tahoma"/>
            <family val="2"/>
          </rPr>
          <t>MUJERES</t>
        </r>
        <r>
          <rPr>
            <sz val="8"/>
            <color indexed="81"/>
            <rFont val="Tahoma"/>
            <family val="2"/>
          </rPr>
          <t xml:space="preserve">
</t>
        </r>
      </text>
    </comment>
    <comment ref="AT114" authorId="2" shapeId="0">
      <text>
        <r>
          <rPr>
            <b/>
            <sz val="8"/>
            <color indexed="81"/>
            <rFont val="Tahoma"/>
            <family val="2"/>
          </rPr>
          <t>HOMBRES</t>
        </r>
      </text>
    </comment>
    <comment ref="AV114" authorId="2" shapeId="0">
      <text>
        <r>
          <rPr>
            <b/>
            <sz val="8"/>
            <color indexed="81"/>
            <rFont val="Tahoma"/>
            <family val="2"/>
          </rPr>
          <t>VÍCTIMAS CONFLICTO ARMADO</t>
        </r>
        <r>
          <rPr>
            <sz val="8"/>
            <color indexed="81"/>
            <rFont val="Tahoma"/>
            <family val="2"/>
          </rPr>
          <t xml:space="preserve">
</t>
        </r>
      </text>
    </comment>
    <comment ref="AX114" authorId="2" shapeId="0">
      <text>
        <r>
          <rPr>
            <b/>
            <sz val="8"/>
            <color indexed="81"/>
            <rFont val="Tahoma"/>
            <family val="2"/>
          </rPr>
          <t>DISCAPACITADOS</t>
        </r>
        <r>
          <rPr>
            <sz val="8"/>
            <color indexed="81"/>
            <rFont val="Tahoma"/>
            <family val="2"/>
          </rPr>
          <t xml:space="preserve">
</t>
        </r>
      </text>
    </comment>
    <comment ref="AY114" authorId="2" shapeId="0">
      <text>
        <r>
          <rPr>
            <b/>
            <sz val="8"/>
            <color indexed="81"/>
            <rFont val="Tahoma"/>
            <family val="2"/>
          </rPr>
          <t>AFROCOLOMBIANO O RAIZAL</t>
        </r>
      </text>
    </comment>
    <comment ref="AZ114" authorId="2" shapeId="0">
      <text>
        <r>
          <rPr>
            <b/>
            <sz val="8"/>
            <color indexed="81"/>
            <rFont val="Tahoma"/>
            <family val="2"/>
          </rPr>
          <t>INDÍGENAS</t>
        </r>
        <r>
          <rPr>
            <sz val="8"/>
            <color indexed="81"/>
            <rFont val="Tahoma"/>
            <family val="2"/>
          </rPr>
          <t xml:space="preserve">
</t>
        </r>
      </text>
    </comment>
    <comment ref="BA114" authorId="1" shapeId="0">
      <text>
        <r>
          <rPr>
            <b/>
            <sz val="9"/>
            <color indexed="81"/>
            <rFont val="Tahoma"/>
            <family val="2"/>
          </rPr>
          <t>MEDIO DE EVIDENCIA. INFORME, RESGISTRO FOTOGRAFICO, PLANILLA, ETC</t>
        </r>
      </text>
    </comment>
    <comment ref="AL123" authorId="2" shapeId="0">
      <text>
        <r>
          <rPr>
            <b/>
            <sz val="8"/>
            <color indexed="81"/>
            <rFont val="Tahoma"/>
            <family val="2"/>
          </rPr>
          <t>PRIMERA INFANCIA (0 a 5 años)</t>
        </r>
        <r>
          <rPr>
            <sz val="8"/>
            <color indexed="81"/>
            <rFont val="Tahoma"/>
            <family val="2"/>
          </rPr>
          <t xml:space="preserve">
</t>
        </r>
      </text>
    </comment>
    <comment ref="AM123" authorId="2" shapeId="0">
      <text>
        <r>
          <rPr>
            <b/>
            <sz val="8"/>
            <color indexed="81"/>
            <rFont val="Tahoma"/>
            <family val="2"/>
          </rPr>
          <t>INFANCIA (6 a 11 años)</t>
        </r>
        <r>
          <rPr>
            <sz val="8"/>
            <color indexed="81"/>
            <rFont val="Tahoma"/>
            <family val="2"/>
          </rPr>
          <t xml:space="preserve">
</t>
        </r>
      </text>
    </comment>
    <comment ref="AN123" authorId="2" shapeId="0">
      <text>
        <r>
          <rPr>
            <b/>
            <sz val="8"/>
            <color indexed="81"/>
            <rFont val="Tahoma"/>
            <family val="2"/>
          </rPr>
          <t>ADOLESCENCIA (12 A 17 años)</t>
        </r>
      </text>
    </comment>
    <comment ref="AO123" authorId="2" shapeId="0">
      <text>
        <r>
          <rPr>
            <b/>
            <sz val="8"/>
            <color indexed="81"/>
            <rFont val="Tahoma"/>
            <family val="2"/>
          </rPr>
          <t>JUVENTUD (18 a 28 años)</t>
        </r>
        <r>
          <rPr>
            <sz val="8"/>
            <color indexed="81"/>
            <rFont val="Tahoma"/>
            <family val="2"/>
          </rPr>
          <t xml:space="preserve">
</t>
        </r>
      </text>
    </comment>
    <comment ref="AP123" authorId="2" shapeId="0">
      <text>
        <r>
          <rPr>
            <b/>
            <sz val="8"/>
            <color indexed="81"/>
            <rFont val="Tahoma"/>
            <family val="2"/>
          </rPr>
          <t xml:space="preserve"> ADULTO (29 a 60 años)</t>
        </r>
        <r>
          <rPr>
            <sz val="8"/>
            <color indexed="81"/>
            <rFont val="Tahoma"/>
            <family val="2"/>
          </rPr>
          <t xml:space="preserve">
</t>
        </r>
      </text>
    </comment>
    <comment ref="AQ123" authorId="2" shapeId="0">
      <text>
        <r>
          <rPr>
            <b/>
            <sz val="8"/>
            <color indexed="81"/>
            <rFont val="Tahoma"/>
            <family val="2"/>
          </rPr>
          <t>ADULTO MAYOR  (61 años en adelante)</t>
        </r>
        <r>
          <rPr>
            <sz val="8"/>
            <color indexed="81"/>
            <rFont val="Tahoma"/>
            <family val="2"/>
          </rPr>
          <t xml:space="preserve">
</t>
        </r>
      </text>
    </comment>
    <comment ref="AS123" authorId="2" shapeId="0">
      <text>
        <r>
          <rPr>
            <b/>
            <sz val="8"/>
            <color indexed="81"/>
            <rFont val="Tahoma"/>
            <family val="2"/>
          </rPr>
          <t>MUJERES</t>
        </r>
        <r>
          <rPr>
            <sz val="8"/>
            <color indexed="81"/>
            <rFont val="Tahoma"/>
            <family val="2"/>
          </rPr>
          <t xml:space="preserve">
</t>
        </r>
      </text>
    </comment>
    <comment ref="AT123" authorId="2" shapeId="0">
      <text>
        <r>
          <rPr>
            <b/>
            <sz val="8"/>
            <color indexed="81"/>
            <rFont val="Tahoma"/>
            <family val="2"/>
          </rPr>
          <t>HOMBRES</t>
        </r>
      </text>
    </comment>
    <comment ref="AV123" authorId="2" shapeId="0">
      <text>
        <r>
          <rPr>
            <b/>
            <sz val="8"/>
            <color indexed="81"/>
            <rFont val="Tahoma"/>
            <family val="2"/>
          </rPr>
          <t>VÍCTIMAS CONFLICTO ARMADO</t>
        </r>
        <r>
          <rPr>
            <sz val="8"/>
            <color indexed="81"/>
            <rFont val="Tahoma"/>
            <family val="2"/>
          </rPr>
          <t xml:space="preserve">
</t>
        </r>
      </text>
    </comment>
    <comment ref="AX123" authorId="2" shapeId="0">
      <text>
        <r>
          <rPr>
            <b/>
            <sz val="8"/>
            <color indexed="81"/>
            <rFont val="Tahoma"/>
            <family val="2"/>
          </rPr>
          <t>DISCAPACITADOS</t>
        </r>
        <r>
          <rPr>
            <sz val="8"/>
            <color indexed="81"/>
            <rFont val="Tahoma"/>
            <family val="2"/>
          </rPr>
          <t xml:space="preserve">
</t>
        </r>
      </text>
    </comment>
    <comment ref="AY123" authorId="2" shapeId="0">
      <text>
        <r>
          <rPr>
            <b/>
            <sz val="8"/>
            <color indexed="81"/>
            <rFont val="Tahoma"/>
            <family val="2"/>
          </rPr>
          <t>AFROCOLOMBIANO O RAIZAL</t>
        </r>
      </text>
    </comment>
    <comment ref="AZ123" authorId="2" shapeId="0">
      <text>
        <r>
          <rPr>
            <b/>
            <sz val="8"/>
            <color indexed="81"/>
            <rFont val="Tahoma"/>
            <family val="2"/>
          </rPr>
          <t>INDÍGENAS</t>
        </r>
        <r>
          <rPr>
            <sz val="8"/>
            <color indexed="81"/>
            <rFont val="Tahoma"/>
            <family val="2"/>
          </rPr>
          <t xml:space="preserve">
</t>
        </r>
      </text>
    </comment>
    <comment ref="BA123" authorId="1" shapeId="0">
      <text>
        <r>
          <rPr>
            <b/>
            <sz val="9"/>
            <color indexed="81"/>
            <rFont val="Tahoma"/>
            <family val="2"/>
          </rPr>
          <t>MEDIO DE EVIDENCIA. INFORME, RESGISTRO FOTOGRAFICO, PLANILLA, ETC</t>
        </r>
      </text>
    </comment>
    <comment ref="AL132" authorId="2" shapeId="0">
      <text>
        <r>
          <rPr>
            <b/>
            <sz val="8"/>
            <color indexed="81"/>
            <rFont val="Tahoma"/>
            <family val="2"/>
          </rPr>
          <t>PRIMERA INFANCIA (0 a 5 años)</t>
        </r>
        <r>
          <rPr>
            <sz val="8"/>
            <color indexed="81"/>
            <rFont val="Tahoma"/>
            <family val="2"/>
          </rPr>
          <t xml:space="preserve">
</t>
        </r>
      </text>
    </comment>
    <comment ref="AM132" authorId="2" shapeId="0">
      <text>
        <r>
          <rPr>
            <b/>
            <sz val="8"/>
            <color indexed="81"/>
            <rFont val="Tahoma"/>
            <family val="2"/>
          </rPr>
          <t>INFANCIA (6 a 11 años)</t>
        </r>
        <r>
          <rPr>
            <sz val="8"/>
            <color indexed="81"/>
            <rFont val="Tahoma"/>
            <family val="2"/>
          </rPr>
          <t xml:space="preserve">
</t>
        </r>
      </text>
    </comment>
    <comment ref="AN132" authorId="2" shapeId="0">
      <text>
        <r>
          <rPr>
            <b/>
            <sz val="8"/>
            <color indexed="81"/>
            <rFont val="Tahoma"/>
            <family val="2"/>
          </rPr>
          <t>ADOLESCENCIA (12 A 17 años)</t>
        </r>
      </text>
    </comment>
    <comment ref="AO132" authorId="2" shapeId="0">
      <text>
        <r>
          <rPr>
            <b/>
            <sz val="8"/>
            <color indexed="81"/>
            <rFont val="Tahoma"/>
            <family val="2"/>
          </rPr>
          <t>JUVENTUD (18 a 28 años)</t>
        </r>
        <r>
          <rPr>
            <sz val="8"/>
            <color indexed="81"/>
            <rFont val="Tahoma"/>
            <family val="2"/>
          </rPr>
          <t xml:space="preserve">
</t>
        </r>
      </text>
    </comment>
    <comment ref="AP132" authorId="2" shapeId="0">
      <text>
        <r>
          <rPr>
            <b/>
            <sz val="8"/>
            <color indexed="81"/>
            <rFont val="Tahoma"/>
            <family val="2"/>
          </rPr>
          <t xml:space="preserve"> ADULTO (29 a 60 años)</t>
        </r>
        <r>
          <rPr>
            <sz val="8"/>
            <color indexed="81"/>
            <rFont val="Tahoma"/>
            <family val="2"/>
          </rPr>
          <t xml:space="preserve">
</t>
        </r>
      </text>
    </comment>
    <comment ref="AQ132" authorId="2" shapeId="0">
      <text>
        <r>
          <rPr>
            <b/>
            <sz val="8"/>
            <color indexed="81"/>
            <rFont val="Tahoma"/>
            <family val="2"/>
          </rPr>
          <t>ADULTO MAYOR  (61 años en adelante)</t>
        </r>
        <r>
          <rPr>
            <sz val="8"/>
            <color indexed="81"/>
            <rFont val="Tahoma"/>
            <family val="2"/>
          </rPr>
          <t xml:space="preserve">
</t>
        </r>
      </text>
    </comment>
    <comment ref="AS132" authorId="2" shapeId="0">
      <text>
        <r>
          <rPr>
            <b/>
            <sz val="8"/>
            <color indexed="81"/>
            <rFont val="Tahoma"/>
            <family val="2"/>
          </rPr>
          <t>MUJERES</t>
        </r>
        <r>
          <rPr>
            <sz val="8"/>
            <color indexed="81"/>
            <rFont val="Tahoma"/>
            <family val="2"/>
          </rPr>
          <t xml:space="preserve">
</t>
        </r>
      </text>
    </comment>
    <comment ref="AT132" authorId="2" shapeId="0">
      <text>
        <r>
          <rPr>
            <b/>
            <sz val="8"/>
            <color indexed="81"/>
            <rFont val="Tahoma"/>
            <family val="2"/>
          </rPr>
          <t>HOMBRES</t>
        </r>
      </text>
    </comment>
    <comment ref="AV132" authorId="2" shapeId="0">
      <text>
        <r>
          <rPr>
            <b/>
            <sz val="8"/>
            <color indexed="81"/>
            <rFont val="Tahoma"/>
            <family val="2"/>
          </rPr>
          <t>VÍCTIMAS CONFLICTO ARMADO</t>
        </r>
        <r>
          <rPr>
            <sz val="8"/>
            <color indexed="81"/>
            <rFont val="Tahoma"/>
            <family val="2"/>
          </rPr>
          <t xml:space="preserve">
</t>
        </r>
      </text>
    </comment>
    <comment ref="AX132" authorId="2" shapeId="0">
      <text>
        <r>
          <rPr>
            <b/>
            <sz val="8"/>
            <color indexed="81"/>
            <rFont val="Tahoma"/>
            <family val="2"/>
          </rPr>
          <t>DISCAPACITADOS</t>
        </r>
        <r>
          <rPr>
            <sz val="8"/>
            <color indexed="81"/>
            <rFont val="Tahoma"/>
            <family val="2"/>
          </rPr>
          <t xml:space="preserve">
</t>
        </r>
      </text>
    </comment>
    <comment ref="AY132" authorId="2" shapeId="0">
      <text>
        <r>
          <rPr>
            <b/>
            <sz val="8"/>
            <color indexed="81"/>
            <rFont val="Tahoma"/>
            <family val="2"/>
          </rPr>
          <t>AFROCOLOMBIANO O RAIZAL</t>
        </r>
      </text>
    </comment>
    <comment ref="AZ132" authorId="2" shapeId="0">
      <text>
        <r>
          <rPr>
            <b/>
            <sz val="8"/>
            <color indexed="81"/>
            <rFont val="Tahoma"/>
            <family val="2"/>
          </rPr>
          <t>INDÍGENAS</t>
        </r>
        <r>
          <rPr>
            <sz val="8"/>
            <color indexed="81"/>
            <rFont val="Tahoma"/>
            <family val="2"/>
          </rPr>
          <t xml:space="preserve">
</t>
        </r>
      </text>
    </comment>
    <comment ref="BA132" authorId="1" shapeId="0">
      <text>
        <r>
          <rPr>
            <b/>
            <sz val="9"/>
            <color indexed="81"/>
            <rFont val="Tahoma"/>
            <family val="2"/>
          </rPr>
          <t>MEDIO DE EVIDENCIA. INFORME, RESGISTRO FOTOGRAFICO, PLANILLA, ETC</t>
        </r>
      </text>
    </comment>
    <comment ref="AL141" authorId="2" shapeId="0">
      <text>
        <r>
          <rPr>
            <b/>
            <sz val="8"/>
            <color indexed="81"/>
            <rFont val="Tahoma"/>
            <family val="2"/>
          </rPr>
          <t>PRIMERA INFANCIA (0 a 5 años)</t>
        </r>
        <r>
          <rPr>
            <sz val="8"/>
            <color indexed="81"/>
            <rFont val="Tahoma"/>
            <family val="2"/>
          </rPr>
          <t xml:space="preserve">
</t>
        </r>
      </text>
    </comment>
    <comment ref="AM141" authorId="2" shapeId="0">
      <text>
        <r>
          <rPr>
            <b/>
            <sz val="8"/>
            <color indexed="81"/>
            <rFont val="Tahoma"/>
            <family val="2"/>
          </rPr>
          <t>INFANCIA (6 a 11 años)</t>
        </r>
        <r>
          <rPr>
            <sz val="8"/>
            <color indexed="81"/>
            <rFont val="Tahoma"/>
            <family val="2"/>
          </rPr>
          <t xml:space="preserve">
</t>
        </r>
      </text>
    </comment>
    <comment ref="AN141" authorId="2" shapeId="0">
      <text>
        <r>
          <rPr>
            <b/>
            <sz val="8"/>
            <color indexed="81"/>
            <rFont val="Tahoma"/>
            <family val="2"/>
          </rPr>
          <t>ADOLESCENCIA (12 A 17 años)</t>
        </r>
      </text>
    </comment>
    <comment ref="AO141" authorId="2" shapeId="0">
      <text>
        <r>
          <rPr>
            <b/>
            <sz val="8"/>
            <color indexed="81"/>
            <rFont val="Tahoma"/>
            <family val="2"/>
          </rPr>
          <t>JUVENTUD (18 a 28 años)</t>
        </r>
        <r>
          <rPr>
            <sz val="8"/>
            <color indexed="81"/>
            <rFont val="Tahoma"/>
            <family val="2"/>
          </rPr>
          <t xml:space="preserve">
</t>
        </r>
      </text>
    </comment>
    <comment ref="AP141" authorId="2" shapeId="0">
      <text>
        <r>
          <rPr>
            <b/>
            <sz val="8"/>
            <color indexed="81"/>
            <rFont val="Tahoma"/>
            <family val="2"/>
          </rPr>
          <t xml:space="preserve"> ADULTO (29 a 60 años)</t>
        </r>
        <r>
          <rPr>
            <sz val="8"/>
            <color indexed="81"/>
            <rFont val="Tahoma"/>
            <family val="2"/>
          </rPr>
          <t xml:space="preserve">
</t>
        </r>
      </text>
    </comment>
    <comment ref="AQ141" authorId="2" shapeId="0">
      <text>
        <r>
          <rPr>
            <b/>
            <sz val="8"/>
            <color indexed="81"/>
            <rFont val="Tahoma"/>
            <family val="2"/>
          </rPr>
          <t>ADULTO MAYOR  (61 años en adelante)</t>
        </r>
        <r>
          <rPr>
            <sz val="8"/>
            <color indexed="81"/>
            <rFont val="Tahoma"/>
            <family val="2"/>
          </rPr>
          <t xml:space="preserve">
</t>
        </r>
      </text>
    </comment>
    <comment ref="AS141" authorId="2" shapeId="0">
      <text>
        <r>
          <rPr>
            <b/>
            <sz val="8"/>
            <color indexed="81"/>
            <rFont val="Tahoma"/>
            <family val="2"/>
          </rPr>
          <t>MUJERES</t>
        </r>
        <r>
          <rPr>
            <sz val="8"/>
            <color indexed="81"/>
            <rFont val="Tahoma"/>
            <family val="2"/>
          </rPr>
          <t xml:space="preserve">
</t>
        </r>
      </text>
    </comment>
    <comment ref="AT141" authorId="2" shapeId="0">
      <text>
        <r>
          <rPr>
            <b/>
            <sz val="8"/>
            <color indexed="81"/>
            <rFont val="Tahoma"/>
            <family val="2"/>
          </rPr>
          <t>HOMBRES</t>
        </r>
      </text>
    </comment>
    <comment ref="AV141" authorId="2" shapeId="0">
      <text>
        <r>
          <rPr>
            <b/>
            <sz val="8"/>
            <color indexed="81"/>
            <rFont val="Tahoma"/>
            <family val="2"/>
          </rPr>
          <t>VÍCTIMAS CONFLICTO ARMADO</t>
        </r>
        <r>
          <rPr>
            <sz val="8"/>
            <color indexed="81"/>
            <rFont val="Tahoma"/>
            <family val="2"/>
          </rPr>
          <t xml:space="preserve">
</t>
        </r>
      </text>
    </comment>
    <comment ref="AX141" authorId="2" shapeId="0">
      <text>
        <r>
          <rPr>
            <b/>
            <sz val="8"/>
            <color indexed="81"/>
            <rFont val="Tahoma"/>
            <family val="2"/>
          </rPr>
          <t>DISCAPACITADOS</t>
        </r>
        <r>
          <rPr>
            <sz val="8"/>
            <color indexed="81"/>
            <rFont val="Tahoma"/>
            <family val="2"/>
          </rPr>
          <t xml:space="preserve">
</t>
        </r>
      </text>
    </comment>
    <comment ref="AY141" authorId="2" shapeId="0">
      <text>
        <r>
          <rPr>
            <b/>
            <sz val="8"/>
            <color indexed="81"/>
            <rFont val="Tahoma"/>
            <family val="2"/>
          </rPr>
          <t>AFROCOLOMBIANO O RAIZAL</t>
        </r>
      </text>
    </comment>
    <comment ref="AZ141" authorId="2" shapeId="0">
      <text>
        <r>
          <rPr>
            <b/>
            <sz val="8"/>
            <color indexed="81"/>
            <rFont val="Tahoma"/>
            <family val="2"/>
          </rPr>
          <t>INDÍGENAS</t>
        </r>
        <r>
          <rPr>
            <sz val="8"/>
            <color indexed="81"/>
            <rFont val="Tahoma"/>
            <family val="2"/>
          </rPr>
          <t xml:space="preserve">
</t>
        </r>
      </text>
    </comment>
    <comment ref="BA141" authorId="1" shapeId="0">
      <text>
        <r>
          <rPr>
            <b/>
            <sz val="9"/>
            <color indexed="81"/>
            <rFont val="Tahoma"/>
            <family val="2"/>
          </rPr>
          <t>MEDIO DE EVIDENCIA. INFORME, RESGISTRO FOTOGRAFICO, PLANILLA, ETC</t>
        </r>
      </text>
    </comment>
    <comment ref="AL150" authorId="2" shapeId="0">
      <text>
        <r>
          <rPr>
            <b/>
            <sz val="8"/>
            <color indexed="81"/>
            <rFont val="Tahoma"/>
            <family val="2"/>
          </rPr>
          <t>PRIMERA INFANCIA (0 a 5 años)</t>
        </r>
        <r>
          <rPr>
            <sz val="8"/>
            <color indexed="81"/>
            <rFont val="Tahoma"/>
            <family val="2"/>
          </rPr>
          <t xml:space="preserve">
</t>
        </r>
      </text>
    </comment>
    <comment ref="AM150" authorId="2" shapeId="0">
      <text>
        <r>
          <rPr>
            <b/>
            <sz val="8"/>
            <color indexed="81"/>
            <rFont val="Tahoma"/>
            <family val="2"/>
          </rPr>
          <t>INFANCIA (6 a 11 años)</t>
        </r>
        <r>
          <rPr>
            <sz val="8"/>
            <color indexed="81"/>
            <rFont val="Tahoma"/>
            <family val="2"/>
          </rPr>
          <t xml:space="preserve">
</t>
        </r>
      </text>
    </comment>
    <comment ref="AN150" authorId="2" shapeId="0">
      <text>
        <r>
          <rPr>
            <b/>
            <sz val="8"/>
            <color indexed="81"/>
            <rFont val="Tahoma"/>
            <family val="2"/>
          </rPr>
          <t>ADOLESCENCIA (12 A 17 años)</t>
        </r>
      </text>
    </comment>
    <comment ref="AO150" authorId="2" shapeId="0">
      <text>
        <r>
          <rPr>
            <b/>
            <sz val="8"/>
            <color indexed="81"/>
            <rFont val="Tahoma"/>
            <family val="2"/>
          </rPr>
          <t>JUVENTUD (18 a 28 años)</t>
        </r>
        <r>
          <rPr>
            <sz val="8"/>
            <color indexed="81"/>
            <rFont val="Tahoma"/>
            <family val="2"/>
          </rPr>
          <t xml:space="preserve">
</t>
        </r>
      </text>
    </comment>
    <comment ref="AP150" authorId="2" shapeId="0">
      <text>
        <r>
          <rPr>
            <b/>
            <sz val="8"/>
            <color indexed="81"/>
            <rFont val="Tahoma"/>
            <family val="2"/>
          </rPr>
          <t xml:space="preserve"> ADULTO (29 a 60 años)</t>
        </r>
        <r>
          <rPr>
            <sz val="8"/>
            <color indexed="81"/>
            <rFont val="Tahoma"/>
            <family val="2"/>
          </rPr>
          <t xml:space="preserve">
</t>
        </r>
      </text>
    </comment>
    <comment ref="AQ150" authorId="2" shapeId="0">
      <text>
        <r>
          <rPr>
            <b/>
            <sz val="8"/>
            <color indexed="81"/>
            <rFont val="Tahoma"/>
            <family val="2"/>
          </rPr>
          <t>ADULTO MAYOR  (61 años en adelante)</t>
        </r>
        <r>
          <rPr>
            <sz val="8"/>
            <color indexed="81"/>
            <rFont val="Tahoma"/>
            <family val="2"/>
          </rPr>
          <t xml:space="preserve">
</t>
        </r>
      </text>
    </comment>
    <comment ref="AS150" authorId="2" shapeId="0">
      <text>
        <r>
          <rPr>
            <b/>
            <sz val="8"/>
            <color indexed="81"/>
            <rFont val="Tahoma"/>
            <family val="2"/>
          </rPr>
          <t>MUJERES</t>
        </r>
        <r>
          <rPr>
            <sz val="8"/>
            <color indexed="81"/>
            <rFont val="Tahoma"/>
            <family val="2"/>
          </rPr>
          <t xml:space="preserve">
</t>
        </r>
      </text>
    </comment>
    <comment ref="AT150" authorId="2" shapeId="0">
      <text>
        <r>
          <rPr>
            <b/>
            <sz val="8"/>
            <color indexed="81"/>
            <rFont val="Tahoma"/>
            <family val="2"/>
          </rPr>
          <t>HOMBRES</t>
        </r>
      </text>
    </comment>
    <comment ref="AV150" authorId="2" shapeId="0">
      <text>
        <r>
          <rPr>
            <b/>
            <sz val="8"/>
            <color indexed="81"/>
            <rFont val="Tahoma"/>
            <family val="2"/>
          </rPr>
          <t>VÍCTIMAS CONFLICTO ARMADO</t>
        </r>
        <r>
          <rPr>
            <sz val="8"/>
            <color indexed="81"/>
            <rFont val="Tahoma"/>
            <family val="2"/>
          </rPr>
          <t xml:space="preserve">
</t>
        </r>
      </text>
    </comment>
    <comment ref="AX150" authorId="2" shapeId="0">
      <text>
        <r>
          <rPr>
            <b/>
            <sz val="8"/>
            <color indexed="81"/>
            <rFont val="Tahoma"/>
            <family val="2"/>
          </rPr>
          <t>DISCAPACITADOS</t>
        </r>
        <r>
          <rPr>
            <sz val="8"/>
            <color indexed="81"/>
            <rFont val="Tahoma"/>
            <family val="2"/>
          </rPr>
          <t xml:space="preserve">
</t>
        </r>
      </text>
    </comment>
    <comment ref="AY150" authorId="2" shapeId="0">
      <text>
        <r>
          <rPr>
            <b/>
            <sz val="8"/>
            <color indexed="81"/>
            <rFont val="Tahoma"/>
            <family val="2"/>
          </rPr>
          <t>AFROCOLOMBIANO O RAIZAL</t>
        </r>
      </text>
    </comment>
    <comment ref="AZ150" authorId="2" shapeId="0">
      <text>
        <r>
          <rPr>
            <b/>
            <sz val="8"/>
            <color indexed="81"/>
            <rFont val="Tahoma"/>
            <family val="2"/>
          </rPr>
          <t>INDÍGENAS</t>
        </r>
        <r>
          <rPr>
            <sz val="8"/>
            <color indexed="81"/>
            <rFont val="Tahoma"/>
            <family val="2"/>
          </rPr>
          <t xml:space="preserve">
</t>
        </r>
      </text>
    </comment>
    <comment ref="BA150" authorId="1" shapeId="0">
      <text>
        <r>
          <rPr>
            <b/>
            <sz val="9"/>
            <color indexed="81"/>
            <rFont val="Tahoma"/>
            <family val="2"/>
          </rPr>
          <t>MEDIO DE EVIDENCIA. INFORME, RESGISTRO FOTOGRAFICO, PLANILLA, ETC</t>
        </r>
      </text>
    </comment>
    <comment ref="AL159" authorId="2" shapeId="0">
      <text>
        <r>
          <rPr>
            <b/>
            <sz val="8"/>
            <color indexed="81"/>
            <rFont val="Tahoma"/>
            <family val="2"/>
          </rPr>
          <t>PRIMERA INFANCIA (0 a 5 años)</t>
        </r>
        <r>
          <rPr>
            <sz val="8"/>
            <color indexed="81"/>
            <rFont val="Tahoma"/>
            <family val="2"/>
          </rPr>
          <t xml:space="preserve">
</t>
        </r>
      </text>
    </comment>
    <comment ref="AM159" authorId="2" shapeId="0">
      <text>
        <r>
          <rPr>
            <b/>
            <sz val="8"/>
            <color indexed="81"/>
            <rFont val="Tahoma"/>
            <family val="2"/>
          </rPr>
          <t>INFANCIA (6 a 11 años)</t>
        </r>
        <r>
          <rPr>
            <sz val="8"/>
            <color indexed="81"/>
            <rFont val="Tahoma"/>
            <family val="2"/>
          </rPr>
          <t xml:space="preserve">
</t>
        </r>
      </text>
    </comment>
    <comment ref="AN159" authorId="2" shapeId="0">
      <text>
        <r>
          <rPr>
            <b/>
            <sz val="8"/>
            <color indexed="81"/>
            <rFont val="Tahoma"/>
            <family val="2"/>
          </rPr>
          <t>ADOLESCENCIA (12 A 17 años)</t>
        </r>
      </text>
    </comment>
    <comment ref="AO159" authorId="2" shapeId="0">
      <text>
        <r>
          <rPr>
            <b/>
            <sz val="8"/>
            <color indexed="81"/>
            <rFont val="Tahoma"/>
            <family val="2"/>
          </rPr>
          <t>JUVENTUD (18 a 28 años)</t>
        </r>
        <r>
          <rPr>
            <sz val="8"/>
            <color indexed="81"/>
            <rFont val="Tahoma"/>
            <family val="2"/>
          </rPr>
          <t xml:space="preserve">
</t>
        </r>
      </text>
    </comment>
    <comment ref="AP159" authorId="2" shapeId="0">
      <text>
        <r>
          <rPr>
            <b/>
            <sz val="8"/>
            <color indexed="81"/>
            <rFont val="Tahoma"/>
            <family val="2"/>
          </rPr>
          <t xml:space="preserve"> ADULTO (29 a 60 años)</t>
        </r>
        <r>
          <rPr>
            <sz val="8"/>
            <color indexed="81"/>
            <rFont val="Tahoma"/>
            <family val="2"/>
          </rPr>
          <t xml:space="preserve">
</t>
        </r>
      </text>
    </comment>
    <comment ref="AQ159" authorId="2" shapeId="0">
      <text>
        <r>
          <rPr>
            <b/>
            <sz val="8"/>
            <color indexed="81"/>
            <rFont val="Tahoma"/>
            <family val="2"/>
          </rPr>
          <t>ADULTO MAYOR  (61 años en adelante)</t>
        </r>
        <r>
          <rPr>
            <sz val="8"/>
            <color indexed="81"/>
            <rFont val="Tahoma"/>
            <family val="2"/>
          </rPr>
          <t xml:space="preserve">
</t>
        </r>
      </text>
    </comment>
    <comment ref="AS159" authorId="2" shapeId="0">
      <text>
        <r>
          <rPr>
            <b/>
            <sz val="8"/>
            <color indexed="81"/>
            <rFont val="Tahoma"/>
            <family val="2"/>
          </rPr>
          <t>MUJERES</t>
        </r>
        <r>
          <rPr>
            <sz val="8"/>
            <color indexed="81"/>
            <rFont val="Tahoma"/>
            <family val="2"/>
          </rPr>
          <t xml:space="preserve">
</t>
        </r>
      </text>
    </comment>
    <comment ref="AT159" authorId="2" shapeId="0">
      <text>
        <r>
          <rPr>
            <b/>
            <sz val="8"/>
            <color indexed="81"/>
            <rFont val="Tahoma"/>
            <family val="2"/>
          </rPr>
          <t>HOMBRES</t>
        </r>
      </text>
    </comment>
    <comment ref="AV159" authorId="2" shapeId="0">
      <text>
        <r>
          <rPr>
            <b/>
            <sz val="8"/>
            <color indexed="81"/>
            <rFont val="Tahoma"/>
            <family val="2"/>
          </rPr>
          <t>VÍCTIMAS CONFLICTO ARMADO</t>
        </r>
        <r>
          <rPr>
            <sz val="8"/>
            <color indexed="81"/>
            <rFont val="Tahoma"/>
            <family val="2"/>
          </rPr>
          <t xml:space="preserve">
</t>
        </r>
      </text>
    </comment>
    <comment ref="AX159" authorId="2" shapeId="0">
      <text>
        <r>
          <rPr>
            <b/>
            <sz val="8"/>
            <color indexed="81"/>
            <rFont val="Tahoma"/>
            <family val="2"/>
          </rPr>
          <t>DISCAPACITADOS</t>
        </r>
        <r>
          <rPr>
            <sz val="8"/>
            <color indexed="81"/>
            <rFont val="Tahoma"/>
            <family val="2"/>
          </rPr>
          <t xml:space="preserve">
</t>
        </r>
      </text>
    </comment>
    <comment ref="AY159" authorId="2" shapeId="0">
      <text>
        <r>
          <rPr>
            <b/>
            <sz val="8"/>
            <color indexed="81"/>
            <rFont val="Tahoma"/>
            <family val="2"/>
          </rPr>
          <t>AFROCOLOMBIANO O RAIZAL</t>
        </r>
      </text>
    </comment>
    <comment ref="AZ159" authorId="2" shapeId="0">
      <text>
        <r>
          <rPr>
            <b/>
            <sz val="8"/>
            <color indexed="81"/>
            <rFont val="Tahoma"/>
            <family val="2"/>
          </rPr>
          <t>INDÍGENAS</t>
        </r>
        <r>
          <rPr>
            <sz val="8"/>
            <color indexed="81"/>
            <rFont val="Tahoma"/>
            <family val="2"/>
          </rPr>
          <t xml:space="preserve">
</t>
        </r>
      </text>
    </comment>
    <comment ref="BA159" authorId="1" shapeId="0">
      <text>
        <r>
          <rPr>
            <b/>
            <sz val="9"/>
            <color indexed="81"/>
            <rFont val="Tahoma"/>
            <family val="2"/>
          </rPr>
          <t>MEDIO DE EVIDENCIA. INFORME, RESGISTRO FOTOGRAFICO, PLANILLA, ETC</t>
        </r>
      </text>
    </comment>
    <comment ref="AL168" authorId="2" shapeId="0">
      <text>
        <r>
          <rPr>
            <b/>
            <sz val="8"/>
            <color indexed="81"/>
            <rFont val="Tahoma"/>
            <family val="2"/>
          </rPr>
          <t>PRIMERA INFANCIA (0 a 5 años)</t>
        </r>
        <r>
          <rPr>
            <sz val="8"/>
            <color indexed="81"/>
            <rFont val="Tahoma"/>
            <family val="2"/>
          </rPr>
          <t xml:space="preserve">
</t>
        </r>
      </text>
    </comment>
    <comment ref="AM168" authorId="2" shapeId="0">
      <text>
        <r>
          <rPr>
            <b/>
            <sz val="8"/>
            <color indexed="81"/>
            <rFont val="Tahoma"/>
            <family val="2"/>
          </rPr>
          <t>INFANCIA (6 a 11 años)</t>
        </r>
        <r>
          <rPr>
            <sz val="8"/>
            <color indexed="81"/>
            <rFont val="Tahoma"/>
            <family val="2"/>
          </rPr>
          <t xml:space="preserve">
</t>
        </r>
      </text>
    </comment>
    <comment ref="AN168" authorId="2" shapeId="0">
      <text>
        <r>
          <rPr>
            <b/>
            <sz val="8"/>
            <color indexed="81"/>
            <rFont val="Tahoma"/>
            <family val="2"/>
          </rPr>
          <t>ADOLESCENCIA (12 A 17 años)</t>
        </r>
      </text>
    </comment>
    <comment ref="AO168" authorId="2" shapeId="0">
      <text>
        <r>
          <rPr>
            <b/>
            <sz val="8"/>
            <color indexed="81"/>
            <rFont val="Tahoma"/>
            <family val="2"/>
          </rPr>
          <t>JUVENTUD (18 a 28 años)</t>
        </r>
        <r>
          <rPr>
            <sz val="8"/>
            <color indexed="81"/>
            <rFont val="Tahoma"/>
            <family val="2"/>
          </rPr>
          <t xml:space="preserve">
</t>
        </r>
      </text>
    </comment>
    <comment ref="AP168" authorId="2" shapeId="0">
      <text>
        <r>
          <rPr>
            <b/>
            <sz val="8"/>
            <color indexed="81"/>
            <rFont val="Tahoma"/>
            <family val="2"/>
          </rPr>
          <t xml:space="preserve"> ADULTO (29 a 60 años)</t>
        </r>
        <r>
          <rPr>
            <sz val="8"/>
            <color indexed="81"/>
            <rFont val="Tahoma"/>
            <family val="2"/>
          </rPr>
          <t xml:space="preserve">
</t>
        </r>
      </text>
    </comment>
    <comment ref="AQ168" authorId="2" shapeId="0">
      <text>
        <r>
          <rPr>
            <b/>
            <sz val="8"/>
            <color indexed="81"/>
            <rFont val="Tahoma"/>
            <family val="2"/>
          </rPr>
          <t>ADULTO MAYOR  (61 años en adelante)</t>
        </r>
        <r>
          <rPr>
            <sz val="8"/>
            <color indexed="81"/>
            <rFont val="Tahoma"/>
            <family val="2"/>
          </rPr>
          <t xml:space="preserve">
</t>
        </r>
      </text>
    </comment>
    <comment ref="AS168" authorId="2" shapeId="0">
      <text>
        <r>
          <rPr>
            <b/>
            <sz val="8"/>
            <color indexed="81"/>
            <rFont val="Tahoma"/>
            <family val="2"/>
          </rPr>
          <t>MUJERES</t>
        </r>
        <r>
          <rPr>
            <sz val="8"/>
            <color indexed="81"/>
            <rFont val="Tahoma"/>
            <family val="2"/>
          </rPr>
          <t xml:space="preserve">
</t>
        </r>
      </text>
    </comment>
    <comment ref="AT168" authorId="2" shapeId="0">
      <text>
        <r>
          <rPr>
            <b/>
            <sz val="8"/>
            <color indexed="81"/>
            <rFont val="Tahoma"/>
            <family val="2"/>
          </rPr>
          <t>HOMBRES</t>
        </r>
      </text>
    </comment>
    <comment ref="AV168" authorId="2" shapeId="0">
      <text>
        <r>
          <rPr>
            <b/>
            <sz val="8"/>
            <color indexed="81"/>
            <rFont val="Tahoma"/>
            <family val="2"/>
          </rPr>
          <t>VÍCTIMAS CONFLICTO ARMADO</t>
        </r>
        <r>
          <rPr>
            <sz val="8"/>
            <color indexed="81"/>
            <rFont val="Tahoma"/>
            <family val="2"/>
          </rPr>
          <t xml:space="preserve">
</t>
        </r>
      </text>
    </comment>
    <comment ref="AX168" authorId="2" shapeId="0">
      <text>
        <r>
          <rPr>
            <b/>
            <sz val="8"/>
            <color indexed="81"/>
            <rFont val="Tahoma"/>
            <family val="2"/>
          </rPr>
          <t>DISCAPACITADOS</t>
        </r>
        <r>
          <rPr>
            <sz val="8"/>
            <color indexed="81"/>
            <rFont val="Tahoma"/>
            <family val="2"/>
          </rPr>
          <t xml:space="preserve">
</t>
        </r>
      </text>
    </comment>
    <comment ref="AY168" authorId="2" shapeId="0">
      <text>
        <r>
          <rPr>
            <b/>
            <sz val="8"/>
            <color indexed="81"/>
            <rFont val="Tahoma"/>
            <family val="2"/>
          </rPr>
          <t>AFROCOLOMBIANO O RAIZAL</t>
        </r>
      </text>
    </comment>
    <comment ref="AZ168" authorId="2" shapeId="0">
      <text>
        <r>
          <rPr>
            <b/>
            <sz val="8"/>
            <color indexed="81"/>
            <rFont val="Tahoma"/>
            <family val="2"/>
          </rPr>
          <t>INDÍGENAS</t>
        </r>
        <r>
          <rPr>
            <sz val="8"/>
            <color indexed="81"/>
            <rFont val="Tahoma"/>
            <family val="2"/>
          </rPr>
          <t xml:space="preserve">
</t>
        </r>
      </text>
    </comment>
    <comment ref="BA168" authorId="1" shapeId="0">
      <text>
        <r>
          <rPr>
            <b/>
            <sz val="9"/>
            <color indexed="81"/>
            <rFont val="Tahoma"/>
            <family val="2"/>
          </rPr>
          <t>MEDIO DE EVIDENCIA. INFORME, RESGISTRO FOTOGRAFICO, PLANILLA, ETC</t>
        </r>
      </text>
    </comment>
    <comment ref="AL177" authorId="2" shapeId="0">
      <text>
        <r>
          <rPr>
            <b/>
            <sz val="8"/>
            <color indexed="81"/>
            <rFont val="Tahoma"/>
            <family val="2"/>
          </rPr>
          <t>PRIMERA INFANCIA (0 a 5 años)</t>
        </r>
        <r>
          <rPr>
            <sz val="8"/>
            <color indexed="81"/>
            <rFont val="Tahoma"/>
            <family val="2"/>
          </rPr>
          <t xml:space="preserve">
</t>
        </r>
      </text>
    </comment>
    <comment ref="AM177" authorId="2" shapeId="0">
      <text>
        <r>
          <rPr>
            <b/>
            <sz val="8"/>
            <color indexed="81"/>
            <rFont val="Tahoma"/>
            <family val="2"/>
          </rPr>
          <t>INFANCIA (6 a 11 años)</t>
        </r>
        <r>
          <rPr>
            <sz val="8"/>
            <color indexed="81"/>
            <rFont val="Tahoma"/>
            <family val="2"/>
          </rPr>
          <t xml:space="preserve">
</t>
        </r>
      </text>
    </comment>
    <comment ref="AN177" authorId="2" shapeId="0">
      <text>
        <r>
          <rPr>
            <b/>
            <sz val="8"/>
            <color indexed="81"/>
            <rFont val="Tahoma"/>
            <family val="2"/>
          </rPr>
          <t>ADOLESCENCIA (12 A 17 años)</t>
        </r>
      </text>
    </comment>
    <comment ref="AO177" authorId="2" shapeId="0">
      <text>
        <r>
          <rPr>
            <b/>
            <sz val="8"/>
            <color indexed="81"/>
            <rFont val="Tahoma"/>
            <family val="2"/>
          </rPr>
          <t>JUVENTUD (18 a 28 años)</t>
        </r>
        <r>
          <rPr>
            <sz val="8"/>
            <color indexed="81"/>
            <rFont val="Tahoma"/>
            <family val="2"/>
          </rPr>
          <t xml:space="preserve">
</t>
        </r>
      </text>
    </comment>
    <comment ref="AP177" authorId="2" shapeId="0">
      <text>
        <r>
          <rPr>
            <b/>
            <sz val="8"/>
            <color indexed="81"/>
            <rFont val="Tahoma"/>
            <family val="2"/>
          </rPr>
          <t xml:space="preserve"> ADULTO (29 a 60 años)</t>
        </r>
        <r>
          <rPr>
            <sz val="8"/>
            <color indexed="81"/>
            <rFont val="Tahoma"/>
            <family val="2"/>
          </rPr>
          <t xml:space="preserve">
</t>
        </r>
      </text>
    </comment>
    <comment ref="AQ177" authorId="2" shapeId="0">
      <text>
        <r>
          <rPr>
            <b/>
            <sz val="8"/>
            <color indexed="81"/>
            <rFont val="Tahoma"/>
            <family val="2"/>
          </rPr>
          <t>ADULTO MAYOR  (61 años en adelante)</t>
        </r>
        <r>
          <rPr>
            <sz val="8"/>
            <color indexed="81"/>
            <rFont val="Tahoma"/>
            <family val="2"/>
          </rPr>
          <t xml:space="preserve">
</t>
        </r>
      </text>
    </comment>
    <comment ref="AS177" authorId="2" shapeId="0">
      <text>
        <r>
          <rPr>
            <b/>
            <sz val="8"/>
            <color indexed="81"/>
            <rFont val="Tahoma"/>
            <family val="2"/>
          </rPr>
          <t>MUJERES</t>
        </r>
        <r>
          <rPr>
            <sz val="8"/>
            <color indexed="81"/>
            <rFont val="Tahoma"/>
            <family val="2"/>
          </rPr>
          <t xml:space="preserve">
</t>
        </r>
      </text>
    </comment>
    <comment ref="AT177" authorId="2" shapeId="0">
      <text>
        <r>
          <rPr>
            <b/>
            <sz val="8"/>
            <color indexed="81"/>
            <rFont val="Tahoma"/>
            <family val="2"/>
          </rPr>
          <t>HOMBRES</t>
        </r>
      </text>
    </comment>
    <comment ref="AV177" authorId="2" shapeId="0">
      <text>
        <r>
          <rPr>
            <b/>
            <sz val="8"/>
            <color indexed="81"/>
            <rFont val="Tahoma"/>
            <family val="2"/>
          </rPr>
          <t>VÍCTIMAS CONFLICTO ARMADO</t>
        </r>
        <r>
          <rPr>
            <sz val="8"/>
            <color indexed="81"/>
            <rFont val="Tahoma"/>
            <family val="2"/>
          </rPr>
          <t xml:space="preserve">
</t>
        </r>
      </text>
    </comment>
    <comment ref="AX177" authorId="2" shapeId="0">
      <text>
        <r>
          <rPr>
            <b/>
            <sz val="8"/>
            <color indexed="81"/>
            <rFont val="Tahoma"/>
            <family val="2"/>
          </rPr>
          <t>DISCAPACITADOS</t>
        </r>
        <r>
          <rPr>
            <sz val="8"/>
            <color indexed="81"/>
            <rFont val="Tahoma"/>
            <family val="2"/>
          </rPr>
          <t xml:space="preserve">
</t>
        </r>
      </text>
    </comment>
    <comment ref="AY177" authorId="2" shapeId="0">
      <text>
        <r>
          <rPr>
            <b/>
            <sz val="8"/>
            <color indexed="81"/>
            <rFont val="Tahoma"/>
            <family val="2"/>
          </rPr>
          <t>AFROCOLOMBIANO O RAIZAL</t>
        </r>
      </text>
    </comment>
    <comment ref="AZ177" authorId="2" shapeId="0">
      <text>
        <r>
          <rPr>
            <b/>
            <sz val="8"/>
            <color indexed="81"/>
            <rFont val="Tahoma"/>
            <family val="2"/>
          </rPr>
          <t>INDÍGENAS</t>
        </r>
        <r>
          <rPr>
            <sz val="8"/>
            <color indexed="81"/>
            <rFont val="Tahoma"/>
            <family val="2"/>
          </rPr>
          <t xml:space="preserve">
</t>
        </r>
      </text>
    </comment>
    <comment ref="BA177" authorId="1" shapeId="0">
      <text>
        <r>
          <rPr>
            <b/>
            <sz val="9"/>
            <color indexed="81"/>
            <rFont val="Tahoma"/>
            <family val="2"/>
          </rPr>
          <t>MEDIO DE EVIDENCIA. INFORME, RESGISTRO FOTOGRAFICO, PLANILLA, ETC</t>
        </r>
      </text>
    </comment>
    <comment ref="AL186" authorId="2" shapeId="0">
      <text>
        <r>
          <rPr>
            <b/>
            <sz val="8"/>
            <color indexed="81"/>
            <rFont val="Tahoma"/>
            <family val="2"/>
          </rPr>
          <t>PRIMERA INFANCIA (0 a 5 años)</t>
        </r>
        <r>
          <rPr>
            <sz val="8"/>
            <color indexed="81"/>
            <rFont val="Tahoma"/>
            <family val="2"/>
          </rPr>
          <t xml:space="preserve">
</t>
        </r>
      </text>
    </comment>
    <comment ref="AM186" authorId="2" shapeId="0">
      <text>
        <r>
          <rPr>
            <b/>
            <sz val="8"/>
            <color indexed="81"/>
            <rFont val="Tahoma"/>
            <family val="2"/>
          </rPr>
          <t>INFANCIA (6 a 11 años)</t>
        </r>
        <r>
          <rPr>
            <sz val="8"/>
            <color indexed="81"/>
            <rFont val="Tahoma"/>
            <family val="2"/>
          </rPr>
          <t xml:space="preserve">
</t>
        </r>
      </text>
    </comment>
    <comment ref="AN186" authorId="2" shapeId="0">
      <text>
        <r>
          <rPr>
            <b/>
            <sz val="8"/>
            <color indexed="81"/>
            <rFont val="Tahoma"/>
            <family val="2"/>
          </rPr>
          <t>ADOLESCENCIA (12 A 17 años)</t>
        </r>
      </text>
    </comment>
    <comment ref="AO186" authorId="2" shapeId="0">
      <text>
        <r>
          <rPr>
            <b/>
            <sz val="8"/>
            <color indexed="81"/>
            <rFont val="Tahoma"/>
            <family val="2"/>
          </rPr>
          <t>JUVENTUD (18 a 28 años)</t>
        </r>
        <r>
          <rPr>
            <sz val="8"/>
            <color indexed="81"/>
            <rFont val="Tahoma"/>
            <family val="2"/>
          </rPr>
          <t xml:space="preserve">
</t>
        </r>
      </text>
    </comment>
    <comment ref="AP186" authorId="2" shapeId="0">
      <text>
        <r>
          <rPr>
            <b/>
            <sz val="8"/>
            <color indexed="81"/>
            <rFont val="Tahoma"/>
            <family val="2"/>
          </rPr>
          <t xml:space="preserve"> ADULTO (29 a 60 años)</t>
        </r>
        <r>
          <rPr>
            <sz val="8"/>
            <color indexed="81"/>
            <rFont val="Tahoma"/>
            <family val="2"/>
          </rPr>
          <t xml:space="preserve">
</t>
        </r>
      </text>
    </comment>
    <comment ref="AQ186" authorId="2" shapeId="0">
      <text>
        <r>
          <rPr>
            <b/>
            <sz val="8"/>
            <color indexed="81"/>
            <rFont val="Tahoma"/>
            <family val="2"/>
          </rPr>
          <t>ADULTO MAYOR  (61 años en adelante)</t>
        </r>
        <r>
          <rPr>
            <sz val="8"/>
            <color indexed="81"/>
            <rFont val="Tahoma"/>
            <family val="2"/>
          </rPr>
          <t xml:space="preserve">
</t>
        </r>
      </text>
    </comment>
    <comment ref="AS186" authorId="2" shapeId="0">
      <text>
        <r>
          <rPr>
            <b/>
            <sz val="8"/>
            <color indexed="81"/>
            <rFont val="Tahoma"/>
            <family val="2"/>
          </rPr>
          <t>MUJERES</t>
        </r>
        <r>
          <rPr>
            <sz val="8"/>
            <color indexed="81"/>
            <rFont val="Tahoma"/>
            <family val="2"/>
          </rPr>
          <t xml:space="preserve">
</t>
        </r>
      </text>
    </comment>
    <comment ref="AT186" authorId="2" shapeId="0">
      <text>
        <r>
          <rPr>
            <b/>
            <sz val="8"/>
            <color indexed="81"/>
            <rFont val="Tahoma"/>
            <family val="2"/>
          </rPr>
          <t>HOMBRES</t>
        </r>
      </text>
    </comment>
    <comment ref="AV186" authorId="2" shapeId="0">
      <text>
        <r>
          <rPr>
            <b/>
            <sz val="8"/>
            <color indexed="81"/>
            <rFont val="Tahoma"/>
            <family val="2"/>
          </rPr>
          <t>VÍCTIMAS CONFLICTO ARMADO</t>
        </r>
        <r>
          <rPr>
            <sz val="8"/>
            <color indexed="81"/>
            <rFont val="Tahoma"/>
            <family val="2"/>
          </rPr>
          <t xml:space="preserve">
</t>
        </r>
      </text>
    </comment>
    <comment ref="AX186" authorId="2" shapeId="0">
      <text>
        <r>
          <rPr>
            <b/>
            <sz val="8"/>
            <color indexed="81"/>
            <rFont val="Tahoma"/>
            <family val="2"/>
          </rPr>
          <t>DISCAPACITADOS</t>
        </r>
        <r>
          <rPr>
            <sz val="8"/>
            <color indexed="81"/>
            <rFont val="Tahoma"/>
            <family val="2"/>
          </rPr>
          <t xml:space="preserve">
</t>
        </r>
      </text>
    </comment>
    <comment ref="AY186" authorId="2" shapeId="0">
      <text>
        <r>
          <rPr>
            <b/>
            <sz val="8"/>
            <color indexed="81"/>
            <rFont val="Tahoma"/>
            <family val="2"/>
          </rPr>
          <t>AFROCOLOMBIANO O RAIZAL</t>
        </r>
      </text>
    </comment>
    <comment ref="AZ186" authorId="2" shapeId="0">
      <text>
        <r>
          <rPr>
            <b/>
            <sz val="8"/>
            <color indexed="81"/>
            <rFont val="Tahoma"/>
            <family val="2"/>
          </rPr>
          <t>INDÍGENAS</t>
        </r>
        <r>
          <rPr>
            <sz val="8"/>
            <color indexed="81"/>
            <rFont val="Tahoma"/>
            <family val="2"/>
          </rPr>
          <t xml:space="preserve">
</t>
        </r>
      </text>
    </comment>
    <comment ref="BA186" authorId="1" shapeId="0">
      <text>
        <r>
          <rPr>
            <b/>
            <sz val="9"/>
            <color indexed="81"/>
            <rFont val="Tahoma"/>
            <family val="2"/>
          </rPr>
          <t>MEDIO DE EVIDENCIA. INFORME, RESGISTRO FOTOGRAFICO, PLANILLA, ETC</t>
        </r>
      </text>
    </comment>
    <comment ref="AL195" authorId="2" shapeId="0">
      <text>
        <r>
          <rPr>
            <b/>
            <sz val="8"/>
            <color indexed="81"/>
            <rFont val="Tahoma"/>
            <family val="2"/>
          </rPr>
          <t>PRIMERA INFANCIA (0 a 5 años)</t>
        </r>
        <r>
          <rPr>
            <sz val="8"/>
            <color indexed="81"/>
            <rFont val="Tahoma"/>
            <family val="2"/>
          </rPr>
          <t xml:space="preserve">
</t>
        </r>
      </text>
    </comment>
    <comment ref="AM195" authorId="2" shapeId="0">
      <text>
        <r>
          <rPr>
            <b/>
            <sz val="8"/>
            <color indexed="81"/>
            <rFont val="Tahoma"/>
            <family val="2"/>
          </rPr>
          <t>INFANCIA (6 a 11 años)</t>
        </r>
        <r>
          <rPr>
            <sz val="8"/>
            <color indexed="81"/>
            <rFont val="Tahoma"/>
            <family val="2"/>
          </rPr>
          <t xml:space="preserve">
</t>
        </r>
      </text>
    </comment>
    <comment ref="AN195" authorId="2" shapeId="0">
      <text>
        <r>
          <rPr>
            <b/>
            <sz val="8"/>
            <color indexed="81"/>
            <rFont val="Tahoma"/>
            <family val="2"/>
          </rPr>
          <t>ADOLESCENCIA (12 A 17 años)</t>
        </r>
      </text>
    </comment>
    <comment ref="AO195" authorId="2" shapeId="0">
      <text>
        <r>
          <rPr>
            <b/>
            <sz val="8"/>
            <color indexed="81"/>
            <rFont val="Tahoma"/>
            <family val="2"/>
          </rPr>
          <t>JUVENTUD (18 a 28 años)</t>
        </r>
        <r>
          <rPr>
            <sz val="8"/>
            <color indexed="81"/>
            <rFont val="Tahoma"/>
            <family val="2"/>
          </rPr>
          <t xml:space="preserve">
</t>
        </r>
      </text>
    </comment>
    <comment ref="AP195" authorId="2" shapeId="0">
      <text>
        <r>
          <rPr>
            <b/>
            <sz val="8"/>
            <color indexed="81"/>
            <rFont val="Tahoma"/>
            <family val="2"/>
          </rPr>
          <t xml:space="preserve"> ADULTO (29 a 60 años)</t>
        </r>
        <r>
          <rPr>
            <sz val="8"/>
            <color indexed="81"/>
            <rFont val="Tahoma"/>
            <family val="2"/>
          </rPr>
          <t xml:space="preserve">
</t>
        </r>
      </text>
    </comment>
    <comment ref="AQ195" authorId="2" shapeId="0">
      <text>
        <r>
          <rPr>
            <b/>
            <sz val="8"/>
            <color indexed="81"/>
            <rFont val="Tahoma"/>
            <family val="2"/>
          </rPr>
          <t>ADULTO MAYOR  (61 años en adelante)</t>
        </r>
        <r>
          <rPr>
            <sz val="8"/>
            <color indexed="81"/>
            <rFont val="Tahoma"/>
            <family val="2"/>
          </rPr>
          <t xml:space="preserve">
</t>
        </r>
      </text>
    </comment>
    <comment ref="AS195" authorId="2" shapeId="0">
      <text>
        <r>
          <rPr>
            <b/>
            <sz val="8"/>
            <color indexed="81"/>
            <rFont val="Tahoma"/>
            <family val="2"/>
          </rPr>
          <t>MUJERES</t>
        </r>
        <r>
          <rPr>
            <sz val="8"/>
            <color indexed="81"/>
            <rFont val="Tahoma"/>
            <family val="2"/>
          </rPr>
          <t xml:space="preserve">
</t>
        </r>
      </text>
    </comment>
    <comment ref="AT195" authorId="2" shapeId="0">
      <text>
        <r>
          <rPr>
            <b/>
            <sz val="8"/>
            <color indexed="81"/>
            <rFont val="Tahoma"/>
            <family val="2"/>
          </rPr>
          <t>HOMBRES</t>
        </r>
      </text>
    </comment>
    <comment ref="AV195" authorId="2" shapeId="0">
      <text>
        <r>
          <rPr>
            <b/>
            <sz val="8"/>
            <color indexed="81"/>
            <rFont val="Tahoma"/>
            <family val="2"/>
          </rPr>
          <t>VÍCTIMAS CONFLICTO ARMADO</t>
        </r>
        <r>
          <rPr>
            <sz val="8"/>
            <color indexed="81"/>
            <rFont val="Tahoma"/>
            <family val="2"/>
          </rPr>
          <t xml:space="preserve">
</t>
        </r>
      </text>
    </comment>
    <comment ref="AX195" authorId="2" shapeId="0">
      <text>
        <r>
          <rPr>
            <b/>
            <sz val="8"/>
            <color indexed="81"/>
            <rFont val="Tahoma"/>
            <family val="2"/>
          </rPr>
          <t>DISCAPACITADOS</t>
        </r>
        <r>
          <rPr>
            <sz val="8"/>
            <color indexed="81"/>
            <rFont val="Tahoma"/>
            <family val="2"/>
          </rPr>
          <t xml:space="preserve">
</t>
        </r>
      </text>
    </comment>
    <comment ref="AY195" authorId="2" shapeId="0">
      <text>
        <r>
          <rPr>
            <b/>
            <sz val="8"/>
            <color indexed="81"/>
            <rFont val="Tahoma"/>
            <family val="2"/>
          </rPr>
          <t>AFROCOLOMBIANO O RAIZAL</t>
        </r>
      </text>
    </comment>
    <comment ref="AZ195" authorId="2" shapeId="0">
      <text>
        <r>
          <rPr>
            <b/>
            <sz val="8"/>
            <color indexed="81"/>
            <rFont val="Tahoma"/>
            <family val="2"/>
          </rPr>
          <t>INDÍGENAS</t>
        </r>
        <r>
          <rPr>
            <sz val="8"/>
            <color indexed="81"/>
            <rFont val="Tahoma"/>
            <family val="2"/>
          </rPr>
          <t xml:space="preserve">
</t>
        </r>
      </text>
    </comment>
    <comment ref="BA195" authorId="1" shapeId="0">
      <text>
        <r>
          <rPr>
            <b/>
            <sz val="9"/>
            <color indexed="81"/>
            <rFont val="Tahoma"/>
            <family val="2"/>
          </rPr>
          <t>MEDIO DE EVIDENCIA. INFORME, RESGISTRO FOTOGRAFICO, PLANILLA, ETC</t>
        </r>
      </text>
    </comment>
    <comment ref="AL204" authorId="2" shapeId="0">
      <text>
        <r>
          <rPr>
            <b/>
            <sz val="8"/>
            <color indexed="81"/>
            <rFont val="Tahoma"/>
            <family val="2"/>
          </rPr>
          <t>PRIMERA INFANCIA (0 a 5 años)</t>
        </r>
        <r>
          <rPr>
            <sz val="8"/>
            <color indexed="81"/>
            <rFont val="Tahoma"/>
            <family val="2"/>
          </rPr>
          <t xml:space="preserve">
</t>
        </r>
      </text>
    </comment>
    <comment ref="AM204" authorId="2" shapeId="0">
      <text>
        <r>
          <rPr>
            <b/>
            <sz val="8"/>
            <color indexed="81"/>
            <rFont val="Tahoma"/>
            <family val="2"/>
          </rPr>
          <t>INFANCIA (6 a 11 años)</t>
        </r>
        <r>
          <rPr>
            <sz val="8"/>
            <color indexed="81"/>
            <rFont val="Tahoma"/>
            <family val="2"/>
          </rPr>
          <t xml:space="preserve">
</t>
        </r>
      </text>
    </comment>
    <comment ref="AN204" authorId="2" shapeId="0">
      <text>
        <r>
          <rPr>
            <b/>
            <sz val="8"/>
            <color indexed="81"/>
            <rFont val="Tahoma"/>
            <family val="2"/>
          </rPr>
          <t>ADOLESCENCIA (12 A 17 años)</t>
        </r>
      </text>
    </comment>
    <comment ref="AO204" authorId="2" shapeId="0">
      <text>
        <r>
          <rPr>
            <b/>
            <sz val="8"/>
            <color indexed="81"/>
            <rFont val="Tahoma"/>
            <family val="2"/>
          </rPr>
          <t>JUVENTUD (18 a 28 años)</t>
        </r>
        <r>
          <rPr>
            <sz val="8"/>
            <color indexed="81"/>
            <rFont val="Tahoma"/>
            <family val="2"/>
          </rPr>
          <t xml:space="preserve">
</t>
        </r>
      </text>
    </comment>
    <comment ref="AP204" authorId="2" shapeId="0">
      <text>
        <r>
          <rPr>
            <b/>
            <sz val="8"/>
            <color indexed="81"/>
            <rFont val="Tahoma"/>
            <family val="2"/>
          </rPr>
          <t xml:space="preserve"> ADULTO (29 a 60 años)</t>
        </r>
        <r>
          <rPr>
            <sz val="8"/>
            <color indexed="81"/>
            <rFont val="Tahoma"/>
            <family val="2"/>
          </rPr>
          <t xml:space="preserve">
</t>
        </r>
      </text>
    </comment>
    <comment ref="AQ204" authorId="2" shapeId="0">
      <text>
        <r>
          <rPr>
            <b/>
            <sz val="8"/>
            <color indexed="81"/>
            <rFont val="Tahoma"/>
            <family val="2"/>
          </rPr>
          <t>ADULTO MAYOR  (61 años en adelante)</t>
        </r>
        <r>
          <rPr>
            <sz val="8"/>
            <color indexed="81"/>
            <rFont val="Tahoma"/>
            <family val="2"/>
          </rPr>
          <t xml:space="preserve">
</t>
        </r>
      </text>
    </comment>
    <comment ref="AS204" authorId="2" shapeId="0">
      <text>
        <r>
          <rPr>
            <b/>
            <sz val="8"/>
            <color indexed="81"/>
            <rFont val="Tahoma"/>
            <family val="2"/>
          </rPr>
          <t>MUJERES</t>
        </r>
        <r>
          <rPr>
            <sz val="8"/>
            <color indexed="81"/>
            <rFont val="Tahoma"/>
            <family val="2"/>
          </rPr>
          <t xml:space="preserve">
</t>
        </r>
      </text>
    </comment>
    <comment ref="AT204" authorId="2" shapeId="0">
      <text>
        <r>
          <rPr>
            <b/>
            <sz val="8"/>
            <color indexed="81"/>
            <rFont val="Tahoma"/>
            <family val="2"/>
          </rPr>
          <t>HOMBRES</t>
        </r>
      </text>
    </comment>
    <comment ref="AV204" authorId="2" shapeId="0">
      <text>
        <r>
          <rPr>
            <b/>
            <sz val="8"/>
            <color indexed="81"/>
            <rFont val="Tahoma"/>
            <family val="2"/>
          </rPr>
          <t>VÍCTIMAS CONFLICTO ARMADO</t>
        </r>
        <r>
          <rPr>
            <sz val="8"/>
            <color indexed="81"/>
            <rFont val="Tahoma"/>
            <family val="2"/>
          </rPr>
          <t xml:space="preserve">
</t>
        </r>
      </text>
    </comment>
    <comment ref="AX204" authorId="2" shapeId="0">
      <text>
        <r>
          <rPr>
            <b/>
            <sz val="8"/>
            <color indexed="81"/>
            <rFont val="Tahoma"/>
            <family val="2"/>
          </rPr>
          <t>DISCAPACITADOS</t>
        </r>
        <r>
          <rPr>
            <sz val="8"/>
            <color indexed="81"/>
            <rFont val="Tahoma"/>
            <family val="2"/>
          </rPr>
          <t xml:space="preserve">
</t>
        </r>
      </text>
    </comment>
    <comment ref="AY204" authorId="2" shapeId="0">
      <text>
        <r>
          <rPr>
            <b/>
            <sz val="8"/>
            <color indexed="81"/>
            <rFont val="Tahoma"/>
            <family val="2"/>
          </rPr>
          <t>AFROCOLOMBIANO O RAIZAL</t>
        </r>
      </text>
    </comment>
    <comment ref="AZ204" authorId="2" shapeId="0">
      <text>
        <r>
          <rPr>
            <b/>
            <sz val="8"/>
            <color indexed="81"/>
            <rFont val="Tahoma"/>
            <family val="2"/>
          </rPr>
          <t>INDÍGENAS</t>
        </r>
        <r>
          <rPr>
            <sz val="8"/>
            <color indexed="81"/>
            <rFont val="Tahoma"/>
            <family val="2"/>
          </rPr>
          <t xml:space="preserve">
</t>
        </r>
      </text>
    </comment>
    <comment ref="BA204"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<sst xmlns="http://schemas.openxmlformats.org/spreadsheetml/2006/main" count="10702" uniqueCount="2020">
  <si>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</si>
  <si>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</si>
  <si>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</si>
  <si>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</si>
  <si>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</si>
  <si>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</si>
  <si>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</si>
  <si>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</si>
  <si>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</si>
  <si>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</si>
  <si>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</si>
  <si>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</si>
  <si>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</si>
  <si>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</si>
  <si>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</si>
  <si>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</si>
  <si>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</si>
  <si>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</si>
  <si>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</si>
  <si>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</si>
  <si>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</si>
  <si>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</si>
  <si>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</si>
  <si>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</si>
  <si>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</si>
  <si>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</si>
  <si>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</si>
  <si>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</si>
  <si>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</si>
  <si>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</si>
  <si>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</si>
  <si>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</si>
  <si>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</si>
  <si>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</si>
  <si>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</si>
  <si>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</si>
  <si>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</si>
  <si>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</si>
  <si>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</si>
  <si>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</si>
  <si>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</si>
  <si>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</si>
  <si>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</si>
  <si>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</si>
  <si>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</si>
  <si>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</si>
  <si>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</si>
  <si>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</si>
  <si>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</si>
  <si>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</si>
  <si>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</si>
  <si>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</si>
  <si>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</si>
  <si>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</si>
  <si>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</si>
  <si>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</si>
  <si>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</si>
  <si>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</si>
  <si>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</si>
  <si>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</si>
  <si>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</si>
  <si>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</si>
  <si>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</si>
  <si>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</si>
  <si>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</si>
  <si>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</si>
  <si>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</si>
  <si>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</si>
  <si>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</si>
  <si>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</si>
  <si>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</si>
  <si>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</si>
  <si>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</si>
  <si>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</si>
  <si>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</si>
  <si>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</si>
  <si>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</si>
  <si>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</si>
  <si>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</si>
  <si>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</si>
  <si>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</si>
  <si>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</si>
  <si>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</si>
  <si>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</si>
  <si>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</si>
  <si>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</si>
  <si>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</si>
  <si>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</si>
  <si>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</si>
  <si>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</si>
  <si>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</si>
  <si>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</si>
  <si>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</si>
  <si>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</si>
  <si>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</si>
  <si>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</si>
  <si>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</si>
  <si>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</si>
  <si>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</si>
  <si>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</si>
  <si>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</si>
  <si>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</si>
  <si>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</si>
  <si>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</si>
  <si>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</si>
  <si>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</si>
  <si>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</si>
  <si>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</si>
  <si>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</si>
  <si>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</si>
  <si>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</si>
  <si>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</si>
  <si>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</si>
  <si>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</si>
  <si>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</si>
  <si>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</si>
  <si>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</si>
  <si>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</si>
  <si>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</si>
  <si>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</si>
  <si>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</si>
  <si>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</si>
  <si>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</si>
  <si>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</si>
  <si>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</si>
  <si>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</si>
  <si>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</si>
  <si>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</si>
  <si>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</si>
  <si>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</si>
  <si>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</si>
  <si>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</si>
  <si>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</si>
  <si>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</si>
  <si>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</si>
  <si>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</si>
  <si>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</si>
  <si>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</si>
  <si>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</si>
  <si>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</si>
  <si>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</si>
  <si>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</si>
  <si>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</si>
  <si>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</si>
  <si>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</si>
  <si>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</si>
  <si>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</si>
  <si>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</si>
  <si>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</si>
  <si>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</si>
  <si>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</si>
  <si>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</si>
  <si>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</si>
  <si>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</si>
  <si>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</si>
  <si>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</si>
  <si>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</si>
  <si>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</si>
  <si>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</si>
  <si>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</si>
  <si>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</si>
  <si>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</si>
  <si>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</si>
  <si>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</si>
  <si>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</si>
  <si>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</si>
  <si>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</si>
  <si>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</si>
  <si>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</si>
  <si>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</si>
  <si>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</si>
  <si>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</si>
  <si>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</si>
  <si>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</si>
  <si>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</si>
  <si>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</si>
  <si>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</si>
  <si>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</si>
  <si>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</si>
  <si>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</si>
  <si>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</si>
  <si>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</si>
  <si>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</si>
  <si>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</si>
  <si>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</si>
  <si>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</si>
  <si>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</si>
  <si>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</si>
  <si>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</si>
  <si>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</si>
  <si>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</si>
  <si>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</si>
  <si>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</si>
  <si>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</si>
  <si>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</si>
  <si>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</si>
  <si>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</si>
  <si>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</si>
  <si>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</si>
  <si>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</si>
  <si>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</si>
  <si>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</si>
  <si>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</si>
  <si>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</si>
  <si>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</si>
  <si>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</si>
  <si>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</si>
  <si>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</si>
  <si>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</si>
  <si>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</si>
  <si>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</si>
  <si>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</si>
  <si>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</si>
  <si>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</si>
  <si>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</si>
  <si>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</si>
  <si>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</si>
  <si>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</si>
  <si>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</si>
  <si>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</si>
  <si>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</si>
  <si>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</si>
  <si>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</si>
  <si>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</si>
  <si>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</si>
  <si>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</si>
  <si>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</si>
  <si>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</si>
  <si>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</si>
  <si>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</si>
  <si>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</si>
  <si>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</si>
  <si>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</si>
  <si>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</si>
  <si>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</si>
  <si>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</si>
  <si>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</si>
  <si>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</si>
  <si>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</si>
  <si>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</si>
  <si>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</si>
  <si>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</si>
  <si>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</si>
  <si>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</si>
  <si>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</si>
  <si>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</si>
  <si>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</si>
  <si>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</si>
  <si>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</si>
  <si>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</si>
  <si>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</si>
  <si>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</si>
  <si>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</si>
  <si>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</si>
  <si>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</si>
  <si>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</si>
  <si>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</si>
  <si>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</si>
  <si>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</si>
  <si>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</si>
  <si>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</si>
  <si>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</si>
  <si>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</si>
  <si>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</si>
  <si>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</si>
  <si>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</si>
  <si>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</si>
  <si>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</si>
  <si>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</si>
  <si>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</si>
  <si>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</si>
  <si>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</si>
  <si>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</si>
  <si>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</si>
  <si>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</si>
  <si>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</si>
  <si>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</si>
  <si>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</si>
  <si>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</si>
  <si>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</si>
  <si>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</si>
  <si>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</si>
  <si>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</si>
  <si>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</si>
  <si>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</si>
  <si>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</si>
  <si>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</si>
  <si>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</si>
  <si>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</si>
  <si>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</si>
  <si>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</si>
  <si>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</si>
  <si>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</si>
  <si>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</si>
  <si>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</si>
  <si>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</si>
  <si>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</si>
  <si>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</si>
  <si>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</si>
  <si>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</si>
  <si>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</si>
  <si>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</si>
  <si>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</si>
  <si>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</si>
  <si>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</si>
  <si>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</si>
  <si>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</si>
  <si>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</si>
  <si>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</si>
  <si>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</si>
  <si>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</si>
  <si>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</si>
  <si>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</si>
  <si>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</si>
  <si>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</si>
  <si>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</si>
  <si>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</si>
  <si>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</si>
  <si>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</si>
  <si>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</si>
  <si>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</si>
  <si>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</si>
  <si>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</si>
  <si>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</si>
  <si>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</si>
  <si>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</si>
  <si>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</si>
  <si>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</si>
  <si>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</si>
  <si>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</si>
  <si>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</si>
  <si>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</si>
  <si>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</si>
  <si>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</si>
  <si>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</si>
  <si>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</si>
  <si>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</si>
  <si>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</si>
  <si>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</si>
  <si>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</si>
  <si>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</si>
  <si>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</si>
  <si>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</si>
  <si>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</si>
  <si>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</si>
  <si>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</si>
  <si>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</si>
  <si>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</si>
  <si>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</si>
  <si>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</si>
  <si>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</si>
  <si>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</si>
  <si>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</si>
  <si>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</si>
  <si>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</si>
  <si>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</si>
  <si>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</si>
  <si>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</si>
  <si>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</si>
  <si>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</si>
  <si>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</si>
  <si>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</si>
  <si>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</si>
  <si>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</si>
  <si>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</si>
  <si>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</si>
  <si>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</si>
  <si>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</si>
  <si>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</si>
  <si>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</si>
  <si>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</si>
  <si>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</si>
  <si>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</si>
  <si>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</si>
  <si>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</si>
  <si>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</si>
  <si>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</si>
  <si>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</si>
  <si>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</si>
  <si>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</si>
  <si>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</si>
  <si>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</si>
  <si>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</si>
  <si>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</si>
  <si>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</si>
  <si>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</si>
  <si>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</si>
  <si>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</si>
  <si>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</si>
  <si>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</si>
  <si>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</si>
  <si>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</si>
  <si>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</si>
  <si>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</si>
  <si>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</si>
  <si>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</si>
  <si>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</si>
  <si>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</si>
  <si>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</si>
  <si>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</si>
  <si>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</si>
  <si>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</si>
  <si>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</si>
  <si>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</si>
  <si>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</si>
  <si>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</si>
  <si>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</si>
  <si>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</si>
  <si>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</si>
  <si>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</si>
  <si>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</si>
  <si>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</si>
  <si>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</si>
  <si>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</si>
  <si>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</si>
  <si>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</si>
  <si>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</si>
  <si>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</si>
  <si>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</si>
  <si>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</si>
  <si>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</si>
  <si>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</si>
  <si>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</si>
  <si>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</si>
  <si>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</si>
  <si>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</si>
  <si>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</si>
  <si>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</si>
  <si>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</si>
  <si>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</si>
  <si>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</si>
  <si>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</si>
  <si>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</si>
  <si>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</si>
  <si>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</si>
  <si>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</si>
  <si>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</si>
  <si>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</si>
  <si>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</si>
  <si>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</si>
  <si>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</si>
  <si>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</si>
  <si>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</si>
  <si>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</si>
  <si>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</si>
  <si>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</si>
  <si>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</si>
  <si>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</si>
  <si>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</si>
  <si>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</si>
  <si>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</si>
  <si>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</si>
  <si>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</si>
  <si>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</si>
  <si>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</si>
  <si>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</si>
  <si>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</si>
  <si>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</si>
  <si>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</si>
  <si>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</si>
  <si>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</si>
  <si>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</si>
  <si>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</si>
  <si>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</si>
  <si>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</si>
  <si>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</si>
  <si>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</si>
  <si>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</si>
  <si>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</si>
  <si>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</si>
  <si>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</si>
  <si>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</si>
  <si>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</si>
  <si>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</si>
  <si>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</si>
  <si>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</si>
  <si>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</si>
  <si>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</si>
  <si>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</si>
  <si>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</si>
  <si>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</si>
  <si>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</si>
  <si>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</si>
  <si>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</si>
  <si>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</si>
  <si>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</si>
  <si>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</si>
  <si>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</si>
  <si>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</si>
  <si>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</si>
  <si>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</si>
  <si>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</si>
  <si>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</si>
  <si>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</si>
  <si>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</si>
  <si>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</si>
  <si>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</si>
  <si>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</si>
  <si>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</si>
  <si>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</si>
  <si>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</si>
  <si>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</si>
  <si>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</si>
  <si>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</si>
  <si>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</si>
  <si>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</si>
  <si>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</si>
  <si>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</si>
  <si>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</si>
  <si>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</si>
  <si>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</si>
  <si>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</si>
  <si>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</si>
  <si>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</si>
  <si>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</si>
  <si>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</si>
  <si>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</si>
  <si>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</si>
  <si>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</si>
  <si>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</si>
  <si>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</si>
  <si>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</si>
  <si>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</si>
  <si>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</si>
  <si>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</si>
  <si>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</si>
  <si>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</si>
  <si>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</si>
  <si>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</si>
  <si>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</si>
  <si>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</si>
  <si>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</si>
  <si>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</si>
  <si>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</si>
  <si>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</si>
  <si>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</si>
  <si>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</si>
  <si>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</si>
  <si>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</si>
  <si>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</si>
  <si>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</si>
  <si>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</si>
  <si>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</si>
  <si>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</si>
  <si>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</si>
  <si>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</si>
  <si>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</si>
  <si>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</si>
  <si>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</si>
  <si>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</si>
  <si>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</si>
  <si>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</si>
  <si>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</si>
  <si>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</si>
  <si>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</si>
  <si>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</si>
  <si>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</si>
  <si>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</si>
  <si>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</si>
  <si>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</si>
  <si>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</si>
  <si>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</si>
  <si>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</si>
  <si>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</si>
  <si>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</si>
  <si>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</si>
  <si>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</si>
  <si>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</si>
  <si>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</si>
  <si>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</si>
  <si>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</si>
  <si>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</si>
  <si>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</si>
  <si>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</si>
  <si>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</si>
  <si>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</si>
  <si>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</si>
  <si>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</si>
  <si>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</si>
  <si>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</si>
  <si>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</si>
  <si>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</si>
  <si>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</si>
  <si>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</si>
  <si>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</si>
  <si>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</si>
  <si>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</si>
  <si>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</si>
  <si>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</si>
  <si>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</si>
  <si>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</si>
  <si>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</si>
  <si>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</si>
  <si>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</si>
  <si>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</si>
  <si>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</si>
  <si>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</si>
  <si>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</si>
  <si>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</si>
  <si>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</si>
  <si>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</si>
  <si>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</si>
  <si>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</si>
  <si>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</si>
  <si>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</si>
  <si>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</si>
  <si>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</si>
  <si>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</si>
  <si>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</si>
  <si>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</si>
  <si>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</si>
  <si>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</si>
  <si>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</si>
  <si>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</si>
  <si>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</si>
  <si>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</si>
  <si>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</si>
  <si>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</si>
  <si>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</si>
  <si>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</si>
  <si>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</si>
  <si>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</si>
  <si>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</si>
  <si>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</si>
  <si>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</si>
  <si>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</si>
  <si>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</si>
  <si>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</si>
  <si>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</si>
  <si>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</si>
  <si>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</si>
  <si>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</si>
  <si>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</si>
  <si>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</si>
  <si>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</si>
  <si>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</si>
  <si>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</si>
  <si>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</si>
  <si>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</si>
  <si>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</si>
  <si>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</si>
  <si>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</si>
  <si>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</si>
  <si>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</si>
  <si>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</si>
  <si>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</si>
  <si>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</si>
  <si>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</si>
  <si>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</si>
  <si>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</si>
  <si>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</si>
  <si>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</si>
  <si>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</si>
  <si>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</si>
  <si>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</si>
  <si>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</si>
  <si>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</si>
  <si>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</si>
  <si>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</si>
  <si>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</si>
  <si>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</si>
  <si>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</si>
  <si>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</si>
  <si>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</si>
  <si>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</si>
  <si>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</si>
  <si>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</si>
  <si>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</si>
  <si>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</si>
  <si>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</si>
  <si>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</si>
  <si>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</si>
  <si>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</si>
  <si>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</si>
  <si>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</si>
  <si>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</si>
  <si>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</si>
  <si>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</si>
  <si>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</si>
  <si>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</si>
  <si>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</si>
  <si>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</si>
  <si>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</si>
  <si>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</si>
  <si>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</si>
  <si>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</si>
  <si>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</si>
  <si>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</si>
  <si>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</si>
  <si>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</si>
  <si>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</si>
  <si>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</si>
  <si>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</si>
  <si>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</si>
  <si>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</si>
  <si>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</si>
  <si>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</si>
  <si>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</si>
  <si>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</si>
  <si>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</si>
  <si>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</si>
  <si>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</si>
  <si>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</si>
  <si>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</si>
  <si>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</si>
  <si>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</si>
  <si>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</si>
  <si>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</si>
  <si>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</si>
  <si>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</si>
  <si>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</si>
  <si>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</si>
  <si>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</si>
  <si>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</si>
  <si>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</si>
  <si>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</si>
  <si>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</si>
  <si>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</si>
  <si>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</si>
  <si>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</si>
  <si>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</si>
  <si>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</si>
  <si>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</si>
  <si>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</si>
  <si>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</si>
  <si>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</si>
  <si>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</si>
  <si>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</si>
  <si>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</si>
  <si>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</si>
  <si>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</si>
  <si>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</si>
  <si>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</si>
  <si>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</si>
  <si>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</si>
  <si>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</si>
  <si>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</si>
  <si>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</si>
  <si>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</si>
  <si>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</si>
  <si>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</si>
  <si>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</si>
  <si>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</si>
  <si>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</si>
  <si>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</si>
  <si>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</si>
  <si>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</si>
  <si>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</si>
  <si>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</si>
  <si>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</si>
  <si>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</si>
  <si>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</si>
  <si>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</si>
  <si>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</si>
  <si>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</si>
  <si>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</si>
  <si>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</si>
  <si>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</si>
  <si>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</si>
  <si>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</si>
  <si>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</si>
  <si>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</si>
  <si>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</si>
  <si>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</si>
  <si>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</si>
  <si>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</si>
  <si>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</si>
  <si>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</si>
  <si>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</si>
  <si>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</si>
  <si>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</si>
  <si>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</si>
  <si>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</si>
  <si>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</si>
  <si>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</si>
  <si>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</si>
  <si>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</si>
  <si>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</si>
  <si>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</si>
  <si>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</si>
  <si>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</si>
  <si>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</si>
  <si>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</si>
  <si>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</si>
  <si>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</si>
  <si>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</si>
  <si>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</si>
  <si>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</si>
  <si>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</si>
  <si>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</si>
  <si>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</si>
  <si>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</si>
  <si>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</si>
  <si>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</si>
  <si>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</si>
  <si>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</si>
  <si>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</si>
  <si>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</si>
  <si>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</si>
  <si>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</si>
  <si>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</si>
  <si>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</si>
  <si>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</si>
  <si>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</si>
  <si>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</si>
  <si>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</si>
  <si>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</si>
  <si>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</si>
  <si>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</si>
  <si>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</si>
  <si>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</si>
  <si>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</si>
  <si>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</si>
  <si>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</si>
  <si>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</si>
  <si>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</si>
  <si>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</si>
  <si>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</si>
  <si>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</si>
  <si>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</si>
  <si>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</si>
  <si>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</si>
  <si>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</si>
  <si>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</si>
  <si>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</si>
  <si>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</si>
  <si>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</si>
  <si>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</si>
  <si>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</si>
  <si>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</si>
  <si>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</si>
  <si>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</si>
  <si>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</si>
  <si>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</si>
  <si>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</si>
  <si>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</si>
  <si>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</si>
  <si>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</si>
  <si>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</si>
  <si>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</si>
  <si>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</si>
  <si>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</si>
  <si>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</si>
  <si>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</si>
  <si>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</si>
  <si>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</si>
  <si>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</si>
  <si>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</si>
  <si>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</si>
  <si>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</si>
  <si>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</si>
  <si>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</si>
  <si>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</si>
  <si>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</si>
  <si>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</si>
  <si>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</si>
  <si>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</si>
  <si>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</si>
  <si>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</si>
  <si>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</si>
  <si>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</si>
  <si>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</si>
  <si>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</si>
  <si>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</si>
  <si>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</si>
  <si>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</si>
  <si>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</si>
  <si>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</si>
  <si>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</si>
  <si>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</si>
  <si>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</si>
  <si>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</si>
  <si>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</si>
  <si>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</si>
  <si>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</si>
  <si>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</si>
  <si>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</si>
  <si>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</si>
  <si>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</si>
  <si>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</si>
  <si>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</si>
  <si>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</si>
  <si>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</si>
  <si>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</si>
  <si>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</si>
  <si>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</si>
  <si>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</si>
  <si>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</si>
  <si>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</si>
  <si>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</si>
  <si>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</si>
  <si>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</si>
  <si>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</si>
  <si>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</si>
  <si>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</si>
  <si>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</si>
  <si>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</si>
  <si>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</si>
  <si>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</si>
  <si>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</si>
  <si>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</si>
  <si>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</si>
  <si>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</si>
  <si>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</si>
  <si>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</si>
  <si>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</si>
  <si>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</si>
  <si>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</si>
  <si>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</si>
  <si>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</si>
  <si>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</si>
  <si>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</si>
  <si>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</si>
  <si>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</si>
  <si>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</si>
  <si>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</si>
  <si>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</si>
  <si>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</si>
  <si>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</si>
  <si>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</si>
  <si>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</si>
  <si>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</si>
  <si>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</si>
  <si>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</si>
  <si>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</si>
  <si>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</si>
  <si>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</si>
  <si>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</si>
  <si>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</si>
  <si>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</si>
  <si>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</si>
  <si>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</si>
  <si>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</si>
  <si>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</si>
  <si>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</si>
  <si>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</si>
  <si>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</si>
  <si>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</si>
  <si>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</si>
  <si>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</si>
  <si>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</si>
  <si>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</si>
  <si>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</si>
  <si>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</si>
  <si>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</si>
  <si>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</si>
  <si>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</si>
  <si>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</si>
  <si>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</si>
  <si>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</si>
  <si>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</si>
  <si>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</si>
  <si>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</si>
  <si>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</si>
  <si>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</si>
  <si>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</si>
  <si>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</si>
  <si>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</si>
  <si>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</si>
  <si>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</si>
  <si>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</si>
  <si>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</si>
  <si>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</si>
  <si>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</si>
  <si>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</si>
  <si>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</si>
  <si>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</si>
  <si>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</si>
  <si>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</si>
  <si>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</si>
  <si>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</si>
  <si>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</si>
  <si>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</si>
  <si>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</si>
  <si>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</si>
  <si>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</si>
  <si>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</si>
  <si>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</si>
  <si>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</si>
  <si>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</si>
  <si>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</si>
  <si>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</si>
  <si>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</si>
  <si>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</si>
  <si>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</si>
  <si>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</si>
  <si>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</si>
  <si>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</si>
  <si>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</si>
  <si>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</si>
  <si>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</si>
  <si>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</si>
  <si>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</si>
  <si>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</si>
  <si>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</si>
  <si>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</si>
  <si>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</si>
  <si>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</si>
  <si>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</si>
  <si>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</si>
  <si>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</si>
  <si>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</si>
  <si>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</si>
  <si>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</si>
  <si>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</si>
  <si>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</si>
  <si>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</si>
  <si>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</si>
  <si>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</si>
  <si>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</si>
  <si>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</si>
  <si>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</si>
  <si>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</si>
  <si>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</si>
  <si>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</si>
  <si>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</si>
  <si>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</si>
  <si>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</si>
  <si>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</si>
  <si>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</si>
  <si>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</si>
  <si>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</si>
  <si>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</si>
  <si>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</si>
  <si>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</si>
  <si>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</si>
  <si>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</si>
  <si>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</si>
  <si>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</si>
  <si>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</si>
  <si>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</si>
  <si>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</si>
  <si>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</si>
  <si>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</si>
  <si>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</si>
  <si>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</si>
  <si>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</si>
  <si>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</si>
  <si>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</si>
  <si>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</si>
  <si>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</si>
  <si>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</si>
  <si>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</si>
  <si>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</si>
  <si>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</si>
  <si>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</si>
  <si>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</si>
  <si>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</si>
  <si>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</si>
  <si>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</si>
  <si>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</si>
  <si>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</si>
  <si>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</si>
  <si>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</si>
  <si>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</si>
  <si>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</si>
  <si>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</si>
  <si>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</si>
  <si>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</si>
  <si>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</si>
  <si>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</si>
  <si>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</si>
  <si>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</si>
  <si>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</si>
  <si>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</si>
  <si>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</si>
  <si>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</si>
  <si>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</si>
  <si>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</si>
  <si>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</si>
  <si>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</si>
  <si>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</si>
  <si>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</si>
  <si>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</si>
  <si>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</si>
  <si>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</si>
  <si>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</si>
  <si>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</si>
  <si>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</si>
  <si>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</si>
  <si>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</si>
  <si>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</si>
  <si>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</si>
  <si>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</si>
  <si>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</si>
  <si>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</si>
  <si>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</si>
  <si>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</si>
  <si>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</si>
  <si>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</si>
  <si>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</si>
  <si>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</si>
  <si>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</si>
  <si>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</si>
  <si>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</si>
  <si>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</si>
  <si>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</si>
  <si>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</si>
  <si>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</si>
  <si>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</si>
  <si>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</si>
  <si>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</si>
  <si>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</si>
  <si>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</si>
  <si>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</si>
  <si>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</si>
  <si>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</si>
  <si>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</si>
  <si>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</si>
  <si>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</si>
  <si>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</si>
  <si>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</si>
  <si>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</si>
  <si>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</si>
  <si>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</si>
  <si>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</si>
  <si>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</si>
  <si>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</si>
  <si>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</si>
  <si>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</si>
  <si>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</si>
  <si>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</si>
  <si>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</si>
  <si>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</si>
  <si>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</si>
  <si>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</si>
  <si>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</si>
  <si>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</si>
  <si>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</si>
  <si>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</si>
  <si>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</si>
  <si>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</si>
  <si>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</si>
  <si>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</si>
  <si>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</si>
  <si>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</si>
  <si>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</si>
  <si>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</si>
  <si>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</si>
  <si>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</si>
  <si>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</si>
  <si>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</si>
  <si>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</si>
  <si>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</si>
  <si>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</si>
  <si>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</si>
  <si>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</si>
  <si>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</si>
  <si>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</si>
  <si>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</si>
  <si>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</si>
  <si>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</si>
  <si>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</si>
  <si>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</si>
  <si>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</si>
  <si>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</si>
  <si>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</si>
  <si>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</si>
  <si>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</si>
  <si>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</si>
  <si>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</si>
  <si>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</si>
  <si>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</si>
  <si>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</si>
  <si>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</si>
  <si>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</si>
  <si>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</si>
  <si>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</si>
  <si>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</si>
  <si>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</si>
  <si>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</si>
  <si>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</si>
  <si>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</si>
  <si>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</si>
  <si>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</si>
  <si>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</si>
  <si>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</si>
  <si>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</si>
  <si>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</si>
  <si>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</si>
  <si>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</si>
  <si>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</si>
  <si>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</si>
  <si>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</si>
  <si>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</si>
  <si>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</si>
  <si>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</si>
  <si>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</si>
  <si>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</si>
  <si>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</si>
  <si>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</si>
  <si>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</si>
  <si>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</si>
  <si>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</si>
  <si>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</si>
  <si>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</si>
  <si>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</si>
  <si>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</si>
  <si>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</si>
  <si>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</si>
  <si>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</si>
  <si>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</si>
  <si>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</si>
  <si>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</si>
  <si>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</si>
  <si>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</si>
  <si>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</si>
  <si>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</si>
  <si>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</si>
  <si>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</si>
  <si>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</si>
  <si>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</si>
  <si>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</si>
  <si>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</si>
  <si>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</si>
  <si>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</si>
  <si>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</si>
  <si>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</si>
  <si>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</si>
  <si>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</si>
  <si>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</si>
  <si>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</si>
  <si>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</si>
  <si>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</si>
  <si>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</si>
  <si>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</si>
  <si>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</si>
  <si>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</si>
  <si>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</si>
  <si>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</si>
  <si>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</si>
  <si>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</si>
  <si>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</si>
  <si>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</si>
  <si>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</si>
  <si>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</si>
  <si>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</si>
  <si>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</si>
  <si>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</si>
  <si>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</si>
  <si>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</si>
  <si>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</si>
  <si>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</si>
  <si>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</si>
  <si>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</si>
  <si>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</si>
  <si>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</si>
  <si>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</si>
  <si>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</si>
  <si>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</si>
  <si>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</si>
  <si>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</si>
  <si>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</si>
  <si>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</si>
  <si>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</si>
  <si>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</si>
  <si>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</si>
  <si>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</si>
  <si>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</si>
  <si>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</si>
  <si>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</si>
  <si>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</si>
  <si>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</si>
  <si>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</si>
  <si>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</si>
  <si>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</si>
  <si>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</si>
  <si>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</si>
  <si>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</si>
  <si>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</si>
  <si>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</si>
  <si>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</si>
  <si>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</si>
  <si>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</si>
  <si>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</si>
  <si>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</si>
  <si>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</si>
  <si>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</si>
  <si>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</si>
  <si>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</si>
  <si>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</si>
  <si>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</si>
  <si>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</si>
  <si>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</si>
  <si>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</si>
  <si>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</si>
  <si>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</si>
  <si>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</si>
  <si>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</si>
  <si>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</si>
  <si>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</si>
  <si>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</si>
  <si>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</si>
  <si>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</si>
  <si>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</si>
  <si>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</si>
  <si>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</si>
  <si>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</si>
  <si>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</si>
  <si>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</si>
  <si>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</si>
  <si>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</si>
  <si>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</si>
  <si>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</si>
  <si>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</si>
  <si>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</si>
  <si>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</si>
  <si>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</si>
  <si>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</si>
  <si>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</si>
  <si>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</si>
  <si>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</si>
  <si>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</si>
  <si>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</si>
  <si>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</si>
  <si>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</si>
  <si>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</si>
  <si>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</si>
  <si>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</si>
  <si>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</si>
  <si>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</si>
  <si>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</si>
  <si>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</si>
  <si>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</si>
  <si>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</si>
  <si>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</si>
  <si>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</si>
  <si>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</si>
  <si>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</si>
  <si>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</si>
  <si>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</si>
  <si>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</si>
  <si>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</si>
  <si>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</si>
  <si>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</si>
  <si>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</si>
  <si>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</si>
  <si>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</si>
  <si>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</si>
  <si>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</si>
  <si>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</si>
  <si>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</si>
  <si>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</si>
  <si>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</si>
  <si>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</si>
  <si>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</si>
  <si>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</si>
  <si>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</si>
  <si>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</si>
  <si>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</si>
  <si>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</si>
  <si>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</si>
  <si>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</si>
  <si>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</si>
  <si>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</si>
  <si>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</si>
  <si>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</si>
  <si>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</si>
  <si>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</si>
  <si>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</si>
  <si>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</si>
  <si>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</si>
  <si>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</si>
  <si>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</si>
  <si>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</si>
  <si>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</si>
  <si>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</si>
  <si>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</si>
  <si>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</si>
  <si>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</si>
  <si>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</si>
  <si>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</si>
  <si>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</si>
  <si>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</si>
  <si>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</si>
  <si>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</si>
  <si>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</si>
  <si>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</si>
  <si>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</si>
  <si>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</si>
  <si>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</si>
  <si>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</si>
  <si>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</si>
  <si>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</si>
  <si>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</si>
  <si>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</si>
  <si>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</si>
  <si>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</si>
  <si>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</si>
  <si>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</si>
  <si>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</si>
  <si>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</si>
  <si>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</si>
  <si>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</si>
  <si>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</si>
  <si>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</si>
  <si>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</si>
  <si>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</si>
  <si>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</si>
  <si>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</si>
  <si>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</si>
  <si>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</si>
  <si>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</si>
  <si>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</si>
  <si>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</si>
  <si>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</si>
  <si>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</si>
  <si>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</si>
  <si>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</si>
  <si>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</si>
  <si>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</si>
  <si>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</si>
  <si>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</si>
  <si>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</si>
  <si>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</si>
  <si>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</si>
  <si>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</si>
  <si>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</si>
  <si>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</si>
  <si>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</si>
  <si>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</si>
  <si>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</si>
  <si>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</si>
  <si>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</si>
  <si>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</si>
  <si>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</si>
  <si>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</si>
  <si>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</si>
  <si>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</si>
  <si>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</si>
  <si>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</si>
  <si>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</si>
  <si>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</si>
  <si>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</si>
  <si>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</si>
  <si>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</si>
  <si>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</si>
  <si>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</si>
  <si>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</si>
  <si>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</si>
  <si>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</si>
  <si>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</si>
  <si>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</si>
  <si>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</si>
  <si>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</si>
  <si>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</si>
  <si>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</si>
  <si>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</si>
  <si>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</si>
  <si>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</si>
  <si>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</si>
  <si>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</si>
  <si>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</si>
  <si>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</si>
  <si>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</si>
  <si>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</si>
  <si>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</si>
  <si>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</si>
  <si>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</si>
  <si>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</si>
  <si>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</si>
  <si>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</si>
  <si>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</si>
  <si>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</si>
  <si>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</si>
  <si>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</si>
  <si>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</si>
  <si>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</si>
  <si>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</si>
  <si>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</si>
  <si>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</si>
  <si>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</si>
  <si>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</si>
  <si>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</si>
  <si>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</si>
  <si>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</si>
  <si>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</si>
  <si>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</si>
  <si>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</si>
  <si>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</si>
  <si>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</si>
  <si>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</si>
  <si>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</si>
  <si>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</si>
  <si>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</si>
  <si>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</si>
  <si>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</si>
  <si>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</si>
  <si>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</si>
  <si>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</si>
  <si>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</si>
  <si>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</si>
  <si>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</si>
  <si>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</si>
  <si>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</si>
  <si>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</si>
  <si>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</si>
  <si>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</si>
  <si>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</si>
  <si>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</si>
  <si>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</si>
  <si>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</si>
  <si>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</si>
  <si>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</si>
  <si>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</si>
  <si>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</si>
  <si>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</si>
  <si>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</si>
  <si>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</si>
  <si>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</si>
  <si>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</si>
  <si>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</si>
  <si>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</si>
  <si>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</si>
  <si>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</si>
  <si>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</si>
  <si>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</si>
  <si>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</si>
  <si>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</si>
  <si>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</si>
  <si>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</si>
  <si>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</si>
  <si>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</si>
  <si>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</si>
  <si>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</si>
  <si>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</si>
  <si>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</si>
  <si>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</si>
  <si>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</si>
  <si>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</si>
  <si>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</si>
  <si>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</si>
  <si>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</si>
  <si>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</si>
  <si>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</si>
  <si>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</si>
  <si>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</si>
  <si>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</si>
  <si>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</si>
  <si>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</si>
  <si>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</si>
  <si>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</si>
  <si>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</si>
  <si>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</si>
  <si>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</si>
  <si>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</si>
  <si>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</si>
  <si>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</si>
  <si>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</si>
  <si>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</si>
  <si>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</si>
  <si>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</si>
  <si>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</si>
  <si>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</si>
  <si>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</si>
  <si>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</si>
  <si>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</si>
  <si>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</si>
  <si>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</si>
  <si>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</si>
  <si>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</si>
  <si>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</si>
  <si>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</si>
  <si>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</si>
  <si>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</si>
  <si>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</si>
  <si>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</si>
  <si>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</si>
  <si>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</si>
  <si>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</si>
  <si>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</si>
  <si>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</si>
  <si>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</si>
  <si>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</si>
  <si>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</si>
  <si>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</si>
  <si>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</si>
  <si>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</si>
  <si>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</si>
  <si>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</si>
  <si>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</si>
  <si>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</si>
  <si>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</si>
  <si>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</si>
  <si>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</si>
  <si>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</si>
  <si>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</si>
  <si>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</si>
  <si>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</si>
  <si>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</si>
  <si>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</si>
  <si>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</si>
  <si>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</si>
  <si>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</si>
  <si>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</si>
  <si>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</si>
  <si>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</si>
  <si>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</si>
  <si>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</si>
  <si>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</si>
  <si>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</si>
  <si>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</si>
  <si>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</si>
  <si>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</si>
  <si>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</si>
  <si>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</si>
  <si>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</si>
  <si>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</si>
  <si>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</si>
  <si>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</si>
  <si>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</si>
  <si>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</si>
  <si>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</si>
  <si>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</si>
  <si>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</si>
  <si>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</si>
  <si>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</si>
  <si>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</si>
  <si>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</si>
  <si>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</si>
  <si>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</si>
  <si>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</si>
  <si>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</si>
  <si>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</si>
  <si>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</si>
  <si>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</si>
  <si>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</si>
  <si>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</si>
  <si>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</si>
  <si>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</si>
  <si>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</si>
  <si>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</si>
  <si>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</si>
  <si>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</si>
  <si>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</si>
  <si>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</si>
  <si>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</si>
  <si>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</si>
  <si>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</si>
  <si>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</si>
  <si>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</si>
  <si>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</si>
  <si>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</si>
  <si>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</si>
  <si>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</si>
  <si>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</si>
  <si>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</si>
  <si>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</si>
  <si>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</si>
  <si>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</si>
  <si>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</si>
  <si>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</si>
  <si>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</si>
  <si>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</si>
  <si>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</si>
  <si>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</si>
  <si>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</si>
  <si>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</si>
  <si>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</si>
  <si>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</si>
  <si>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</si>
  <si>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</si>
  <si>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</si>
  <si>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</si>
  <si>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</si>
  <si>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</si>
  <si>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</si>
  <si>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</si>
  <si>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</si>
  <si>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</si>
  <si>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</si>
  <si>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</si>
  <si>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</si>
  <si>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</si>
  <si>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</si>
  <si>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</si>
  <si>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</si>
  <si>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</si>
  <si>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</si>
  <si>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</si>
  <si>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</si>
  <si>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</si>
  <si>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</si>
  <si>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</si>
  <si>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</si>
  <si>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</si>
  <si>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</si>
  <si>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</si>
  <si>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</si>
  <si>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</si>
  <si>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</si>
  <si>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</si>
  <si>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</si>
  <si>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</si>
  <si>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</si>
  <si>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</si>
  <si>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</si>
  <si>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</si>
  <si>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</si>
  <si>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</si>
  <si>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</si>
  <si>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</si>
  <si>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</si>
  <si>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</si>
  <si>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</si>
  <si>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</si>
  <si>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</si>
  <si>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</si>
  <si>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</si>
  <si>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</si>
  <si>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</si>
  <si>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</si>
  <si>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</si>
  <si>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</si>
  <si>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</si>
  <si>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</si>
  <si>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</si>
  <si>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</si>
  <si>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</si>
  <si>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</si>
  <si>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</si>
  <si>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</si>
  <si>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</si>
  <si>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</si>
  <si>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</si>
  <si>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</si>
  <si>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</si>
  <si>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</si>
  <si>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</si>
  <si>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</si>
  <si>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</si>
  <si>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</si>
  <si>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</si>
  <si>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</si>
  <si>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</si>
  <si>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</si>
  <si>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</si>
  <si>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</si>
  <si>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</si>
  <si>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</si>
  <si>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</si>
  <si>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</si>
  <si>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</si>
  <si>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</si>
  <si>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</si>
  <si>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</si>
  <si>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</si>
  <si>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</si>
  <si>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</si>
  <si>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</si>
  <si>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</si>
  <si>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</si>
  <si>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</si>
  <si>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</si>
  <si>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</si>
  <si>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</si>
  <si>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</si>
  <si>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</si>
  <si>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</si>
  <si>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</si>
  <si>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</si>
  <si>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</si>
  <si>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</si>
  <si>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</si>
  <si>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</si>
  <si>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</si>
  <si>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</si>
  <si>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</si>
  <si>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</si>
  <si>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</si>
  <si>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</si>
  <si>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</si>
  <si>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</si>
  <si>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</si>
  <si>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</si>
  <si>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</si>
  <si>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</si>
  <si>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</si>
  <si>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</si>
  <si>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</si>
  <si>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</si>
  <si>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</si>
  <si>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</si>
  <si>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</si>
  <si>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</si>
  <si>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</si>
  <si>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</si>
  <si>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</si>
  <si>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</si>
  <si>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</si>
  <si>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</si>
  <si>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</si>
  <si>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</si>
  <si>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</si>
  <si>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</si>
  <si>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</si>
  <si>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</si>
  <si>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</si>
  <si>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</si>
  <si>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</si>
  <si>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</si>
  <si>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</si>
  <si>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</si>
  <si>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</si>
  <si>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</si>
  <si>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</si>
  <si>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</si>
  <si>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</si>
  <si>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</si>
  <si>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</si>
  <si>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</si>
  <si>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</si>
  <si>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</si>
  <si>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</si>
  <si>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</si>
  <si>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</si>
  <si>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</si>
  <si>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</si>
  <si>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</si>
  <si>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</si>
  <si>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</si>
  <si>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</si>
  <si>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</si>
  <si>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</si>
  <si>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</si>
  <si>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</si>
  <si>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</si>
  <si>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</si>
  <si>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</si>
  <si>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</si>
  <si>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</si>
  <si>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</si>
  <si>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</si>
  <si>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</si>
  <si>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</si>
  <si>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</si>
  <si>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</si>
  <si>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</si>
  <si>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</si>
  <si>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</si>
  <si>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</si>
  <si>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</si>
  <si>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</si>
  <si>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</si>
  <si>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</si>
  <si>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</si>
  <si>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</si>
  <si>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</si>
  <si>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</si>
  <si>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</si>
  <si>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</si>
  <si>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</si>
  <si>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</si>
  <si>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</si>
  <si>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</si>
  <si>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</si>
  <si>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</si>
  <si>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</si>
  <si>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</si>
  <si>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</si>
  <si>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</si>
  <si>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</si>
  <si>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</si>
  <si>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</si>
  <si>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</si>
  <si>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</si>
  <si>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</si>
  <si>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</si>
  <si>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</si>
  <si>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</si>
  <si>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</si>
  <si>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</si>
  <si>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</si>
  <si>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</si>
  <si>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</si>
  <si>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</si>
  <si>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</si>
  <si>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</si>
  <si>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</si>
  <si>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</si>
  <si>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</si>
  <si>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</si>
  <si>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</si>
  <si>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</si>
  <si>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</si>
  <si>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</si>
  <si>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</si>
  <si>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</si>
  <si>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</si>
  <si>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</si>
  <si>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</si>
  <si>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</si>
  <si>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</si>
  <si>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</si>
  <si>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</si>
  <si>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</si>
  <si>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</si>
  <si>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</si>
  <si>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</si>
  <si>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</si>
  <si>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</si>
  <si>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</si>
  <si>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</si>
  <si>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</si>
  <si>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</si>
  <si>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</si>
  <si>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</si>
  <si>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</si>
  <si>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</si>
  <si>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</si>
  <si>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</si>
  <si>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</si>
  <si>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</si>
  <si>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</si>
  <si>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</si>
  <si>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</si>
  <si>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</si>
  <si>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</si>
  <si>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</si>
  <si>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</si>
  <si>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</si>
  <si>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</si>
  <si>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</si>
  <si>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</si>
  <si>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</si>
  <si>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</si>
  <si>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</si>
  <si>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</si>
  <si>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</si>
  <si>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</si>
  <si>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</si>
  <si>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</si>
  <si>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</si>
  <si>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</si>
  <si>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</si>
  <si>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Avaluo, Compra y legalización de predios</t>
  </si>
  <si>
    <t>Suministro de equipos de laboratorio</t>
  </si>
  <si>
    <t>Dotación de equipos de oficina para el laboratorio</t>
  </si>
  <si>
    <t>Operación del laboratorio</t>
  </si>
  <si>
    <t>Suscripción de convenios para subsidios</t>
  </si>
  <si>
    <t xml:space="preserve">Gestión para la ampliación de caudal de la conseción de aguas del rio Bogotá </t>
  </si>
  <si>
    <t>Gestionar ante la autoridad competente los permisos necesarios para la ampliación de la PTAP Los Patos</t>
  </si>
  <si>
    <t>Adecuación de un sistema de almacenamiento de agua cruda para la PTAP Los Patos</t>
  </si>
  <si>
    <t>Mantenimiento de los pozos profundos y las PTAP´s</t>
  </si>
  <si>
    <t>Operación de las PTAP´s</t>
  </si>
  <si>
    <t>Implementación del mínimo vital</t>
  </si>
  <si>
    <t>Actualización del estudio tarifario del servicio de acueducto de acuerdo a la normatividad vigente</t>
  </si>
  <si>
    <t>Implementación y dotación de dispositivos de macromedición</t>
  </si>
  <si>
    <t>Protección y conservación de las fuentes hídricas</t>
  </si>
  <si>
    <t>Capacitación y motivación especial</t>
  </si>
  <si>
    <t>Automatización del tanque Caita</t>
  </si>
  <si>
    <t>Construcción y legalización acometida eléctrica</t>
  </si>
  <si>
    <t xml:space="preserve">Suministro e instalación de macromedición </t>
  </si>
  <si>
    <t>Ampliación de la capacidad de almacenamiento de los tanques</t>
  </si>
  <si>
    <t>Construcción de encerramiento de los tanques de almacenamiento</t>
  </si>
  <si>
    <t>Construcción y reposición de redes de acueducto en las zonas urbanas y rural</t>
  </si>
  <si>
    <t>Interventoria para la construcción y reposición de redes de acueducto en las zonas urbana y rural</t>
  </si>
  <si>
    <t>Interventoria para la sectorización, instrumentación y macromedición red de sistema de acueducto</t>
  </si>
  <si>
    <t>Estudios y diseños para la construccion del laboratorio de agua potable</t>
  </si>
  <si>
    <t>Construcción de las instalaciones del laboratorio de agua potable</t>
  </si>
  <si>
    <t>Interventoria para la construcción de las instalaciones del laboratorio de agua potable</t>
  </si>
  <si>
    <t>Construcción y puesta en marcha de la ampliación de las Plantas de Tratamiento de Agua Potable</t>
  </si>
  <si>
    <t>Interventoria de la construcción de la ampliación y puesta en marcha de las Plantas de Tratamiento de Agua Potable</t>
  </si>
  <si>
    <t>Legalización del pozo profundo de la Fuente y de la Esmeralda</t>
  </si>
  <si>
    <t xml:space="preserve">Construcción del urbanismo de las PTAP´s </t>
  </si>
  <si>
    <t xml:space="preserve">Proyecto de acuerdo municipal para la implementación del subsidio </t>
  </si>
  <si>
    <t>Estudio de viabilidad para la implementación del minimo vital</t>
  </si>
  <si>
    <t>Socialización a la población beneficiada de la implementación del minimo vital</t>
  </si>
  <si>
    <t>Control y seguimiento para la reducción de perdidas en el sistema de distribución</t>
  </si>
  <si>
    <t>Estudios y diseños para la ampliación de la capacidad de almacenamiento</t>
  </si>
  <si>
    <t>Interventoria de los estudios y diseños para la ampliación de la capacidad de almacenamiento</t>
  </si>
  <si>
    <t>Construcción de la ampliación de la capacidad de almacenamiento</t>
  </si>
  <si>
    <t>Interventoria para la construcción de la ampliación de la capacidad de almacenamiento</t>
  </si>
  <si>
    <t>Sectorización, instrumentación y macromedición red de sistema de acueducto</t>
  </si>
  <si>
    <t>Interventoria de los estudios y diseños para la construcción del laboratorio de agua potable</t>
  </si>
  <si>
    <t xml:space="preserve">Formulación de proyectos del servicio público de ante entes del orden Depatamental y/o Nacional </t>
  </si>
  <si>
    <t xml:space="preserve">Construcción cerramiento PTAP Los patos </t>
  </si>
  <si>
    <r>
      <t xml:space="preserve">Suministro e instalación de micromedidores </t>
    </r>
    <r>
      <rPr>
        <sz val="8"/>
        <color rgb="FFFF0000"/>
        <rFont val="Arial"/>
        <family val="2"/>
      </rPr>
      <t>(parados o dañados)</t>
    </r>
  </si>
  <si>
    <r>
      <rPr>
        <sz val="8"/>
        <color rgb="FFFF0000"/>
        <rFont val="Arial"/>
        <family val="2"/>
      </rPr>
      <t xml:space="preserve">Reactivar convenio con el </t>
    </r>
    <r>
      <rPr>
        <sz val="8"/>
        <rFont val="Arial"/>
        <family val="2"/>
      </rPr>
      <t xml:space="preserve">Plan Departamental de Aguas </t>
    </r>
  </si>
  <si>
    <t>Formulación del proyecto Plan Maestro de Acueducto ante entes del orden Departamental y/o Nacional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</si>
  <si>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</si>
  <si>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</si>
  <si>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</si>
  <si>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</si>
  <si>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</si>
  <si>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</si>
  <si>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</si>
  <si>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</si>
  <si>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</si>
  <si>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</si>
  <si>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</si>
  <si>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</si>
  <si>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</si>
  <si>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Empresa De servicios Publicos de Tocancipá S.A. ESP</t>
  </si>
  <si>
    <t>Contrato 104 de 2017</t>
  </si>
  <si>
    <t>Convenio 019 de 2017</t>
  </si>
  <si>
    <t>Egreso No 2017000462/2017000956</t>
  </si>
  <si>
    <t>Emprea de Servicios Públicos de Tocancipá</t>
  </si>
  <si>
    <t>Carpeta proyectos entidades Nacionales y Departamentales.</t>
  </si>
  <si>
    <t>Empresa de Servicios Públicos de Tocancipá</t>
  </si>
  <si>
    <t>Secretaria de Infraestructura Alcaldia Municipal de Tocancipá</t>
  </si>
  <si>
    <t>Empresa de Servicios Públicos de Tocancipá S.A.S ESP</t>
  </si>
  <si>
    <t>Convenio 006 de 2016/Contrato de obra 074 de 2017/Contrato de Interventoria 077 de 2017</t>
  </si>
  <si>
    <t>Contrato de Interventoria 077 de 2017</t>
  </si>
  <si>
    <t>Aportes al convenio de Cooperación y Apoyo Financiero para la vinculación del Municipo de Tocancipa al plan Departamental de Aguas y Saneamiento Básico</t>
  </si>
  <si>
    <t>Alcaldia Munipal DE Tocancipá/Empresa de Servicios Públicos de Tocancipá.</t>
  </si>
  <si>
    <t>Alcaldia Municipal de Tocancipá.</t>
  </si>
  <si>
    <t>Convenio 11 de 2017/Contrato 081 de 2017</t>
  </si>
  <si>
    <t>Secretaria de Infraestructura Alcaldia Municipal</t>
  </si>
  <si>
    <t>Convenio Interadministrativo No 015 de 2017</t>
  </si>
  <si>
    <t>Alcaldia Municipal de Tocancipá</t>
  </si>
  <si>
    <t>Empresa de Servicios Públicos de Tocancipá S.A. ESP.</t>
  </si>
  <si>
    <t>100%
99%</t>
  </si>
  <si>
    <t>Contratos ESPT (insumos químicos, seguridad, electromecanica,etc) costos y gastos (nómina y energía).
Otros Costos ( nómina, energía, etc) archivo del area técnica.</t>
  </si>
  <si>
    <t>Contrato en consignación y ordenes de trabajo ESPT</t>
  </si>
  <si>
    <t>Contrato 051 de 2017 ESPT</t>
  </si>
  <si>
    <t xml:space="preserve">Factura Compra de árboles (Caja Menor ESPT) </t>
  </si>
  <si>
    <t>Contrato 104 de 2017 ESPT</t>
  </si>
  <si>
    <t>Contrato 099 de 2017 ESPT</t>
  </si>
  <si>
    <t xml:space="preserve">Adicion al Convenio 006 de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</si>
</sst>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1"/>
      <name val="Arial"/>
      <family val="2"/>
    </font>
    <font>
      <sz val="8"/>
      <color theme="3" tint="0.39997558519241921"/>
      <name val="Arial"/>
      <family val="2"/>
    </font>
    <font>
      <sz val="11"/>
      <name val="Calibri"/>
      <family val="2"/>
      <scheme val="minor"/>
    </font>
    <font>
      <b/>
      <sz val="15"/>
      <name val="Calibri"/>
      <family val="2"/>
      <scheme val="minor"/>
    </font>
    <font>
      <sz val="9"/>
      <color indexed="81"/>
      <name val="Tahoma"/>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60" fillId="0" borderId="40" xfId="0" applyFont="1" applyFill="1" applyBorder="1" applyAlignment="1" applyProtection="1">
      <alignment horizontal="center" vertical="center" wrapText="1"/>
    </xf>
    <xf numFmtId="0" fontId="60" fillId="0" borderId="57" xfId="0"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0" fontId="61"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0" fontId="62" fillId="0" borderId="0" xfId="0" applyFont="1" applyAlignment="1" applyProtection="1">
      <alignment horizontal="center" wrapText="1"/>
    </xf>
    <xf numFmtId="0" fontId="63" fillId="2" borderId="21" xfId="3" applyFont="1" applyFill="1" applyBorder="1" applyAlignment="1" applyProtection="1">
      <alignment horizontal="center" vertical="center" wrapText="1"/>
    </xf>
    <xf numFmtId="0" fontId="63" fillId="0" borderId="31" xfId="3" applyFont="1" applyBorder="1" applyAlignment="1" applyProtection="1">
      <alignment horizontal="center" vertical="center" wrapText="1"/>
    </xf>
    <xf numFmtId="0" fontId="63" fillId="0" borderId="31" xfId="3" applyFont="1" applyFill="1" applyBorder="1" applyAlignment="1" applyProtection="1">
      <alignment horizontal="center" vertical="center" wrapText="1"/>
    </xf>
    <xf numFmtId="0" fontId="63"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40" xfId="3" applyNumberFormat="1" applyFont="1" applyFill="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40"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67" fontId="16" fillId="0" borderId="40" xfId="3" applyNumberFormat="1" applyFont="1" applyFill="1" applyBorder="1" applyAlignment="1" applyProtection="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40" xfId="3" applyNumberFormat="1" applyFont="1" applyFill="1" applyBorder="1" applyAlignment="1" applyProtection="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6" borderId="40" xfId="0" applyNumberFormat="1" applyFont="1" applyFill="1" applyBorder="1" applyAlignment="1" applyProtection="1">
      <alignment horizontal="center" vertical="center" textRotation="90"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8" fillId="28" borderId="67"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protection locked="0"/>
    </xf>
    <xf numFmtId="0" fontId="29" fillId="0" borderId="57" xfId="0" applyFont="1" applyBorder="1" applyAlignment="1" applyProtection="1">
      <alignment horizontal="center" vertical="center" wrapText="1"/>
    </xf>
    <xf numFmtId="164" fontId="29" fillId="0" borderId="57" xfId="0" applyNumberFormat="1" applyFont="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C:/Users/admin/AppData/Local/Microsoft/AppData/Local/Microsoft/Windows/Temporary%20Internet%20Files/Ficha%20de%20Control%20P%20E4.P_A.MR1.xlsm" TargetMode="External"/><Relationship Id="rId18" Type="http://schemas.openxmlformats.org/officeDocument/2006/relationships/hyperlink" Target="file:///C:/Users/admin/AppData/Local/Microsoft/AppData/Local/Microsoft/Windows/Temporary%20Internet%20Files/Ficha%20de%20Control%20P%20E1.P_A.MR4.xlsx" TargetMode="External"/><Relationship Id="rId26" Type="http://schemas.openxmlformats.org/officeDocument/2006/relationships/hyperlink" Target="file:///C:/Users/admin/AppData/Local/Microsoft/AppData/Local/Microsoft/Windows/Temporary%20Internet%20Files/Ficha%20de%20Control%20P%20E2.P_A.MR1.xlsm" TargetMode="External"/><Relationship Id="rId39" Type="http://schemas.openxmlformats.org/officeDocument/2006/relationships/hyperlink" Target="file:///C:/Users/admin/AppData/Local/Microsoft/AppData/Local/Microsoft/Windows/Temporary%20Internet%20Files/Ficha%20de%20Control%20P%20E1.P_B.MR3.xlsm" TargetMode="External"/><Relationship Id="rId21" Type="http://schemas.openxmlformats.org/officeDocument/2006/relationships/hyperlink" Target="file:///C:/Users/admin/AppData/Local/Microsoft/AppData/Local/Microsoft/Windows/Temporary%20Internet%20Files/Ficha%20de%20Control%20P%20E1.P_F.MR2.xlsm" TargetMode="External"/><Relationship Id="rId34" Type="http://schemas.openxmlformats.org/officeDocument/2006/relationships/hyperlink" Target="file:///C:/Users/admin/AppData/Local/Microsoft/AppData/Local/Microsoft/Windows/Temporary%20Internet%20Files/Ficha%20de%20Control%20P%20E2.P_F.MR2.xlsm" TargetMode="External"/><Relationship Id="rId42" Type="http://schemas.openxmlformats.org/officeDocument/2006/relationships/hyperlink" Target="file:///C:/Users/admin/AppData/Local/Microsoft/AppData/Local/Microsoft/Windows/Temporary%20Internet%20Files/Ficha%20de%20Control%20P%20E3.P_L.MR1.xlsm" TargetMode="External"/><Relationship Id="rId47" Type="http://schemas.openxmlformats.org/officeDocument/2006/relationships/hyperlink" Target="file:///C:/Users/admin/AppData/Local/Microsoft/AppData/Local/Microsoft/Windows/Temporary%20Internet%20Files/Ficha%20de%20Control%20P%20E1.P_A.MR1_8.xlsm" TargetMode="External"/><Relationship Id="rId50" Type="http://schemas.openxmlformats.org/officeDocument/2006/relationships/hyperlink" Target="file:///C:/Users/admin/AppData/Local/Microsoft/AppData/Local/Microsoft/Windows/Temporary%20Internet%20Files/Ficha%20de%20Control%20P%20E3.P_D.MR2.xlsm" TargetMode="External"/><Relationship Id="rId55" Type="http://schemas.openxmlformats.org/officeDocument/2006/relationships/vmlDrawing" Target="../drawings/vmlDrawing2.vml"/><Relationship Id="rId7" Type="http://schemas.openxmlformats.org/officeDocument/2006/relationships/hyperlink" Target="file:///C:/Users/admin/AppData/Local/Microsoft/AppData/Local/Microsoft/Windows/Temporary%20Internet%20Files/Ficha%20de%20Control%20P%20E3.P_H.MR1.xlsm" TargetMode="External"/><Relationship Id="rId2" Type="http://schemas.openxmlformats.org/officeDocument/2006/relationships/hyperlink" Target="file:///C:/Users/admin/AppData/Local/Microsoft/AppData/Local/Microsoft/Windows/Temporary%20Internet%20Files/Ficha%20de%20Control%20P%20E2.P_B.MR1.xlsm" TargetMode="External"/><Relationship Id="rId16" Type="http://schemas.openxmlformats.org/officeDocument/2006/relationships/hyperlink" Target="file:///C:/Users/admin/AppData/Local/Microsoft/AppData/Local/Microsoft/Windows/Temporary%20Internet%20Files/Ficha%20de%20Control%20P%20E1.P_E.MR1.xlsm" TargetMode="External"/><Relationship Id="rId29" Type="http://schemas.openxmlformats.org/officeDocument/2006/relationships/hyperlink" Target="file:///C:/Users/admin/AppData/Local/Microsoft/AppData/Local/Microsoft/Windows/Temporary%20Internet%20Files/Ficha%20de%20Control%20P%20E1.P_G.MR2.xlsm" TargetMode="External"/><Relationship Id="rId11" Type="http://schemas.openxmlformats.org/officeDocument/2006/relationships/hyperlink" Target="file:///C:/Users/admin/AppData/Local/Microsoft/AppData/Local/Microsoft/Windows/Temporary%20Internet%20Files/Ficha%20de%20Control%20P%20E1.P_H.MR1.xlsm" TargetMode="External"/><Relationship Id="rId24" Type="http://schemas.openxmlformats.org/officeDocument/2006/relationships/hyperlink" Target="file:///C:/Users/admin/AppData/Local/Microsoft/AppData/Local/Microsoft/Windows/Temporary%20Internet%20Files/Ficha%20de%20Control%20P%20E1.P_J.MR1.xlsm" TargetMode="External"/><Relationship Id="rId32" Type="http://schemas.openxmlformats.org/officeDocument/2006/relationships/hyperlink" Target="file:///C:/Users/admin/AppData/Local/Microsoft/AppData/Local/Microsoft/Windows/Temporary%20Internet%20Files/Ficha%20de%20Control%20P%20E3.P_A.MR1.xlsm" TargetMode="External"/><Relationship Id="rId37" Type="http://schemas.openxmlformats.org/officeDocument/2006/relationships/hyperlink" Target="file:///C:/Users/admin/AppData/Local/Microsoft/AppData/Local/Microsoft/Windows/Temporary%20Internet%20Files/Ficha%20de%20Control%20P%20E1.P_B.MR1.xlsm" TargetMode="External"/><Relationship Id="rId40" Type="http://schemas.openxmlformats.org/officeDocument/2006/relationships/hyperlink" Target="file:///C:/Users/admin/AppData/Local/Microsoft/AppData/Local/Microsoft/Windows/Temporary%20Internet%20Files/Ficha%20de%20Control%20P%20E1.P_A.MR3.xlsm" TargetMode="External"/><Relationship Id="rId45" Type="http://schemas.openxmlformats.org/officeDocument/2006/relationships/hyperlink" Target="file:///C:/Users/admin/AppData/Local/Microsoft/AppData/Local/Microsoft/Windows/Temporary%20Internet%20Files/Ficha%20de%20Control%20P%20E3.P_C.MR2.xlsm" TargetMode="External"/><Relationship Id="rId53" Type="http://schemas.openxmlformats.org/officeDocument/2006/relationships/hyperlink" Target="file:///C:/Users/admin/AppData/Local/Microsoft/AppData/Local/Microsoft/Windows/Temporary%20Internet%20Files/Ficha%20de%20Control%20P%20E2.P_C.MR1.xlsm" TargetMode="External"/><Relationship Id="rId5" Type="http://schemas.openxmlformats.org/officeDocument/2006/relationships/hyperlink" Target="file:///C:/Users/admin/AppData/Local/Microsoft/AppData/Local/Microsoft/Windows/Temporary%20Internet%20Files/Ficha%20de%20Control%20P%20E3.P_F.MR1.xlsm" TargetMode="External"/><Relationship Id="rId10" Type="http://schemas.openxmlformats.org/officeDocument/2006/relationships/hyperlink" Target="file:///C:/Users/admin/AppData/Local/Microsoft/AppData/Local/Microsoft/Windows/Temporary%20Internet%20Files/Ficha%20de%20Control%20P%20E3.P_K.MR1.xlsm" TargetMode="External"/><Relationship Id="rId19" Type="http://schemas.openxmlformats.org/officeDocument/2006/relationships/hyperlink" Target="file:///C:/Users/admin/AppData/Local/Microsoft/AppData/Local/Microsoft/Windows/Temporary%20Internet%20Files/Ficha%20de%20Control%20P%20E4.P_A.MR2.xlsm" TargetMode="External"/><Relationship Id="rId31" Type="http://schemas.openxmlformats.org/officeDocument/2006/relationships/hyperlink" Target="file:///C:/Users/admin/AppData/Local/Microsoft/AppData/Local/Microsoft/Windows/Temporary%20Internet%20Files/Ficha%20de%20Control%20P%20E3.P_B.MR1.xlsm" TargetMode="External"/><Relationship Id="rId44" Type="http://schemas.openxmlformats.org/officeDocument/2006/relationships/hyperlink" Target="file:///C:/Users/admin/AppData/Local/Microsoft/AppData/Local/Microsoft/Windows/Temporary%20Internet%20Files/Ficha%20de%20Control%20P%20E3.P_L.MR4.xlsm" TargetMode="External"/><Relationship Id="rId52" Type="http://schemas.openxmlformats.org/officeDocument/2006/relationships/hyperlink" Target="file:///C:/Users/admin/AppData/Local/Microsoft/AppData/Local/Microsoft/Windows/Temporary%20Internet%20Files/Ficha%20de%20Control%20P%20E1.P_A.MR5.xlsm" TargetMode="External"/><Relationship Id="rId4" Type="http://schemas.openxmlformats.org/officeDocument/2006/relationships/hyperlink" Target="file:///C:/Users/admin/AppData/Local/Microsoft/AppData/Local/Microsoft/Windows/Temporary%20Internet%20Files/Ficha%20de%20Control%20P%20E4.P_D.MR1.xlsm" TargetMode="External"/><Relationship Id="rId9" Type="http://schemas.openxmlformats.org/officeDocument/2006/relationships/hyperlink" Target="file:///C:/Users/admin/AppData/Local/Microsoft/AppData/Local/Microsoft/Windows/Temporary%20Internet%20Files/Ficha%20de%20Control%20P%20E3.P_J.MR1.xlsm" TargetMode="External"/><Relationship Id="rId14" Type="http://schemas.openxmlformats.org/officeDocument/2006/relationships/hyperlink" Target="file:///C:/Users/admin/AppData/Local/Microsoft/AppData/Local/Microsoft/Windows/Temporary%20Internet%20Files/Ficha%20de%20Control%20P%20E4.P_A.MR3.xlsm" TargetMode="External"/><Relationship Id="rId22" Type="http://schemas.openxmlformats.org/officeDocument/2006/relationships/hyperlink" Target="file:///C:/Users/admin/AppData/Local/Microsoft/AppData/Local/Microsoft/Windows/Temporary%20Internet%20Files/Ficha%20de%20Control%20P%20E4.P_A.MR4.xlsm" TargetMode="External"/><Relationship Id="rId27" Type="http://schemas.openxmlformats.org/officeDocument/2006/relationships/hyperlink" Target="file:///C:/Users/admin/AppData/Local/Microsoft/AppData/Local/Microsoft/Windows/Temporary%20Internet%20Files/Ficha%20de%20Control%20P%20E3.P_L.MR2.xlsm" TargetMode="External"/><Relationship Id="rId30" Type="http://schemas.openxmlformats.org/officeDocument/2006/relationships/hyperlink" Target="file:///C:/Users/admin/AppData/Local/Microsoft/AppData/Local/Microsoft/Windows/Temporary%20Internet%20Files/Ficha%20de%20Control%20P%20E1.P_G.MR1.xlsm" TargetMode="External"/><Relationship Id="rId35" Type="http://schemas.openxmlformats.org/officeDocument/2006/relationships/hyperlink" Target="file:///C:/Users/admin/AppData/Local/Microsoft/AppData/Local/Microsoft/Windows/Temporary%20Internet%20Files/Ficha%20de%20Control%20P%20E3.P_E.MR1.xlsm" TargetMode="External"/><Relationship Id="rId43" Type="http://schemas.openxmlformats.org/officeDocument/2006/relationships/hyperlink" Target="file:///C:/Users/admin/AppData/Local/Microsoft/AppData/Local/Microsoft/Windows/Temporary%20Internet%20Files/Ficha%20de%20Control%20P%20E1.P_A.MR1.xlsm" TargetMode="External"/><Relationship Id="rId48" Type="http://schemas.openxmlformats.org/officeDocument/2006/relationships/hyperlink" Target="file:///C:/Users/admin/AppData/Local/Microsoft/AppData/Local/Microsoft/Windows/Temporary%20Internet%20Files/Ficha%20de%20Control%20P%20E4.P_D.MR3.xlsm" TargetMode="External"/><Relationship Id="rId56" Type="http://schemas.openxmlformats.org/officeDocument/2006/relationships/comments" Target="../comments2.xml"/><Relationship Id="rId8" Type="http://schemas.openxmlformats.org/officeDocument/2006/relationships/hyperlink" Target="file:///C:/Users/admin/AppData/Local/Microsoft/AppData/Local/Microsoft/Windows/Temporary%20Internet%20Files/Ficha%20de%20Control%20P%20E3.P_I.MR1.xlsm" TargetMode="External"/><Relationship Id="rId51" Type="http://schemas.openxmlformats.org/officeDocument/2006/relationships/hyperlink" Target="file:///C:/Users/admin/AppData/Local/Microsoft/AppData/Local/Microsoft/Windows/Temporary%20Internet%20Files/Ficha%20de%20Control%20P%20E4.P_B.MR1.xlsm" TargetMode="External"/><Relationship Id="rId3" Type="http://schemas.openxmlformats.org/officeDocument/2006/relationships/hyperlink" Target="file:///C:/Users/admin/AppData/Local/Microsoft/AppData/Local/Microsoft/Windows/Temporary%20Internet%20Files/Ficha%20de%20Control%20P%20E4.P_D.MR2.xlsm" TargetMode="External"/><Relationship Id="rId12" Type="http://schemas.openxmlformats.org/officeDocument/2006/relationships/hyperlink" Target="file:///C:/Users/admin/AppData/Local/Microsoft/AppData/Local/Microsoft/Windows/Temporary%20Internet%20Files/Ficha%20de%20Control%20P%20E2.P_D.MR1.xlsm" TargetMode="External"/><Relationship Id="rId17" Type="http://schemas.openxmlformats.org/officeDocument/2006/relationships/hyperlink" Target="file:///C:/Users/admin/AppData/Local/Microsoft/AppData/Local/Microsoft/Windows/Temporary%20Internet%20Files/Ficha%20de%20Control%20P%20E1.P_D.MR1.xlsm" TargetMode="External"/><Relationship Id="rId25" Type="http://schemas.openxmlformats.org/officeDocument/2006/relationships/hyperlink" Target="file:///C:/Users/admin/AppData/Local/Microsoft/AppData/Local/Microsoft/Windows/Temporary%20Internet%20Files/Ficha%20de%20Control%20P%20E4.P_C.MR1.xlsm" TargetMode="External"/><Relationship Id="rId33" Type="http://schemas.openxmlformats.org/officeDocument/2006/relationships/hyperlink" Target="file:///C:/Users/admin/AppData/Local/Microsoft/AppData/Local/Microsoft/Windows/Temporary%20Internet%20Files/Ficha%20de%20Control%20P%20E2.P_F.MR1.xlsm" TargetMode="External"/><Relationship Id="rId38" Type="http://schemas.openxmlformats.org/officeDocument/2006/relationships/hyperlink" Target="file:///C:/Users/admin/AppData/Local/Microsoft/AppData/Local/Microsoft/Windows/Temporary%20Internet%20Files/Ficha%20de%20Control%20P%20E1.P_B.MR2.xlsm" TargetMode="External"/><Relationship Id="rId46" Type="http://schemas.openxmlformats.org/officeDocument/2006/relationships/hyperlink" Target="file:///C:/Users/admin/AppData/Local/Microsoft/AppData/Local/Microsoft/Windows/Temporary%20Internet%20Files/Ficha%20de%20Control%20P%20E4.P_E.MR1.xlsm" TargetMode="External"/><Relationship Id="rId20" Type="http://schemas.openxmlformats.org/officeDocument/2006/relationships/hyperlink" Target="file:///C:/Users/admin/AppData/Local/Microsoft/AppData/Local/Microsoft/Windows/Temporary%20Internet%20Files/Ficha%20de%20Control%20P%20E1.P_F.MR1.xlsm" TargetMode="External"/><Relationship Id="rId41" Type="http://schemas.openxmlformats.org/officeDocument/2006/relationships/hyperlink" Target="file:///C:/Users/admin/AppData/Local/Microsoft/AppData/Local/Microsoft/Windows/Temporary%20Internet%20Files/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le:///C:/Users/admin/AppData/Local/Microsoft/AppData/Local/Microsoft/Windows/Temporary%20Internet%20Files/Ficha%20de%20Control%20P%20E2.P_E.MR1.xlsm" TargetMode="External"/><Relationship Id="rId6" Type="http://schemas.openxmlformats.org/officeDocument/2006/relationships/hyperlink" Target="file:///C:/Users/admin/AppData/Local/Microsoft/AppData/Local/Microsoft/Windows/Temporary%20Internet%20Files/Ficha%20de%20Control%20P%20E3.P_G.MR1.xlsm" TargetMode="External"/><Relationship Id="rId15" Type="http://schemas.openxmlformats.org/officeDocument/2006/relationships/hyperlink" Target="file:///C:/Users/admin/AppData/Local/Microsoft/AppData/Local/Microsoft/Windows/Temporary%20Internet%20Files/Ficha%20de%20Control%20P%20E1.P_C.MR1.xlsm" TargetMode="External"/><Relationship Id="rId23" Type="http://schemas.openxmlformats.org/officeDocument/2006/relationships/hyperlink" Target="file:///C:/Users/admin/AppData/Local/Microsoft/AppData/Local/Microsoft/Windows/Temporary%20Internet%20Files/Ficha%20de%20Control%20P%20E1.P_A.MR2.xlsm" TargetMode="External"/><Relationship Id="rId28" Type="http://schemas.openxmlformats.org/officeDocument/2006/relationships/hyperlink" Target="file:///C:/Users/admin/AppData/Local/Microsoft/AppData/Local/Microsoft/Windows/Temporary%20Internet%20Files/Ficha%20de%20Control%20P%20E3.P_L.MR3.xlsm" TargetMode="External"/><Relationship Id="rId36" Type="http://schemas.openxmlformats.org/officeDocument/2006/relationships/hyperlink" Target="file:///C:/Users/admin/AppData/Local/Microsoft/AppData/Local/Microsoft/Windows/Temporary%20Internet%20Files/Ficha%20de%20Control%20P%20E3.P_C.MR1.xlsm" TargetMode="External"/><Relationship Id="rId49" Type="http://schemas.openxmlformats.org/officeDocument/2006/relationships/hyperlink" Target="file:///C:/Users/admin/AppData/Local/Microsoft/AppData/Local/Microsoft/Windows/Temporary%20Internet%20Files/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26"/>
  <sheetViews>
    <sheetView showGridLines="0" tabSelected="1" topLeftCell="B1" zoomScaleNormal="100" workbookViewId="0">
      <pane xSplit="6" topLeftCell="O1" activePane="topRight" state="frozen"/>
      <selection activeCell="B1" sqref="B1"/>
      <selection pane="topRight" activeCell="Y99" sqref="Y99"/>
    </sheetView>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6" t="s">
        <v>2</v>
      </c>
      <c r="C2" s="907"/>
      <c r="D2" s="907"/>
      <c r="E2" s="907"/>
      <c r="F2" s="907"/>
      <c r="G2" s="907"/>
      <c r="H2" s="907"/>
      <c r="I2" s="907"/>
      <c r="J2" s="907"/>
      <c r="K2" s="907"/>
      <c r="L2" s="907"/>
      <c r="M2" s="907"/>
      <c r="N2" s="907"/>
      <c r="O2" s="907"/>
      <c r="P2" s="907"/>
      <c r="Q2" s="907"/>
      <c r="R2" s="907"/>
      <c r="S2" s="907"/>
      <c r="T2" s="907"/>
      <c r="U2" s="907"/>
      <c r="V2" s="907"/>
      <c r="W2" s="907"/>
      <c r="X2" s="907"/>
      <c r="Y2" s="907"/>
      <c r="Z2" s="907"/>
      <c r="AA2" s="907"/>
      <c r="AB2" s="907"/>
      <c r="AC2" s="907"/>
      <c r="AD2" s="907"/>
      <c r="AE2" s="907"/>
      <c r="AF2" s="907"/>
      <c r="AG2" s="907"/>
      <c r="AH2" s="907"/>
      <c r="AI2" s="907"/>
      <c r="AJ2" s="907"/>
      <c r="AK2" s="907"/>
      <c r="AL2" s="907"/>
      <c r="AM2" s="907"/>
      <c r="AN2" s="907"/>
      <c r="AO2" s="907"/>
      <c r="AP2" s="907"/>
      <c r="AQ2" s="907"/>
      <c r="AR2" s="907"/>
      <c r="AS2" s="907"/>
      <c r="AT2" s="907"/>
      <c r="AU2" s="907"/>
      <c r="AV2" s="907"/>
      <c r="AW2" s="907"/>
      <c r="AX2" s="907"/>
      <c r="AY2" s="907"/>
      <c r="AZ2" s="907"/>
      <c r="BA2" s="907"/>
      <c r="BB2" s="907"/>
      <c r="BC2" s="908"/>
      <c r="BE2" s="909"/>
      <c r="BF2" s="911" t="s">
        <v>1669</v>
      </c>
      <c r="BG2" s="912"/>
      <c r="BH2" s="912"/>
      <c r="BI2" s="912"/>
      <c r="BJ2" s="912"/>
      <c r="BK2" s="912"/>
      <c r="BL2" s="912"/>
    </row>
    <row r="3" spans="1:64" ht="15.75" x14ac:dyDescent="0.2">
      <c r="B3" s="913" t="s">
        <v>1670</v>
      </c>
      <c r="C3" s="914"/>
      <c r="D3" s="914"/>
      <c r="E3" s="914"/>
      <c r="F3" s="914"/>
      <c r="G3" s="914"/>
      <c r="H3" s="914"/>
      <c r="I3" s="914"/>
      <c r="J3" s="914"/>
      <c r="K3" s="914"/>
      <c r="L3" s="914"/>
      <c r="M3" s="914"/>
      <c r="N3" s="915">
        <v>2017</v>
      </c>
      <c r="O3" s="915"/>
      <c r="P3" s="915"/>
      <c r="Q3" s="126" t="e">
        <f>VLOOKUP(N3,#REF!,2,0)</f>
        <v>#REF!</v>
      </c>
      <c r="R3" s="126">
        <f>VLOOKUP(N3,$N$322:$O$326,2,0)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0"/>
      <c r="BF3" s="911"/>
      <c r="BG3" s="912"/>
      <c r="BH3" s="912"/>
      <c r="BI3" s="912"/>
      <c r="BJ3" s="912"/>
      <c r="BK3" s="912"/>
      <c r="BL3" s="912"/>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6" t="str">
        <f>VLOOKUP($D$9,'CONSOLIDADO PLAN DESARROLLO'!$DT$9:$DZ$62,3,0)</f>
        <v>E3. - Infraestructura, Planeación, Ambiente y Servicios Públicos</v>
      </c>
      <c r="D5" s="916"/>
      <c r="E5" s="916"/>
      <c r="F5" s="916"/>
      <c r="G5" s="916"/>
      <c r="H5" s="916"/>
      <c r="I5" s="917"/>
      <c r="J5" s="918" t="s">
        <v>1672</v>
      </c>
      <c r="K5" s="919"/>
      <c r="L5" s="920" t="str">
        <f>VLOOKUP($D$9,'CONSOLIDADO PLAN DESARROLLO'!$DT$9:$DZ$62,5,0)</f>
        <v>Servicios Públicos</v>
      </c>
      <c r="M5" s="920"/>
      <c r="N5" s="920"/>
      <c r="O5" s="920"/>
      <c r="P5" s="920"/>
      <c r="Q5" s="920"/>
      <c r="R5" s="920"/>
      <c r="S5" s="920"/>
      <c r="T5" s="920"/>
      <c r="U5" s="921"/>
      <c r="V5" s="922" t="s">
        <v>1786</v>
      </c>
      <c r="W5" s="923"/>
      <c r="X5" s="923"/>
      <c r="Y5" s="891"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1"/>
      <c r="AA5" s="891"/>
      <c r="AB5" s="891"/>
      <c r="AC5" s="891"/>
      <c r="AD5" s="891"/>
      <c r="AE5" s="891"/>
      <c r="AF5" s="891"/>
      <c r="AG5" s="891"/>
      <c r="AH5" s="891"/>
      <c r="AI5" s="891"/>
      <c r="AJ5" s="891"/>
      <c r="AK5" s="891"/>
      <c r="AL5" s="891"/>
      <c r="AM5" s="891"/>
      <c r="AN5" s="891"/>
      <c r="AO5" s="891"/>
      <c r="AP5" s="891"/>
      <c r="AQ5" s="891"/>
      <c r="AR5" s="891"/>
      <c r="AS5" s="891"/>
      <c r="AT5" s="891"/>
      <c r="AU5" s="891"/>
      <c r="AV5" s="891"/>
      <c r="AW5" s="891"/>
      <c r="AX5" s="891"/>
      <c r="AY5" s="891"/>
      <c r="AZ5" s="891"/>
      <c r="BA5" s="891"/>
      <c r="BB5" s="891"/>
      <c r="BC5" s="924"/>
    </row>
    <row r="6" spans="1:64" ht="15" customHeight="1" thickBot="1" x14ac:dyDescent="0.25">
      <c r="B6" s="133" t="s">
        <v>1673</v>
      </c>
      <c r="C6" s="891" t="str">
        <f>VLOOKUP($D$9,'CONSOLIDADO PLAN DESARROLLO'!$DT$9:$DZ$62,6,0)</f>
        <v>E3.P_L - ACUEDUCTO, ALCANTARILLADO Y ASEO</v>
      </c>
      <c r="D6" s="891"/>
      <c r="E6" s="891"/>
      <c r="F6" s="892"/>
      <c r="G6" s="987" t="s">
        <v>1788</v>
      </c>
      <c r="H6" s="988"/>
      <c r="I6" s="988"/>
      <c r="J6" s="988"/>
      <c r="K6" s="989" t="str">
        <f>VLOOKUP($D$9,'CONSOLIDADO PLAN DESARROLLO'!$DT$9:$DZ$62,7,0)</f>
        <v>Ampliar las coberturas los servicios públicos de Acueducto, Alcantarillado y Aseo</v>
      </c>
      <c r="L6" s="989"/>
      <c r="M6" s="989"/>
      <c r="N6" s="989"/>
      <c r="O6" s="989"/>
      <c r="P6" s="989"/>
      <c r="Q6" s="990"/>
      <c r="R6" s="893" t="s">
        <v>1674</v>
      </c>
      <c r="S6" s="894"/>
      <c r="T6" s="894"/>
      <c r="U6" s="894"/>
      <c r="V6" s="895"/>
      <c r="W6" s="895"/>
      <c r="X6" s="895"/>
      <c r="Y6" s="895"/>
      <c r="Z6" s="895"/>
      <c r="AA6" s="895"/>
      <c r="AB6" s="895"/>
      <c r="AC6" s="895"/>
      <c r="AD6" s="895"/>
      <c r="AE6" s="895"/>
      <c r="AF6" s="895"/>
      <c r="AG6" s="895"/>
      <c r="AH6" s="895"/>
      <c r="AI6" s="895"/>
      <c r="AJ6" s="895"/>
      <c r="AK6" s="896"/>
      <c r="AL6" s="897" t="s">
        <v>1675</v>
      </c>
      <c r="AM6" s="898"/>
      <c r="AN6" s="898"/>
      <c r="AO6" s="898"/>
      <c r="AP6" s="898"/>
      <c r="AQ6" s="898"/>
      <c r="AR6" s="898"/>
      <c r="AS6" s="898"/>
      <c r="AT6" s="898"/>
      <c r="AU6" s="898"/>
      <c r="AV6" s="898"/>
      <c r="AW6" s="898"/>
      <c r="AX6" s="898"/>
      <c r="AY6" s="898"/>
      <c r="AZ6" s="898"/>
      <c r="BA6" s="898"/>
      <c r="BB6" s="898"/>
      <c r="BC6" s="899"/>
    </row>
    <row r="7" spans="1:64" ht="36" customHeight="1" x14ac:dyDescent="0.2">
      <c r="B7" s="991" t="s">
        <v>1676</v>
      </c>
      <c r="C7" s="992"/>
      <c r="D7" s="900" t="s">
        <v>1677</v>
      </c>
      <c r="E7" s="995" t="s">
        <v>1678</v>
      </c>
      <c r="F7" s="902" t="s">
        <v>1679</v>
      </c>
      <c r="G7" s="904" t="s">
        <v>1680</v>
      </c>
      <c r="H7" s="942" t="s">
        <v>1789</v>
      </c>
      <c r="I7" s="944" t="s">
        <v>1911</v>
      </c>
      <c r="J7" s="946">
        <f>+$N$3</f>
        <v>2017</v>
      </c>
      <c r="K7" s="948" t="s">
        <v>1682</v>
      </c>
      <c r="L7" s="950" t="s">
        <v>1984</v>
      </c>
      <c r="M7" s="134"/>
      <c r="N7" s="134"/>
      <c r="O7" s="134"/>
      <c r="P7" s="134"/>
      <c r="Q7" s="134"/>
      <c r="R7" s="952" t="s">
        <v>1913</v>
      </c>
      <c r="S7" s="953"/>
      <c r="T7" s="936" t="s">
        <v>1930</v>
      </c>
      <c r="U7" s="936"/>
      <c r="V7" s="936" t="s">
        <v>1914</v>
      </c>
      <c r="W7" s="936"/>
      <c r="X7" s="936" t="s">
        <v>1915</v>
      </c>
      <c r="Y7" s="936"/>
      <c r="Z7" s="941" t="s">
        <v>1912</v>
      </c>
      <c r="AA7" s="941"/>
      <c r="AB7" s="936" t="s">
        <v>36</v>
      </c>
      <c r="AC7" s="936"/>
      <c r="AD7" s="936" t="s">
        <v>1931</v>
      </c>
      <c r="AE7" s="936"/>
      <c r="AF7" s="936" t="s">
        <v>1916</v>
      </c>
      <c r="AG7" s="936"/>
      <c r="AH7" s="936" t="s">
        <v>1987</v>
      </c>
      <c r="AI7" s="936"/>
      <c r="AJ7" s="937" t="s">
        <v>1926</v>
      </c>
      <c r="AK7" s="938"/>
      <c r="AL7" s="939" t="s">
        <v>1683</v>
      </c>
      <c r="AM7" s="940"/>
      <c r="AN7" s="940"/>
      <c r="AO7" s="940"/>
      <c r="AP7" s="940"/>
      <c r="AQ7" s="940"/>
      <c r="AR7" s="940"/>
      <c r="AS7" s="940" t="s">
        <v>1684</v>
      </c>
      <c r="AT7" s="940"/>
      <c r="AU7" s="940"/>
      <c r="AV7" s="940" t="s">
        <v>1685</v>
      </c>
      <c r="AW7" s="940"/>
      <c r="AX7" s="940"/>
      <c r="AY7" s="940"/>
      <c r="AZ7" s="940"/>
      <c r="BA7" s="927" t="s">
        <v>1686</v>
      </c>
      <c r="BB7" s="925" t="s">
        <v>1988</v>
      </c>
      <c r="BC7" s="926" t="s">
        <v>1688</v>
      </c>
    </row>
    <row r="8" spans="1:64" ht="57" customHeight="1" x14ac:dyDescent="0.2">
      <c r="B8" s="993"/>
      <c r="C8" s="994"/>
      <c r="D8" s="901"/>
      <c r="E8" s="996"/>
      <c r="F8" s="903"/>
      <c r="G8" s="905"/>
      <c r="H8" s="943"/>
      <c r="I8" s="945"/>
      <c r="J8" s="947"/>
      <c r="K8" s="949"/>
      <c r="L8" s="951"/>
      <c r="M8" s="134"/>
      <c r="N8" s="134"/>
      <c r="O8" s="134"/>
      <c r="P8" s="134"/>
      <c r="Q8" s="134"/>
      <c r="R8" s="27" t="s">
        <v>1989</v>
      </c>
      <c r="S8" s="28" t="s">
        <v>1990</v>
      </c>
      <c r="T8" s="29" t="s">
        <v>1989</v>
      </c>
      <c r="U8" s="28" t="s">
        <v>1990</v>
      </c>
      <c r="V8" s="29" t="s">
        <v>1989</v>
      </c>
      <c r="W8" s="28" t="s">
        <v>1990</v>
      </c>
      <c r="X8" s="29" t="s">
        <v>1989</v>
      </c>
      <c r="Y8" s="28" t="s">
        <v>1990</v>
      </c>
      <c r="Z8" s="29" t="s">
        <v>1989</v>
      </c>
      <c r="AA8" s="28" t="s">
        <v>1990</v>
      </c>
      <c r="AB8" s="29" t="s">
        <v>1989</v>
      </c>
      <c r="AC8" s="28" t="s">
        <v>1990</v>
      </c>
      <c r="AD8" s="29" t="s">
        <v>1989</v>
      </c>
      <c r="AE8" s="28" t="s">
        <v>1990</v>
      </c>
      <c r="AF8" s="29" t="s">
        <v>1989</v>
      </c>
      <c r="AG8" s="28" t="s">
        <v>1990</v>
      </c>
      <c r="AH8" s="29" t="s">
        <v>1989</v>
      </c>
      <c r="AI8" s="28" t="s">
        <v>1990</v>
      </c>
      <c r="AJ8" s="30" t="s">
        <v>1991</v>
      </c>
      <c r="AK8" s="31" t="s">
        <v>1992</v>
      </c>
      <c r="AL8" s="32" t="s">
        <v>1689</v>
      </c>
      <c r="AM8" s="33" t="s">
        <v>1690</v>
      </c>
      <c r="AN8" s="33" t="s">
        <v>1691</v>
      </c>
      <c r="AO8" s="33" t="s">
        <v>1692</v>
      </c>
      <c r="AP8" s="33" t="s">
        <v>1693</v>
      </c>
      <c r="AQ8" s="33" t="s">
        <v>1694</v>
      </c>
      <c r="AR8" s="34" t="s">
        <v>1695</v>
      </c>
      <c r="AS8" s="35" t="s">
        <v>1696</v>
      </c>
      <c r="AT8" s="33" t="s">
        <v>1697</v>
      </c>
      <c r="AU8" s="34" t="s">
        <v>1927</v>
      </c>
      <c r="AV8" s="35" t="s">
        <v>1699</v>
      </c>
      <c r="AW8" s="33" t="s">
        <v>1921</v>
      </c>
      <c r="AX8" s="33" t="s">
        <v>1701</v>
      </c>
      <c r="AY8" s="33" t="s">
        <v>1702</v>
      </c>
      <c r="AZ8" s="36" t="s">
        <v>1703</v>
      </c>
      <c r="BA8" s="927"/>
      <c r="BB8" s="925"/>
      <c r="BC8" s="926"/>
    </row>
    <row r="9" spans="1:64" ht="78" customHeight="1" x14ac:dyDescent="0.2">
      <c r="B9" s="997" t="s">
        <v>1932</v>
      </c>
      <c r="C9" s="998"/>
      <c r="D9" s="103" t="s">
        <v>486</v>
      </c>
      <c r="E9" s="102" t="str">
        <f>VLOOKUP($D$9,'CONSOLIDADO PLAN DESARROLLO'!$EB$9:$EF$62,2,0)</f>
        <v xml:space="preserve">Mantener la cobertura de acueducto del área urbana y área rural </v>
      </c>
      <c r="F9" s="37" t="str">
        <f>VLOOKUP($D$9,'CONSOLIDADO PLAN DESARROLLO'!$EB$9:$EF$62,3,0)</f>
        <v>% cobertura urbana
% cobertura rural</v>
      </c>
      <c r="G9" s="98" t="str">
        <f>VLOOKUP($D$9,'CONSOLIDADO PLAN DESARROLLO'!$EB$9:$EF$62,4,0)</f>
        <v>100%   
  99%</v>
      </c>
      <c r="H9" s="98" t="str">
        <f>VLOOKUP($D$9,'CONSOLIDADO PLAN DESARROLLO'!$EB$9:$EF$62,5,0)</f>
        <v>100%    
99%</v>
      </c>
      <c r="I9" s="928" t="s">
        <v>2012</v>
      </c>
      <c r="J9" s="929"/>
      <c r="K9" s="876"/>
      <c r="L9" s="877" t="s">
        <v>2012</v>
      </c>
      <c r="M9" s="134"/>
      <c r="N9" s="134"/>
      <c r="O9" s="134"/>
      <c r="P9" s="134"/>
      <c r="Q9" s="134"/>
      <c r="R9" s="135">
        <f t="shared" ref="R9:AZ9" si="0">+R12+R27+R36+R45+R54+R64+R73+R86+R96+R105+R114+R123+R132+R141+R150+R159+R168+R177+R186+R195+R204</f>
        <v>0</v>
      </c>
      <c r="S9" s="136">
        <f t="shared" si="0"/>
        <v>0</v>
      </c>
      <c r="T9" s="137">
        <f t="shared" si="0"/>
        <v>0</v>
      </c>
      <c r="U9" s="136">
        <f t="shared" si="0"/>
        <v>0</v>
      </c>
      <c r="V9" s="137">
        <f t="shared" si="0"/>
        <v>0</v>
      </c>
      <c r="W9" s="136">
        <f t="shared" si="0"/>
        <v>0</v>
      </c>
      <c r="X9" s="137">
        <f t="shared" si="0"/>
        <v>4516693.7738999985</v>
      </c>
      <c r="Y9" s="136">
        <f t="shared" si="0"/>
        <v>3761858.6450999994</v>
      </c>
      <c r="Z9" s="137">
        <f t="shared" si="0"/>
        <v>0</v>
      </c>
      <c r="AA9" s="136">
        <f t="shared" si="0"/>
        <v>0</v>
      </c>
      <c r="AB9" s="137">
        <f t="shared" si="0"/>
        <v>2776518.6903999997</v>
      </c>
      <c r="AC9" s="136">
        <f t="shared" si="0"/>
        <v>2826662.7504000003</v>
      </c>
      <c r="AD9" s="137">
        <f t="shared" si="0"/>
        <v>0</v>
      </c>
      <c r="AE9" s="136">
        <f t="shared" si="0"/>
        <v>0</v>
      </c>
      <c r="AF9" s="137">
        <f t="shared" si="0"/>
        <v>4379.7550000000001</v>
      </c>
      <c r="AG9" s="136">
        <f t="shared" si="0"/>
        <v>4379.7550000000001</v>
      </c>
      <c r="AH9" s="137">
        <f t="shared" ref="AH9:AI9" si="1">+AH12+AH27+AH36+AH45+AH54+AH64+AH73+AH86+AH96+AH105+AH114+AH123+AH132+AH141+AH150+AH159+AH168+AH177+AH186+AH195+AH204</f>
        <v>886.66600000000005</v>
      </c>
      <c r="AI9" s="136">
        <f t="shared" si="1"/>
        <v>886.66600000000005</v>
      </c>
      <c r="AJ9" s="138">
        <f t="shared" si="0"/>
        <v>7298478.8852999993</v>
      </c>
      <c r="AK9" s="139">
        <f t="shared" si="0"/>
        <v>6593787.8164999988</v>
      </c>
      <c r="AL9" s="140">
        <f t="shared" si="0"/>
        <v>51049</v>
      </c>
      <c r="AM9" s="141">
        <f t="shared" si="0"/>
        <v>83289</v>
      </c>
      <c r="AN9" s="141">
        <f t="shared" si="0"/>
        <v>85811</v>
      </c>
      <c r="AO9" s="141">
        <f t="shared" si="0"/>
        <v>159524</v>
      </c>
      <c r="AP9" s="141">
        <f t="shared" si="0"/>
        <v>292392</v>
      </c>
      <c r="AQ9" s="141">
        <f t="shared" si="0"/>
        <v>43758</v>
      </c>
      <c r="AR9" s="142">
        <f t="shared" si="0"/>
        <v>715823</v>
      </c>
      <c r="AS9" s="143">
        <f t="shared" si="0"/>
        <v>367638</v>
      </c>
      <c r="AT9" s="141">
        <f t="shared" si="0"/>
        <v>348185</v>
      </c>
      <c r="AU9" s="142">
        <f t="shared" si="0"/>
        <v>715823</v>
      </c>
      <c r="AV9" s="144">
        <f t="shared" si="0"/>
        <v>0</v>
      </c>
      <c r="AW9" s="145">
        <f t="shared" si="0"/>
        <v>0</v>
      </c>
      <c r="AX9" s="145">
        <f t="shared" si="0"/>
        <v>12608</v>
      </c>
      <c r="AY9" s="145">
        <f t="shared" si="0"/>
        <v>0</v>
      </c>
      <c r="AZ9" s="142">
        <f t="shared" si="0"/>
        <v>0</v>
      </c>
      <c r="BA9" s="146"/>
      <c r="BB9" s="146"/>
      <c r="BC9" s="147"/>
    </row>
    <row r="10" spans="1:64" ht="78" hidden="1" customHeight="1" x14ac:dyDescent="0.2">
      <c r="B10" s="148" t="s">
        <v>1704</v>
      </c>
      <c r="C10" s="149" t="s">
        <v>1705</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5"/>
      <c r="O11" s="935"/>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4">
        <v>1</v>
      </c>
      <c r="B12" s="162" t="s">
        <v>1706</v>
      </c>
      <c r="C12" s="163" t="s">
        <v>1707</v>
      </c>
      <c r="D12" s="164" t="s">
        <v>21</v>
      </c>
      <c r="E12" s="164" t="s">
        <v>1895</v>
      </c>
      <c r="F12" s="163" t="s">
        <v>1708</v>
      </c>
      <c r="G12" s="165" t="s">
        <v>1680</v>
      </c>
      <c r="H12" s="165" t="s">
        <v>1681</v>
      </c>
      <c r="I12" s="166" t="s">
        <v>1911</v>
      </c>
      <c r="J12" s="167">
        <f>+$N$3</f>
        <v>2017</v>
      </c>
      <c r="K12" s="165" t="s">
        <v>1928</v>
      </c>
      <c r="L12" s="166" t="s">
        <v>1985</v>
      </c>
      <c r="M12" s="163" t="s">
        <v>1709</v>
      </c>
      <c r="N12" s="163" t="s">
        <v>1710</v>
      </c>
      <c r="O12" s="163" t="s">
        <v>1711</v>
      </c>
      <c r="P12" s="163" t="s">
        <v>1712</v>
      </c>
      <c r="Q12" s="163" t="s">
        <v>1986</v>
      </c>
      <c r="R12" s="168">
        <f t="shared" ref="R12:AZ12" si="2">SUM(R13:R25)</f>
        <v>0</v>
      </c>
      <c r="S12" s="169">
        <f t="shared" si="2"/>
        <v>0</v>
      </c>
      <c r="T12" s="170">
        <f t="shared" si="2"/>
        <v>0</v>
      </c>
      <c r="U12" s="171">
        <f t="shared" si="2"/>
        <v>0</v>
      </c>
      <c r="V12" s="170">
        <f t="shared" si="2"/>
        <v>0</v>
      </c>
      <c r="W12" s="171">
        <f t="shared" si="2"/>
        <v>0</v>
      </c>
      <c r="X12" s="170">
        <f t="shared" si="2"/>
        <v>2372786.4589999993</v>
      </c>
      <c r="Y12" s="171">
        <f t="shared" si="2"/>
        <v>1611178.5222</v>
      </c>
      <c r="Z12" s="170">
        <f t="shared" si="2"/>
        <v>0</v>
      </c>
      <c r="AA12" s="171">
        <f t="shared" si="2"/>
        <v>0</v>
      </c>
      <c r="AB12" s="170">
        <f t="shared" si="2"/>
        <v>451296.538</v>
      </c>
      <c r="AC12" s="171">
        <f t="shared" si="2"/>
        <v>501440.598</v>
      </c>
      <c r="AD12" s="170">
        <f t="shared" si="2"/>
        <v>0</v>
      </c>
      <c r="AE12" s="171">
        <f t="shared" si="2"/>
        <v>0</v>
      </c>
      <c r="AF12" s="170">
        <f t="shared" si="2"/>
        <v>4379.7550000000001</v>
      </c>
      <c r="AG12" s="172">
        <f t="shared" si="2"/>
        <v>4379.7550000000001</v>
      </c>
      <c r="AH12" s="170">
        <f t="shared" ref="AH12:AI12" si="3">SUM(AH13:AH25)</f>
        <v>0</v>
      </c>
      <c r="AI12" s="171">
        <f t="shared" si="3"/>
        <v>0</v>
      </c>
      <c r="AJ12" s="173">
        <f t="shared" si="2"/>
        <v>2828462.7519999994</v>
      </c>
      <c r="AK12" s="174">
        <f t="shared" si="2"/>
        <v>2116998.8751999997</v>
      </c>
      <c r="AL12" s="41">
        <f t="shared" si="2"/>
        <v>14202</v>
      </c>
      <c r="AM12" s="42">
        <f t="shared" si="2"/>
        <v>23172</v>
      </c>
      <c r="AN12" s="42">
        <f t="shared" si="2"/>
        <v>23874</v>
      </c>
      <c r="AO12" s="42">
        <f t="shared" si="2"/>
        <v>44382</v>
      </c>
      <c r="AP12" s="42">
        <f t="shared" si="2"/>
        <v>81348</v>
      </c>
      <c r="AQ12" s="42">
        <f t="shared" si="2"/>
        <v>12174</v>
      </c>
      <c r="AR12" s="43">
        <f t="shared" si="2"/>
        <v>199152</v>
      </c>
      <c r="AS12" s="105">
        <f t="shared" si="2"/>
        <v>102282</v>
      </c>
      <c r="AT12" s="42">
        <f t="shared" si="2"/>
        <v>96870</v>
      </c>
      <c r="AU12" s="43">
        <f t="shared" si="2"/>
        <v>199152</v>
      </c>
      <c r="AV12" s="105">
        <f t="shared" si="2"/>
        <v>0</v>
      </c>
      <c r="AW12" s="42">
        <f t="shared" si="2"/>
        <v>0</v>
      </c>
      <c r="AX12" s="42">
        <f t="shared" si="2"/>
        <v>4314</v>
      </c>
      <c r="AY12" s="42">
        <f t="shared" si="2"/>
        <v>0</v>
      </c>
      <c r="AZ12" s="106">
        <f t="shared" si="2"/>
        <v>0</v>
      </c>
      <c r="BA12" s="44" t="s">
        <v>1686</v>
      </c>
      <c r="BB12" s="44" t="s">
        <v>1988</v>
      </c>
      <c r="BC12" s="45" t="s">
        <v>1688</v>
      </c>
    </row>
    <row r="13" spans="1:64" ht="45" x14ac:dyDescent="0.2">
      <c r="A13" s="955"/>
      <c r="B13" s="957" t="str">
        <f>VLOOKUP($D$9,'PROYECTOS REGISTRADOS'!$A$2:$D$82,4,0)</f>
        <v>Mejoramiento de la cobertura de Acueducto del Área Urbana y Área Rural del Municipio de Tocancipá, Cundinamarca, Centro Oriente</v>
      </c>
      <c r="C13" s="959" t="str">
        <f>VLOOKUP($D$9,'PROYECTOS REGISTRADOS'!$A$2:$D$82,3,0)</f>
        <v>2016-25817-0045</v>
      </c>
      <c r="D13" s="961" t="s">
        <v>1350</v>
      </c>
      <c r="E13" s="965" t="str">
        <f>IF(D13=0,"0-0",(VLOOKUP(D13,'CONSOLIDADO PLAN DESARROLLO'!$EL$9:$ET$304,2,0)))</f>
        <v>Ampliar la capacidad de tratamiento de las Plantas de Agua Potable</v>
      </c>
      <c r="F13" s="963" t="str">
        <f>IF(D13=0,"0-0",(VLOOKUP(D13,'CONSOLIDADO PLAN DESARROLLO'!$EL$9:$ET$304,3,0)))</f>
        <v>No. de PTAP ampliadas</v>
      </c>
      <c r="G13" s="985">
        <f>IF(D13=0,"0-0",(VLOOKUP(D13,'CONSOLIDADO PLAN DESARROLLO'!$EL$9:$ET$304,4,0)))</f>
        <v>3</v>
      </c>
      <c r="H13" s="968">
        <f>IF(D13=0,"0-0",(VLOOKUP(D13,'CONSOLIDADO PLAN DESARROLLO'!$EL$9:$ET$304,5,0)))</f>
        <v>3</v>
      </c>
      <c r="I13" s="970">
        <f>IF(D13=0,"0-0",(VLOOKUP(D13,'CONSOLIDADO PLAN DESARROLLO'!$EL$9:$ET$304,$R$3,0)))</f>
        <v>0.2</v>
      </c>
      <c r="J13" s="971"/>
      <c r="K13" s="976"/>
      <c r="L13" s="981">
        <v>0.2</v>
      </c>
      <c r="M13" s="820" t="s">
        <v>1933</v>
      </c>
      <c r="N13" s="818" t="s">
        <v>1934</v>
      </c>
      <c r="O13" s="822">
        <v>3</v>
      </c>
      <c r="P13" s="46"/>
      <c r="Q13" s="47">
        <v>1</v>
      </c>
      <c r="R13" s="885">
        <v>0</v>
      </c>
      <c r="S13" s="48">
        <v>0</v>
      </c>
      <c r="T13" s="888">
        <v>0</v>
      </c>
      <c r="U13" s="49">
        <v>0</v>
      </c>
      <c r="V13" s="888">
        <v>0</v>
      </c>
      <c r="W13" s="49">
        <v>0</v>
      </c>
      <c r="X13" s="888">
        <f>787463877/1000+Y14+Y22+Y23+Y13+Y24+Y15</f>
        <v>2372786.4589999993</v>
      </c>
      <c r="Y13" s="49">
        <v>0</v>
      </c>
      <c r="Z13" s="888">
        <v>0</v>
      </c>
      <c r="AA13" s="49">
        <v>0</v>
      </c>
      <c r="AB13" s="888">
        <f>+AC15</f>
        <v>451296.538</v>
      </c>
      <c r="AC13" s="49">
        <v>0</v>
      </c>
      <c r="AD13" s="888">
        <v>0</v>
      </c>
      <c r="AE13" s="49">
        <v>0</v>
      </c>
      <c r="AF13" s="888">
        <f>+AG13</f>
        <v>4379.7550000000001</v>
      </c>
      <c r="AG13" s="50">
        <f>4379755/1000</f>
        <v>4379.7550000000001</v>
      </c>
      <c r="AH13" s="888">
        <v>0</v>
      </c>
      <c r="AI13" s="49">
        <v>0</v>
      </c>
      <c r="AJ13" s="882">
        <f>+R13+T13+V13+X13+Z13+AB13+AD13+AF13+AH13</f>
        <v>2828462.7519999994</v>
      </c>
      <c r="AK13" s="104">
        <f>AC13+AE13+AG13+S13+U13+W13+Y13+AA13+AI13</f>
        <v>4379.7550000000001</v>
      </c>
      <c r="AL13" s="51">
        <v>0</v>
      </c>
      <c r="AM13" s="54">
        <v>0</v>
      </c>
      <c r="AN13" s="54">
        <v>0</v>
      </c>
      <c r="AO13" s="54">
        <v>0</v>
      </c>
      <c r="AP13" s="54">
        <v>0</v>
      </c>
      <c r="AQ13" s="54">
        <v>0</v>
      </c>
      <c r="AR13" s="53">
        <f t="shared" ref="AR13:AR17" si="4">SUM(AL13:AQ13)</f>
        <v>0</v>
      </c>
      <c r="AS13" s="54">
        <v>0</v>
      </c>
      <c r="AT13" s="52">
        <v>0</v>
      </c>
      <c r="AU13" s="53">
        <f t="shared" ref="AU13:AU17" si="5">SUM(AS13:AT13)</f>
        <v>0</v>
      </c>
      <c r="AV13" s="54">
        <v>0</v>
      </c>
      <c r="AW13" s="52">
        <v>0</v>
      </c>
      <c r="AX13" s="52">
        <v>0</v>
      </c>
      <c r="AY13" s="52">
        <v>0</v>
      </c>
      <c r="AZ13" s="55">
        <v>0</v>
      </c>
      <c r="BA13" s="56" t="s">
        <v>1995</v>
      </c>
      <c r="BB13" s="56" t="s">
        <v>998</v>
      </c>
      <c r="BC13" s="57" t="s">
        <v>1997</v>
      </c>
    </row>
    <row r="14" spans="1:64" ht="52.5" x14ac:dyDescent="0.2">
      <c r="A14" s="955"/>
      <c r="B14" s="957"/>
      <c r="C14" s="959"/>
      <c r="D14" s="961"/>
      <c r="E14" s="966"/>
      <c r="F14" s="963"/>
      <c r="G14" s="985"/>
      <c r="H14" s="968"/>
      <c r="I14" s="972"/>
      <c r="J14" s="973"/>
      <c r="K14" s="977"/>
      <c r="L14" s="982"/>
      <c r="M14" s="820" t="s">
        <v>1940</v>
      </c>
      <c r="N14" s="818" t="s">
        <v>1934</v>
      </c>
      <c r="O14" s="822">
        <v>1</v>
      </c>
      <c r="P14" s="46"/>
      <c r="Q14" s="47">
        <v>0.1</v>
      </c>
      <c r="R14" s="886"/>
      <c r="S14" s="48">
        <v>0</v>
      </c>
      <c r="T14" s="889"/>
      <c r="U14" s="49">
        <v>0</v>
      </c>
      <c r="V14" s="889"/>
      <c r="W14" s="49">
        <v>0</v>
      </c>
      <c r="X14" s="889"/>
      <c r="Y14" s="49">
        <f>1800560/1000</f>
        <v>1800.56</v>
      </c>
      <c r="Z14" s="889"/>
      <c r="AA14" s="49">
        <v>0</v>
      </c>
      <c r="AB14" s="889"/>
      <c r="AC14" s="49">
        <v>0</v>
      </c>
      <c r="AD14" s="889"/>
      <c r="AE14" s="49">
        <v>0</v>
      </c>
      <c r="AF14" s="889"/>
      <c r="AG14" s="50">
        <v>0</v>
      </c>
      <c r="AH14" s="889"/>
      <c r="AI14" s="49">
        <v>0</v>
      </c>
      <c r="AJ14" s="883"/>
      <c r="AK14" s="104">
        <f t="shared" ref="AK14:AK24" si="6">AC14+AE14+AG14+S14+U14+W14+Y14+AA14+AI14</f>
        <v>1800.56</v>
      </c>
      <c r="AL14" s="51">
        <v>2367</v>
      </c>
      <c r="AM14" s="52">
        <v>3862</v>
      </c>
      <c r="AN14" s="52">
        <v>3979</v>
      </c>
      <c r="AO14" s="52">
        <v>7397</v>
      </c>
      <c r="AP14" s="52">
        <v>13558</v>
      </c>
      <c r="AQ14" s="52">
        <v>2029</v>
      </c>
      <c r="AR14" s="53">
        <f t="shared" si="4"/>
        <v>33192</v>
      </c>
      <c r="AS14" s="54">
        <v>17047</v>
      </c>
      <c r="AT14" s="52">
        <v>16145</v>
      </c>
      <c r="AU14" s="53">
        <f t="shared" si="5"/>
        <v>33192</v>
      </c>
      <c r="AV14" s="54">
        <v>0</v>
      </c>
      <c r="AW14" s="52">
        <v>0</v>
      </c>
      <c r="AX14" s="52">
        <v>719</v>
      </c>
      <c r="AY14" s="52">
        <v>0</v>
      </c>
      <c r="AZ14" s="55">
        <v>0</v>
      </c>
      <c r="BA14" s="56" t="s">
        <v>1996</v>
      </c>
      <c r="BB14" s="56" t="s">
        <v>1997</v>
      </c>
      <c r="BC14" s="56" t="s">
        <v>1997</v>
      </c>
    </row>
    <row r="15" spans="1:64" ht="43.5" x14ac:dyDescent="0.2">
      <c r="A15" s="955"/>
      <c r="B15" s="957"/>
      <c r="C15" s="959"/>
      <c r="D15" s="961"/>
      <c r="E15" s="966"/>
      <c r="F15" s="963"/>
      <c r="G15" s="985"/>
      <c r="H15" s="968"/>
      <c r="I15" s="972"/>
      <c r="J15" s="973"/>
      <c r="K15" s="977"/>
      <c r="L15" s="982"/>
      <c r="M15" s="820" t="s">
        <v>1961</v>
      </c>
      <c r="N15" s="818" t="s">
        <v>1934</v>
      </c>
      <c r="O15" s="822">
        <v>1</v>
      </c>
      <c r="P15" s="46"/>
      <c r="Q15" s="47">
        <v>0.1</v>
      </c>
      <c r="R15" s="886"/>
      <c r="S15" s="48">
        <v>0</v>
      </c>
      <c r="T15" s="889"/>
      <c r="U15" s="49">
        <v>0</v>
      </c>
      <c r="V15" s="889"/>
      <c r="W15" s="49">
        <v>0</v>
      </c>
      <c r="X15" s="889"/>
      <c r="Y15" s="49">
        <f>232703462/1000</f>
        <v>232703.462</v>
      </c>
      <c r="Z15" s="889"/>
      <c r="AA15" s="49">
        <v>0</v>
      </c>
      <c r="AB15" s="889"/>
      <c r="AC15" s="49">
        <f>451296538/1000</f>
        <v>451296.538</v>
      </c>
      <c r="AD15" s="889"/>
      <c r="AE15" s="49">
        <v>0</v>
      </c>
      <c r="AF15" s="889"/>
      <c r="AG15" s="50">
        <v>0</v>
      </c>
      <c r="AH15" s="889"/>
      <c r="AI15" s="49">
        <v>0</v>
      </c>
      <c r="AJ15" s="883"/>
      <c r="AK15" s="104">
        <f t="shared" si="6"/>
        <v>684000</v>
      </c>
      <c r="AL15" s="51">
        <v>2367</v>
      </c>
      <c r="AM15" s="54">
        <v>3862</v>
      </c>
      <c r="AN15" s="54">
        <v>3979</v>
      </c>
      <c r="AO15" s="54">
        <v>7397</v>
      </c>
      <c r="AP15" s="54">
        <v>13558</v>
      </c>
      <c r="AQ15" s="54">
        <v>2029</v>
      </c>
      <c r="AR15" s="53">
        <f t="shared" si="4"/>
        <v>33192</v>
      </c>
      <c r="AS15" s="54">
        <v>17047</v>
      </c>
      <c r="AT15" s="52">
        <v>16145</v>
      </c>
      <c r="AU15" s="53">
        <f t="shared" si="5"/>
        <v>33192</v>
      </c>
      <c r="AV15" s="54">
        <v>0</v>
      </c>
      <c r="AW15" s="52">
        <v>0</v>
      </c>
      <c r="AX15" s="52">
        <v>719</v>
      </c>
      <c r="AY15" s="52">
        <v>0</v>
      </c>
      <c r="AZ15" s="55">
        <v>0</v>
      </c>
      <c r="BA15" s="56" t="s">
        <v>1995</v>
      </c>
      <c r="BB15" s="56" t="s">
        <v>998</v>
      </c>
      <c r="BC15" s="57" t="s">
        <v>1997</v>
      </c>
    </row>
    <row r="16" spans="1:64" ht="45" x14ac:dyDescent="0.2">
      <c r="A16" s="955"/>
      <c r="B16" s="957"/>
      <c r="C16" s="959"/>
      <c r="D16" s="961"/>
      <c r="E16" s="966"/>
      <c r="F16" s="963"/>
      <c r="G16" s="985"/>
      <c r="H16" s="968"/>
      <c r="I16" s="972"/>
      <c r="J16" s="973"/>
      <c r="K16" s="977"/>
      <c r="L16" s="982"/>
      <c r="M16" s="820" t="s">
        <v>1962</v>
      </c>
      <c r="N16" s="818" t="s">
        <v>1934</v>
      </c>
      <c r="O16" s="822">
        <v>1</v>
      </c>
      <c r="P16" s="46"/>
      <c r="Q16" s="47">
        <v>0.1</v>
      </c>
      <c r="R16" s="886"/>
      <c r="S16" s="48">
        <v>0</v>
      </c>
      <c r="T16" s="889"/>
      <c r="U16" s="49">
        <v>0</v>
      </c>
      <c r="V16" s="889"/>
      <c r="W16" s="49">
        <v>0</v>
      </c>
      <c r="X16" s="889"/>
      <c r="Y16" s="49">
        <f>25855940.2/1000</f>
        <v>25855.940200000001</v>
      </c>
      <c r="Z16" s="889"/>
      <c r="AA16" s="49">
        <v>0</v>
      </c>
      <c r="AB16" s="889"/>
      <c r="AC16" s="49">
        <f>50144060/1000</f>
        <v>50144.06</v>
      </c>
      <c r="AD16" s="889"/>
      <c r="AE16" s="49">
        <v>0</v>
      </c>
      <c r="AF16" s="889"/>
      <c r="AG16" s="50">
        <v>0</v>
      </c>
      <c r="AH16" s="889"/>
      <c r="AI16" s="49">
        <v>0</v>
      </c>
      <c r="AJ16" s="883"/>
      <c r="AK16" s="104">
        <f t="shared" si="6"/>
        <v>76000.000199999995</v>
      </c>
      <c r="AL16" s="51">
        <v>2367</v>
      </c>
      <c r="AM16" s="54">
        <v>3862</v>
      </c>
      <c r="AN16" s="54">
        <v>3979</v>
      </c>
      <c r="AO16" s="54">
        <v>7397</v>
      </c>
      <c r="AP16" s="54">
        <v>13558</v>
      </c>
      <c r="AQ16" s="54">
        <v>2029</v>
      </c>
      <c r="AR16" s="53">
        <f t="shared" si="4"/>
        <v>33192</v>
      </c>
      <c r="AS16" s="54">
        <v>17047</v>
      </c>
      <c r="AT16" s="52">
        <v>16145</v>
      </c>
      <c r="AU16" s="53">
        <f t="shared" si="5"/>
        <v>33192</v>
      </c>
      <c r="AV16" s="54">
        <v>0</v>
      </c>
      <c r="AW16" s="52">
        <v>0</v>
      </c>
      <c r="AX16" s="52">
        <v>719</v>
      </c>
      <c r="AY16" s="52">
        <v>0</v>
      </c>
      <c r="AZ16" s="55">
        <v>0</v>
      </c>
      <c r="BA16" s="56" t="s">
        <v>1995</v>
      </c>
      <c r="BB16" s="56" t="s">
        <v>998</v>
      </c>
      <c r="BC16" s="57" t="s">
        <v>1997</v>
      </c>
    </row>
    <row r="17" spans="1:55" ht="45" x14ac:dyDescent="0.2">
      <c r="A17" s="955"/>
      <c r="B17" s="957"/>
      <c r="C17" s="959"/>
      <c r="D17" s="961"/>
      <c r="E17" s="966"/>
      <c r="F17" s="963"/>
      <c r="G17" s="985"/>
      <c r="H17" s="968"/>
      <c r="I17" s="972"/>
      <c r="J17" s="973"/>
      <c r="K17" s="977"/>
      <c r="L17" s="982"/>
      <c r="M17" s="820" t="s">
        <v>1941</v>
      </c>
      <c r="N17" s="818" t="s">
        <v>1934</v>
      </c>
      <c r="O17" s="822">
        <v>1</v>
      </c>
      <c r="P17" s="46"/>
      <c r="Q17" s="47">
        <v>0</v>
      </c>
      <c r="R17" s="886"/>
      <c r="S17" s="48">
        <v>0</v>
      </c>
      <c r="T17" s="889"/>
      <c r="U17" s="49">
        <v>0</v>
      </c>
      <c r="V17" s="889"/>
      <c r="W17" s="49">
        <v>0</v>
      </c>
      <c r="X17" s="889"/>
      <c r="Y17" s="49">
        <v>0</v>
      </c>
      <c r="Z17" s="889"/>
      <c r="AA17" s="49">
        <v>0</v>
      </c>
      <c r="AB17" s="889"/>
      <c r="AC17" s="49">
        <v>0</v>
      </c>
      <c r="AD17" s="889"/>
      <c r="AE17" s="49">
        <v>0</v>
      </c>
      <c r="AF17" s="889"/>
      <c r="AG17" s="50">
        <v>0</v>
      </c>
      <c r="AH17" s="889"/>
      <c r="AI17" s="49">
        <v>0</v>
      </c>
      <c r="AJ17" s="883"/>
      <c r="AK17" s="104">
        <f t="shared" si="6"/>
        <v>0</v>
      </c>
      <c r="AL17" s="51">
        <v>0</v>
      </c>
      <c r="AM17" s="52">
        <v>0</v>
      </c>
      <c r="AN17" s="52">
        <v>0</v>
      </c>
      <c r="AO17" s="52">
        <v>0</v>
      </c>
      <c r="AP17" s="52">
        <v>0</v>
      </c>
      <c r="AQ17" s="52">
        <v>0</v>
      </c>
      <c r="AR17" s="53">
        <f t="shared" si="4"/>
        <v>0</v>
      </c>
      <c r="AS17" s="54">
        <v>0</v>
      </c>
      <c r="AT17" s="52">
        <v>0</v>
      </c>
      <c r="AU17" s="53">
        <f t="shared" si="5"/>
        <v>0</v>
      </c>
      <c r="AV17" s="54">
        <v>0</v>
      </c>
      <c r="AW17" s="52">
        <v>0</v>
      </c>
      <c r="AX17" s="52">
        <v>0</v>
      </c>
      <c r="AY17" s="52">
        <v>0</v>
      </c>
      <c r="AZ17" s="55">
        <v>0</v>
      </c>
      <c r="BA17" s="56"/>
      <c r="BB17" s="56"/>
      <c r="BC17" s="57"/>
    </row>
    <row r="18" spans="1:55" ht="22.5" x14ac:dyDescent="0.2">
      <c r="A18" s="955"/>
      <c r="B18" s="957"/>
      <c r="C18" s="959"/>
      <c r="D18" s="961"/>
      <c r="E18" s="966"/>
      <c r="F18" s="963"/>
      <c r="G18" s="985"/>
      <c r="H18" s="968"/>
      <c r="I18" s="972"/>
      <c r="J18" s="973"/>
      <c r="K18" s="977"/>
      <c r="L18" s="982"/>
      <c r="M18" s="820" t="s">
        <v>1963</v>
      </c>
      <c r="N18" s="818" t="s">
        <v>1934</v>
      </c>
      <c r="O18" s="822">
        <v>2</v>
      </c>
      <c r="P18" s="107"/>
      <c r="Q18" s="108">
        <v>0</v>
      </c>
      <c r="R18" s="886"/>
      <c r="S18" s="48">
        <v>0</v>
      </c>
      <c r="T18" s="889"/>
      <c r="U18" s="49">
        <v>0</v>
      </c>
      <c r="V18" s="889"/>
      <c r="W18" s="49">
        <v>0</v>
      </c>
      <c r="X18" s="889"/>
      <c r="Y18" s="49">
        <v>0</v>
      </c>
      <c r="Z18" s="889"/>
      <c r="AA18" s="49">
        <v>0</v>
      </c>
      <c r="AB18" s="889"/>
      <c r="AC18" s="49">
        <v>0</v>
      </c>
      <c r="AD18" s="889"/>
      <c r="AE18" s="49">
        <v>0</v>
      </c>
      <c r="AF18" s="889"/>
      <c r="AG18" s="50">
        <v>0</v>
      </c>
      <c r="AH18" s="889"/>
      <c r="AI18" s="49">
        <v>0</v>
      </c>
      <c r="AJ18" s="883"/>
      <c r="AK18" s="104">
        <f t="shared" si="6"/>
        <v>0</v>
      </c>
      <c r="AL18" s="51">
        <v>0</v>
      </c>
      <c r="AM18" s="52">
        <v>0</v>
      </c>
      <c r="AN18" s="52">
        <v>0</v>
      </c>
      <c r="AO18" s="52">
        <v>0</v>
      </c>
      <c r="AP18" s="52">
        <v>0</v>
      </c>
      <c r="AQ18" s="52">
        <v>0</v>
      </c>
      <c r="AR18" s="53">
        <f t="shared" ref="AR18:AR24" si="7">SUM(AL18:AQ18)</f>
        <v>0</v>
      </c>
      <c r="AS18" s="54">
        <v>0</v>
      </c>
      <c r="AT18" s="52">
        <v>0</v>
      </c>
      <c r="AU18" s="53">
        <f t="shared" ref="AU18:AU21" si="8">SUM(AS18:AT18)</f>
        <v>0</v>
      </c>
      <c r="AV18" s="54">
        <v>0</v>
      </c>
      <c r="AW18" s="52">
        <v>0</v>
      </c>
      <c r="AX18" s="52">
        <v>0</v>
      </c>
      <c r="AY18" s="52">
        <v>0</v>
      </c>
      <c r="AZ18" s="55">
        <v>0</v>
      </c>
      <c r="BA18" s="56"/>
      <c r="BB18" s="56"/>
      <c r="BC18" s="57"/>
    </row>
    <row r="19" spans="1:55" ht="33.75" x14ac:dyDescent="0.2">
      <c r="A19" s="955"/>
      <c r="B19" s="957"/>
      <c r="C19" s="959"/>
      <c r="D19" s="961"/>
      <c r="E19" s="966"/>
      <c r="F19" s="963"/>
      <c r="G19" s="985"/>
      <c r="H19" s="968"/>
      <c r="I19" s="972"/>
      <c r="J19" s="973"/>
      <c r="K19" s="977"/>
      <c r="L19" s="982"/>
      <c r="M19" s="820" t="s">
        <v>1942</v>
      </c>
      <c r="N19" s="818" t="s">
        <v>1934</v>
      </c>
      <c r="O19" s="822">
        <v>1</v>
      </c>
      <c r="P19" s="46"/>
      <c r="Q19" s="47">
        <v>0</v>
      </c>
      <c r="R19" s="886"/>
      <c r="S19" s="48">
        <v>0</v>
      </c>
      <c r="T19" s="889"/>
      <c r="U19" s="49">
        <v>0</v>
      </c>
      <c r="V19" s="889"/>
      <c r="W19" s="49">
        <v>0</v>
      </c>
      <c r="X19" s="889"/>
      <c r="Y19" s="49">
        <v>0</v>
      </c>
      <c r="Z19" s="889"/>
      <c r="AA19" s="49">
        <v>0</v>
      </c>
      <c r="AB19" s="889"/>
      <c r="AC19" s="49">
        <v>0</v>
      </c>
      <c r="AD19" s="889"/>
      <c r="AE19" s="49">
        <v>0</v>
      </c>
      <c r="AF19" s="889"/>
      <c r="AG19" s="50">
        <v>0</v>
      </c>
      <c r="AH19" s="889"/>
      <c r="AI19" s="49">
        <v>0</v>
      </c>
      <c r="AJ19" s="883"/>
      <c r="AK19" s="104">
        <f t="shared" si="6"/>
        <v>0</v>
      </c>
      <c r="AL19" s="51">
        <v>0</v>
      </c>
      <c r="AM19" s="52">
        <v>0</v>
      </c>
      <c r="AN19" s="52">
        <v>0</v>
      </c>
      <c r="AO19" s="52">
        <v>0</v>
      </c>
      <c r="AP19" s="52">
        <v>0</v>
      </c>
      <c r="AQ19" s="52">
        <v>0</v>
      </c>
      <c r="AR19" s="53">
        <f t="shared" si="7"/>
        <v>0</v>
      </c>
      <c r="AS19" s="54">
        <v>0</v>
      </c>
      <c r="AT19" s="52">
        <v>0</v>
      </c>
      <c r="AU19" s="53">
        <f t="shared" si="8"/>
        <v>0</v>
      </c>
      <c r="AV19" s="54">
        <v>0</v>
      </c>
      <c r="AW19" s="52">
        <v>0</v>
      </c>
      <c r="AX19" s="52">
        <v>0</v>
      </c>
      <c r="AY19" s="52">
        <v>0</v>
      </c>
      <c r="AZ19" s="55">
        <v>0</v>
      </c>
      <c r="BA19" s="56"/>
      <c r="BB19" s="56"/>
      <c r="BC19" s="57"/>
    </row>
    <row r="20" spans="1:55" ht="22.5" x14ac:dyDescent="0.2">
      <c r="A20" s="955"/>
      <c r="B20" s="957"/>
      <c r="C20" s="959"/>
      <c r="D20" s="961"/>
      <c r="E20" s="966"/>
      <c r="F20" s="963"/>
      <c r="G20" s="985"/>
      <c r="H20" s="968"/>
      <c r="I20" s="972"/>
      <c r="J20" s="973"/>
      <c r="K20" s="977"/>
      <c r="L20" s="982"/>
      <c r="M20" s="820" t="s">
        <v>1964</v>
      </c>
      <c r="N20" s="818" t="s">
        <v>1934</v>
      </c>
      <c r="O20" s="822">
        <v>1</v>
      </c>
      <c r="P20" s="46"/>
      <c r="Q20" s="47">
        <v>0</v>
      </c>
      <c r="R20" s="886"/>
      <c r="S20" s="48">
        <v>0</v>
      </c>
      <c r="T20" s="889"/>
      <c r="U20" s="49">
        <v>0</v>
      </c>
      <c r="V20" s="889"/>
      <c r="W20" s="49">
        <v>0</v>
      </c>
      <c r="X20" s="889"/>
      <c r="Y20" s="49">
        <v>0</v>
      </c>
      <c r="Z20" s="889"/>
      <c r="AA20" s="49">
        <v>0</v>
      </c>
      <c r="AB20" s="889"/>
      <c r="AC20" s="49">
        <v>0</v>
      </c>
      <c r="AD20" s="889"/>
      <c r="AE20" s="49">
        <v>0</v>
      </c>
      <c r="AF20" s="889"/>
      <c r="AG20" s="50">
        <v>0</v>
      </c>
      <c r="AH20" s="889"/>
      <c r="AI20" s="49">
        <v>0</v>
      </c>
      <c r="AJ20" s="883"/>
      <c r="AK20" s="104">
        <f t="shared" si="6"/>
        <v>0</v>
      </c>
      <c r="AL20" s="51">
        <v>0</v>
      </c>
      <c r="AM20" s="52">
        <v>0</v>
      </c>
      <c r="AN20" s="52">
        <v>0</v>
      </c>
      <c r="AO20" s="52">
        <v>0</v>
      </c>
      <c r="AP20" s="52">
        <v>0</v>
      </c>
      <c r="AQ20" s="52">
        <v>0</v>
      </c>
      <c r="AR20" s="53">
        <f t="shared" si="7"/>
        <v>0</v>
      </c>
      <c r="AS20" s="54">
        <v>0</v>
      </c>
      <c r="AT20" s="52">
        <v>0</v>
      </c>
      <c r="AU20" s="53">
        <f t="shared" si="8"/>
        <v>0</v>
      </c>
      <c r="AV20" s="54">
        <v>0</v>
      </c>
      <c r="AW20" s="52">
        <v>0</v>
      </c>
      <c r="AX20" s="52">
        <v>0</v>
      </c>
      <c r="AY20" s="52">
        <v>0</v>
      </c>
      <c r="AZ20" s="55">
        <v>0</v>
      </c>
      <c r="BA20" s="56"/>
      <c r="BB20" s="56"/>
      <c r="BC20" s="57"/>
    </row>
    <row r="21" spans="1:55" ht="22.5" x14ac:dyDescent="0.2">
      <c r="A21" s="955"/>
      <c r="B21" s="957"/>
      <c r="C21" s="959"/>
      <c r="D21" s="961"/>
      <c r="E21" s="966"/>
      <c r="F21" s="963"/>
      <c r="G21" s="985"/>
      <c r="H21" s="968"/>
      <c r="I21" s="972"/>
      <c r="J21" s="973"/>
      <c r="K21" s="977"/>
      <c r="L21" s="982"/>
      <c r="M21" s="820" t="s">
        <v>1943</v>
      </c>
      <c r="N21" s="818" t="s">
        <v>1934</v>
      </c>
      <c r="O21" s="822">
        <v>3</v>
      </c>
      <c r="P21" s="46"/>
      <c r="Q21" s="47">
        <v>0</v>
      </c>
      <c r="R21" s="886"/>
      <c r="S21" s="48">
        <v>0</v>
      </c>
      <c r="T21" s="889"/>
      <c r="U21" s="49">
        <v>0</v>
      </c>
      <c r="V21" s="889"/>
      <c r="W21" s="49">
        <v>0</v>
      </c>
      <c r="X21" s="889"/>
      <c r="Y21" s="49">
        <v>0</v>
      </c>
      <c r="Z21" s="889"/>
      <c r="AA21" s="49">
        <v>0</v>
      </c>
      <c r="AB21" s="889"/>
      <c r="AC21" s="49">
        <v>0</v>
      </c>
      <c r="AD21" s="889"/>
      <c r="AE21" s="49">
        <v>0</v>
      </c>
      <c r="AF21" s="889"/>
      <c r="AG21" s="50">
        <v>0</v>
      </c>
      <c r="AH21" s="889"/>
      <c r="AI21" s="49">
        <v>0</v>
      </c>
      <c r="AJ21" s="883"/>
      <c r="AK21" s="104">
        <f t="shared" si="6"/>
        <v>0</v>
      </c>
      <c r="AL21" s="113">
        <v>0</v>
      </c>
      <c r="AM21" s="113">
        <v>0</v>
      </c>
      <c r="AN21" s="113">
        <v>0</v>
      </c>
      <c r="AO21" s="113">
        <v>0</v>
      </c>
      <c r="AP21" s="113">
        <v>0</v>
      </c>
      <c r="AQ21" s="113">
        <v>0</v>
      </c>
      <c r="AR21" s="53">
        <f t="shared" si="7"/>
        <v>0</v>
      </c>
      <c r="AS21" s="54">
        <v>0</v>
      </c>
      <c r="AT21" s="52">
        <v>0</v>
      </c>
      <c r="AU21" s="53">
        <f t="shared" si="8"/>
        <v>0</v>
      </c>
      <c r="AV21" s="54">
        <v>0</v>
      </c>
      <c r="AW21" s="52">
        <v>0</v>
      </c>
      <c r="AX21" s="52">
        <v>0</v>
      </c>
      <c r="AY21" s="52">
        <v>0</v>
      </c>
      <c r="AZ21" s="55">
        <v>0</v>
      </c>
      <c r="BA21" s="56"/>
      <c r="BB21" s="56"/>
      <c r="BC21" s="57"/>
    </row>
    <row r="22" spans="1:55" ht="15" customHeight="1" x14ac:dyDescent="0.2">
      <c r="A22" s="955"/>
      <c r="B22" s="957"/>
      <c r="C22" s="959"/>
      <c r="D22" s="961"/>
      <c r="E22" s="966"/>
      <c r="F22" s="963"/>
      <c r="G22" s="985"/>
      <c r="H22" s="968"/>
      <c r="I22" s="972"/>
      <c r="J22" s="973"/>
      <c r="K22" s="977"/>
      <c r="L22" s="982"/>
      <c r="M22" s="821" t="s">
        <v>1944</v>
      </c>
      <c r="N22" s="819" t="s">
        <v>1934</v>
      </c>
      <c r="O22" s="823">
        <v>3</v>
      </c>
      <c r="P22" s="46"/>
      <c r="Q22" s="47">
        <v>1</v>
      </c>
      <c r="R22" s="886"/>
      <c r="S22" s="109">
        <v>0</v>
      </c>
      <c r="T22" s="889"/>
      <c r="U22" s="110">
        <v>0</v>
      </c>
      <c r="V22" s="889"/>
      <c r="W22" s="110">
        <v>0</v>
      </c>
      <c r="X22" s="889"/>
      <c r="Y22" s="110">
        <f>1342324630/1000</f>
        <v>1342324.63</v>
      </c>
      <c r="Z22" s="889"/>
      <c r="AA22" s="110">
        <v>0</v>
      </c>
      <c r="AB22" s="889"/>
      <c r="AC22" s="110">
        <v>0</v>
      </c>
      <c r="AD22" s="889"/>
      <c r="AE22" s="110">
        <v>0</v>
      </c>
      <c r="AF22" s="889"/>
      <c r="AG22" s="111">
        <v>0</v>
      </c>
      <c r="AH22" s="889"/>
      <c r="AI22" s="110">
        <v>0</v>
      </c>
      <c r="AJ22" s="883"/>
      <c r="AK22" s="104">
        <f t="shared" si="6"/>
        <v>1342324.63</v>
      </c>
      <c r="AL22" s="113">
        <v>2367</v>
      </c>
      <c r="AM22" s="113">
        <v>3862</v>
      </c>
      <c r="AN22" s="113">
        <v>3979</v>
      </c>
      <c r="AO22" s="113">
        <v>7397</v>
      </c>
      <c r="AP22" s="113">
        <v>13558</v>
      </c>
      <c r="AQ22" s="113">
        <v>2029</v>
      </c>
      <c r="AR22" s="53">
        <f t="shared" ref="AR22:AR23" si="9">SUM(AL22:AQ22)</f>
        <v>33192</v>
      </c>
      <c r="AS22" s="113">
        <v>17047</v>
      </c>
      <c r="AT22" s="113">
        <v>16145</v>
      </c>
      <c r="AU22" s="53">
        <f>SUM(AS22:AT22)</f>
        <v>33192</v>
      </c>
      <c r="AV22" s="114">
        <v>0</v>
      </c>
      <c r="AW22" s="113">
        <v>0</v>
      </c>
      <c r="AX22" s="113">
        <v>719</v>
      </c>
      <c r="AY22" s="113">
        <v>0</v>
      </c>
      <c r="AZ22" s="115">
        <v>0</v>
      </c>
      <c r="BA22" s="116" t="s">
        <v>2013</v>
      </c>
      <c r="BB22" s="56" t="s">
        <v>1997</v>
      </c>
      <c r="BC22" s="56" t="s">
        <v>1997</v>
      </c>
    </row>
    <row r="23" spans="1:55" ht="82.5" x14ac:dyDescent="0.2">
      <c r="A23" s="955"/>
      <c r="B23" s="957"/>
      <c r="C23" s="959"/>
      <c r="D23" s="961"/>
      <c r="E23" s="966"/>
      <c r="F23" s="963"/>
      <c r="G23" s="985"/>
      <c r="H23" s="968"/>
      <c r="I23" s="972"/>
      <c r="J23" s="973"/>
      <c r="K23" s="977"/>
      <c r="L23" s="982"/>
      <c r="M23" s="827" t="s">
        <v>1975</v>
      </c>
      <c r="N23" s="179" t="s">
        <v>1934</v>
      </c>
      <c r="O23" s="828">
        <v>1</v>
      </c>
      <c r="P23" s="46"/>
      <c r="Q23" s="47">
        <v>0.3</v>
      </c>
      <c r="R23" s="886"/>
      <c r="S23" s="109">
        <v>0</v>
      </c>
      <c r="T23" s="889"/>
      <c r="U23" s="110">
        <v>0</v>
      </c>
      <c r="V23" s="889"/>
      <c r="W23" s="110">
        <v>0</v>
      </c>
      <c r="X23" s="889"/>
      <c r="Y23" s="110">
        <f>4246965/1000</f>
        <v>4246.9650000000001</v>
      </c>
      <c r="Z23" s="889"/>
      <c r="AA23" s="110">
        <v>0</v>
      </c>
      <c r="AB23" s="889"/>
      <c r="AC23" s="110">
        <v>0</v>
      </c>
      <c r="AD23" s="889"/>
      <c r="AE23" s="110">
        <v>0</v>
      </c>
      <c r="AF23" s="889"/>
      <c r="AG23" s="111">
        <v>0</v>
      </c>
      <c r="AH23" s="889"/>
      <c r="AI23" s="110">
        <v>0</v>
      </c>
      <c r="AJ23" s="883"/>
      <c r="AK23" s="104">
        <f t="shared" si="6"/>
        <v>4246.9650000000001</v>
      </c>
      <c r="AL23" s="51">
        <v>2367</v>
      </c>
      <c r="AM23" s="113">
        <v>3862</v>
      </c>
      <c r="AN23" s="113">
        <v>3979</v>
      </c>
      <c r="AO23" s="113">
        <v>7397</v>
      </c>
      <c r="AP23" s="113">
        <v>13558</v>
      </c>
      <c r="AQ23" s="113">
        <v>2029</v>
      </c>
      <c r="AR23" s="53">
        <f t="shared" si="9"/>
        <v>33192</v>
      </c>
      <c r="AS23" s="113">
        <v>17047</v>
      </c>
      <c r="AT23" s="113">
        <v>16145</v>
      </c>
      <c r="AU23" s="53">
        <f>SUM(AS23:AT23)</f>
        <v>33192</v>
      </c>
      <c r="AV23" s="114">
        <v>0</v>
      </c>
      <c r="AW23" s="113">
        <v>0</v>
      </c>
      <c r="AX23" s="113">
        <v>719</v>
      </c>
      <c r="AY23" s="113">
        <v>0</v>
      </c>
      <c r="AZ23" s="115">
        <v>0</v>
      </c>
      <c r="BA23" s="116" t="s">
        <v>1998</v>
      </c>
      <c r="BB23" s="56" t="s">
        <v>1997</v>
      </c>
      <c r="BC23" s="56" t="s">
        <v>1997</v>
      </c>
    </row>
    <row r="24" spans="1:55" ht="82.5" x14ac:dyDescent="0.2">
      <c r="A24" s="955"/>
      <c r="B24" s="957"/>
      <c r="C24" s="959"/>
      <c r="D24" s="961"/>
      <c r="E24" s="966"/>
      <c r="F24" s="963"/>
      <c r="G24" s="985"/>
      <c r="H24" s="968"/>
      <c r="I24" s="972"/>
      <c r="J24" s="973"/>
      <c r="K24" s="977"/>
      <c r="L24" s="982"/>
      <c r="M24" s="827" t="s">
        <v>1976</v>
      </c>
      <c r="N24" s="179" t="s">
        <v>1934</v>
      </c>
      <c r="O24" s="828">
        <v>1</v>
      </c>
      <c r="P24" s="46"/>
      <c r="Q24" s="47">
        <v>0.3</v>
      </c>
      <c r="R24" s="886"/>
      <c r="S24" s="109">
        <v>0</v>
      </c>
      <c r="T24" s="889"/>
      <c r="U24" s="110">
        <v>0</v>
      </c>
      <c r="V24" s="889"/>
      <c r="W24" s="110">
        <v>0</v>
      </c>
      <c r="X24" s="889"/>
      <c r="Y24" s="110">
        <f>4246965/1000</f>
        <v>4246.9650000000001</v>
      </c>
      <c r="Z24" s="889"/>
      <c r="AA24" s="110">
        <v>0</v>
      </c>
      <c r="AB24" s="889"/>
      <c r="AC24" s="110">
        <v>0</v>
      </c>
      <c r="AD24" s="889"/>
      <c r="AE24" s="110">
        <v>0</v>
      </c>
      <c r="AF24" s="889"/>
      <c r="AG24" s="111">
        <v>0</v>
      </c>
      <c r="AH24" s="889"/>
      <c r="AI24" s="110">
        <v>0</v>
      </c>
      <c r="AJ24" s="884"/>
      <c r="AK24" s="104">
        <f t="shared" si="6"/>
        <v>4246.9650000000001</v>
      </c>
      <c r="AL24" s="51">
        <v>2367</v>
      </c>
      <c r="AM24" s="114">
        <v>3862</v>
      </c>
      <c r="AN24" s="114">
        <v>3979</v>
      </c>
      <c r="AO24" s="114">
        <v>7397</v>
      </c>
      <c r="AP24" s="114">
        <v>13558</v>
      </c>
      <c r="AQ24" s="114">
        <v>2029</v>
      </c>
      <c r="AR24" s="53">
        <f t="shared" si="7"/>
        <v>33192</v>
      </c>
      <c r="AS24" s="113">
        <v>17047</v>
      </c>
      <c r="AT24" s="113">
        <v>16145</v>
      </c>
      <c r="AU24" s="53">
        <f>SUM(AS24:AT24)</f>
        <v>33192</v>
      </c>
      <c r="AV24" s="114">
        <v>0</v>
      </c>
      <c r="AW24" s="113">
        <v>0</v>
      </c>
      <c r="AX24" s="113">
        <v>719</v>
      </c>
      <c r="AY24" s="113">
        <v>0</v>
      </c>
      <c r="AZ24" s="115">
        <v>0</v>
      </c>
      <c r="BA24" s="116" t="s">
        <v>1998</v>
      </c>
      <c r="BB24" s="56" t="s">
        <v>998</v>
      </c>
      <c r="BC24" s="56" t="s">
        <v>1997</v>
      </c>
    </row>
    <row r="25" spans="1:55" ht="9.9499999999999993" customHeight="1" thickBot="1" x14ac:dyDescent="0.25">
      <c r="A25" s="956"/>
      <c r="B25" s="958"/>
      <c r="C25" s="960"/>
      <c r="D25" s="962"/>
      <c r="E25" s="967"/>
      <c r="F25" s="964"/>
      <c r="G25" s="986"/>
      <c r="H25" s="969"/>
      <c r="I25" s="974"/>
      <c r="J25" s="975"/>
      <c r="K25" s="978"/>
      <c r="L25" s="983"/>
      <c r="M25" s="181"/>
      <c r="N25" s="182"/>
      <c r="O25" s="183"/>
      <c r="P25" s="118"/>
      <c r="Q25" s="118"/>
      <c r="R25" s="887"/>
      <c r="S25" s="184"/>
      <c r="T25" s="890"/>
      <c r="U25" s="185"/>
      <c r="V25" s="890"/>
      <c r="W25" s="185"/>
      <c r="X25" s="890"/>
      <c r="Y25" s="185"/>
      <c r="Z25" s="890"/>
      <c r="AA25" s="185"/>
      <c r="AB25" s="890"/>
      <c r="AC25" s="185"/>
      <c r="AD25" s="890"/>
      <c r="AE25" s="185"/>
      <c r="AF25" s="890"/>
      <c r="AG25" s="186"/>
      <c r="AH25" s="890"/>
      <c r="AI25" s="185"/>
      <c r="AJ25" s="119"/>
      <c r="AK25" s="120"/>
      <c r="AL25" s="187"/>
      <c r="AM25" s="188"/>
      <c r="AN25" s="188"/>
      <c r="AO25" s="188"/>
      <c r="AP25" s="188"/>
      <c r="AQ25" s="188"/>
      <c r="AR25" s="121"/>
      <c r="AS25" s="189"/>
      <c r="AT25" s="188"/>
      <c r="AU25" s="121"/>
      <c r="AV25" s="189"/>
      <c r="AW25" s="188"/>
      <c r="AX25" s="188"/>
      <c r="AY25" s="188"/>
      <c r="AZ25" s="190"/>
      <c r="BA25" s="191"/>
      <c r="BB25" s="191"/>
      <c r="BC25" s="192"/>
    </row>
    <row r="26" spans="1:55" ht="6" customHeight="1" x14ac:dyDescent="0.2">
      <c r="A26" s="157"/>
      <c r="B26" s="193"/>
      <c r="C26" s="193"/>
      <c r="D26" s="193"/>
      <c r="E26" s="193"/>
      <c r="F26" s="193"/>
      <c r="G26" s="193"/>
      <c r="H26" s="193"/>
      <c r="I26" s="984"/>
      <c r="J26" s="984"/>
      <c r="K26" s="193"/>
      <c r="L26" s="193"/>
      <c r="M26" s="193"/>
      <c r="N26" s="193"/>
      <c r="O26" s="193"/>
      <c r="P26" s="193"/>
      <c r="Q26" s="193"/>
      <c r="R26" s="193"/>
      <c r="S26" s="193"/>
      <c r="T26" s="193"/>
      <c r="U26" s="193"/>
      <c r="V26" s="193"/>
      <c r="W26" s="193"/>
      <c r="X26" s="193"/>
      <c r="Y26" s="193"/>
      <c r="Z26" s="193"/>
      <c r="AA26" s="193"/>
      <c r="AB26" s="193"/>
      <c r="AC26" s="193"/>
      <c r="AD26" s="193"/>
      <c r="AE26" s="193"/>
      <c r="AF26" s="193"/>
      <c r="AG26" s="193"/>
      <c r="AH26" s="193"/>
      <c r="AI26" s="193"/>
      <c r="AJ26" s="193"/>
      <c r="AK26" s="194"/>
      <c r="AL26" s="194"/>
      <c r="AM26" s="194"/>
      <c r="AN26" s="194"/>
      <c r="AO26" s="194"/>
      <c r="AP26" s="194"/>
      <c r="AQ26" s="195"/>
      <c r="AR26" s="194"/>
      <c r="AS26" s="194"/>
      <c r="AT26" s="194"/>
      <c r="AU26" s="194"/>
      <c r="AV26" s="194"/>
      <c r="AW26" s="194"/>
      <c r="AX26" s="194"/>
      <c r="AY26" s="194"/>
      <c r="AZ26" s="194"/>
      <c r="BA26" s="194"/>
      <c r="BB26" s="194"/>
      <c r="BC26" s="157"/>
    </row>
    <row r="27" spans="1:55" ht="72" customHeight="1" x14ac:dyDescent="0.2">
      <c r="A27" s="954">
        <v>2</v>
      </c>
      <c r="B27" s="162" t="s">
        <v>1706</v>
      </c>
      <c r="C27" s="163" t="s">
        <v>1707</v>
      </c>
      <c r="D27" s="164" t="s">
        <v>21</v>
      </c>
      <c r="E27" s="164" t="s">
        <v>1895</v>
      </c>
      <c r="F27" s="163" t="s">
        <v>1708</v>
      </c>
      <c r="G27" s="165" t="s">
        <v>1680</v>
      </c>
      <c r="H27" s="165" t="s">
        <v>1681</v>
      </c>
      <c r="I27" s="166" t="s">
        <v>1911</v>
      </c>
      <c r="J27" s="167">
        <f>+$N$3</f>
        <v>2017</v>
      </c>
      <c r="K27" s="165" t="s">
        <v>1928</v>
      </c>
      <c r="L27" s="166" t="s">
        <v>1985</v>
      </c>
      <c r="M27" s="163" t="s">
        <v>1709</v>
      </c>
      <c r="N27" s="163" t="s">
        <v>1710</v>
      </c>
      <c r="O27" s="163" t="s">
        <v>1711</v>
      </c>
      <c r="P27" s="163" t="s">
        <v>1712</v>
      </c>
      <c r="Q27" s="163" t="s">
        <v>1986</v>
      </c>
      <c r="R27" s="168">
        <f t="shared" ref="R27" si="10">SUM(R28:R34)</f>
        <v>0</v>
      </c>
      <c r="S27" s="169">
        <f t="shared" ref="S27" si="11">SUM(S28:S34)</f>
        <v>0</v>
      </c>
      <c r="T27" s="170">
        <f t="shared" ref="T27" si="12">SUM(T28:T34)</f>
        <v>0</v>
      </c>
      <c r="U27" s="171">
        <f t="shared" ref="U27" si="13">SUM(U28:U34)</f>
        <v>0</v>
      </c>
      <c r="V27" s="170">
        <f t="shared" ref="V27" si="14">SUM(V28:V34)</f>
        <v>0</v>
      </c>
      <c r="W27" s="171">
        <f t="shared" ref="W27" si="15">SUM(W28:W34)</f>
        <v>0</v>
      </c>
      <c r="X27" s="170">
        <f t="shared" ref="X27" si="16">SUM(X28:X34)</f>
        <v>0</v>
      </c>
      <c r="Y27" s="171">
        <f t="shared" ref="Y27" si="17">SUM(Y28:Y34)</f>
        <v>0</v>
      </c>
      <c r="Z27" s="170">
        <f t="shared" ref="Z27" si="18">SUM(Z28:Z34)</f>
        <v>0</v>
      </c>
      <c r="AA27" s="171">
        <f t="shared" ref="AA27" si="19">SUM(AA28:AA34)</f>
        <v>0</v>
      </c>
      <c r="AB27" s="170">
        <f t="shared" ref="AB27" si="20">SUM(AB28:AB34)</f>
        <v>0</v>
      </c>
      <c r="AC27" s="171">
        <f t="shared" ref="AC27" si="21">SUM(AC28:AC34)</f>
        <v>0</v>
      </c>
      <c r="AD27" s="170">
        <f t="shared" ref="AD27" si="22">SUM(AD28:AD34)</f>
        <v>0</v>
      </c>
      <c r="AE27" s="171">
        <f t="shared" ref="AE27" si="23">SUM(AE28:AE34)</f>
        <v>0</v>
      </c>
      <c r="AF27" s="170">
        <f t="shared" ref="AF27" si="24">SUM(AF28:AF34)</f>
        <v>0</v>
      </c>
      <c r="AG27" s="172">
        <f t="shared" ref="AG27:AI27" si="25">SUM(AG28:AG34)</f>
        <v>0</v>
      </c>
      <c r="AH27" s="170">
        <f t="shared" si="25"/>
        <v>0</v>
      </c>
      <c r="AI27" s="171">
        <f t="shared" si="25"/>
        <v>0</v>
      </c>
      <c r="AJ27" s="173">
        <f t="shared" ref="AJ27" si="26">SUM(AJ28:AJ34)</f>
        <v>0</v>
      </c>
      <c r="AK27" s="174">
        <f t="shared" ref="AK27" si="27">SUM(AK28:AK34)</f>
        <v>0</v>
      </c>
      <c r="AL27" s="41">
        <f t="shared" ref="AL27" si="28">SUM(AL28:AL34)</f>
        <v>0</v>
      </c>
      <c r="AM27" s="42">
        <f t="shared" ref="AM27" si="29">SUM(AM28:AM34)</f>
        <v>0</v>
      </c>
      <c r="AN27" s="42">
        <f t="shared" ref="AN27" si="30">SUM(AN28:AN34)</f>
        <v>0</v>
      </c>
      <c r="AO27" s="42">
        <f t="shared" ref="AO27" si="31">SUM(AO28:AO34)</f>
        <v>0</v>
      </c>
      <c r="AP27" s="42">
        <f t="shared" ref="AP27" si="32">SUM(AP28:AP34)</f>
        <v>0</v>
      </c>
      <c r="AQ27" s="42">
        <f t="shared" ref="AQ27" si="33">SUM(AQ28:AQ34)</f>
        <v>0</v>
      </c>
      <c r="AR27" s="43">
        <f t="shared" ref="AR27" si="34">SUM(AR28:AR34)</f>
        <v>0</v>
      </c>
      <c r="AS27" s="105">
        <f t="shared" ref="AS27" si="35">SUM(AS28:AS34)</f>
        <v>0</v>
      </c>
      <c r="AT27" s="42">
        <f t="shared" ref="AT27" si="36">SUM(AT28:AT34)</f>
        <v>0</v>
      </c>
      <c r="AU27" s="43">
        <f t="shared" ref="AU27" si="37">SUM(AU28:AU34)</f>
        <v>0</v>
      </c>
      <c r="AV27" s="105">
        <f t="shared" ref="AV27" si="38">SUM(AV28:AV34)</f>
        <v>0</v>
      </c>
      <c r="AW27" s="42">
        <f t="shared" ref="AW27" si="39">SUM(AW28:AW34)</f>
        <v>0</v>
      </c>
      <c r="AX27" s="42">
        <f t="shared" ref="AX27" si="40">SUM(AX28:AX34)</f>
        <v>0</v>
      </c>
      <c r="AY27" s="42">
        <f t="shared" ref="AY27" si="41">SUM(AY28:AY34)</f>
        <v>0</v>
      </c>
      <c r="AZ27" s="106">
        <f t="shared" ref="AZ27" si="42">SUM(AZ28:AZ34)</f>
        <v>0</v>
      </c>
      <c r="BA27" s="44" t="s">
        <v>1686</v>
      </c>
      <c r="BB27" s="44" t="s">
        <v>1988</v>
      </c>
      <c r="BC27" s="45" t="s">
        <v>1688</v>
      </c>
    </row>
    <row r="28" spans="1:55" ht="33.75" x14ac:dyDescent="0.2">
      <c r="A28" s="955"/>
      <c r="B28" s="957" t="str">
        <f>VLOOKUP($D$9,'PROYECTOS REGISTRADOS'!$A$2:$D$82,4,0)</f>
        <v>Mejoramiento de la cobertura de Acueducto del Área Urbana y Área Rural del Municipio de Tocancipá, Cundinamarca, Centro Oriente</v>
      </c>
      <c r="C28" s="959" t="str">
        <f>VLOOKUP($D$9,'PROYECTOS REGISTRADOS'!$A$2:$D$82,3,0)</f>
        <v>2016-25817-0045</v>
      </c>
      <c r="D28" s="961" t="s">
        <v>1355</v>
      </c>
      <c r="E28" s="965" t="str">
        <f>IF(D28=0,"0-0",(VLOOKUP(D28,'CONSOLIDADO PLAN DESARROLLO'!$EL$9:$ET$304,2,0)))</f>
        <v>Implementar el mínimo vital a población vulnerable</v>
      </c>
      <c r="F28" s="963" t="str">
        <f>IF(D28=0,"0-0",(VLOOKUP(D28,'CONSOLIDADO PLAN DESARROLLO'!$EL$9:$ET$304,3,0)))</f>
        <v xml:space="preserve">% de beneficiarios de población vulnerable del mínimo vital </v>
      </c>
      <c r="G28" s="985">
        <f>IF(D28=0,"0-0",(VLOOKUP(D28,'CONSOLIDADO PLAN DESARROLLO'!$EL$9:$ET$304,4,0)))</f>
        <v>0</v>
      </c>
      <c r="H28" s="968">
        <f>IF(D28=0,"0-0",(VLOOKUP(D28,'CONSOLIDADO PLAN DESARROLLO'!$EL$9:$ET$304,5,0)))</f>
        <v>80</v>
      </c>
      <c r="I28" s="970">
        <f>IF(D28=0,"0-0",(VLOOKUP(D28,'CONSOLIDADO PLAN DESARROLLO'!$EL$9:$ET$304,$R$3,0)))</f>
        <v>0</v>
      </c>
      <c r="J28" s="971"/>
      <c r="K28" s="979"/>
      <c r="L28" s="981">
        <v>0</v>
      </c>
      <c r="M28" s="820" t="s">
        <v>1933</v>
      </c>
      <c r="N28" s="818" t="s">
        <v>1934</v>
      </c>
      <c r="O28" s="822">
        <v>3</v>
      </c>
      <c r="P28" s="46"/>
      <c r="Q28" s="47">
        <v>0</v>
      </c>
      <c r="R28" s="885">
        <v>0</v>
      </c>
      <c r="S28" s="48">
        <v>0</v>
      </c>
      <c r="T28" s="888">
        <v>0</v>
      </c>
      <c r="U28" s="48">
        <v>0</v>
      </c>
      <c r="V28" s="888"/>
      <c r="W28" s="48">
        <v>0</v>
      </c>
      <c r="X28" s="888">
        <v>0</v>
      </c>
      <c r="Y28" s="48">
        <v>0</v>
      </c>
      <c r="Z28" s="888">
        <v>0</v>
      </c>
      <c r="AA28" s="48">
        <v>0</v>
      </c>
      <c r="AB28" s="888">
        <v>0</v>
      </c>
      <c r="AC28" s="48">
        <v>0</v>
      </c>
      <c r="AD28" s="888">
        <v>0</v>
      </c>
      <c r="AE28" s="49">
        <v>0</v>
      </c>
      <c r="AF28" s="888">
        <v>0</v>
      </c>
      <c r="AG28" s="50">
        <v>0</v>
      </c>
      <c r="AH28" s="888">
        <v>0</v>
      </c>
      <c r="AI28" s="49">
        <v>0</v>
      </c>
      <c r="AJ28" s="882">
        <f>+R28+T28+V28+X28+Z28+AB28+AD28+AF28+AH28</f>
        <v>0</v>
      </c>
      <c r="AK28" s="104">
        <f>AC28+AE28+AG28+S28+U28+W28+Y28+AA28+AI28</f>
        <v>0</v>
      </c>
      <c r="AL28" s="51">
        <v>0</v>
      </c>
      <c r="AM28" s="52">
        <v>0</v>
      </c>
      <c r="AN28" s="52">
        <v>0</v>
      </c>
      <c r="AO28" s="52">
        <v>0</v>
      </c>
      <c r="AP28" s="52">
        <v>0</v>
      </c>
      <c r="AQ28" s="52">
        <v>0</v>
      </c>
      <c r="AR28" s="53">
        <f t="shared" ref="AR28:AR33" si="43">SUM(AL28:AQ28)</f>
        <v>0</v>
      </c>
      <c r="AS28" s="54">
        <v>0</v>
      </c>
      <c r="AT28" s="52">
        <v>0</v>
      </c>
      <c r="AU28" s="53">
        <f t="shared" ref="AU28" si="44">SUM(AS28:AT28)</f>
        <v>0</v>
      </c>
      <c r="AV28" s="54">
        <v>0</v>
      </c>
      <c r="AW28" s="52">
        <v>0</v>
      </c>
      <c r="AX28" s="52">
        <v>0</v>
      </c>
      <c r="AY28" s="52">
        <v>0</v>
      </c>
      <c r="AZ28" s="55">
        <v>0</v>
      </c>
      <c r="BA28" s="56">
        <v>0</v>
      </c>
      <c r="BB28" s="56">
        <v>0</v>
      </c>
      <c r="BC28" s="57">
        <v>0</v>
      </c>
    </row>
    <row r="29" spans="1:55" ht="22.5" x14ac:dyDescent="0.2">
      <c r="A29" s="955"/>
      <c r="B29" s="957"/>
      <c r="C29" s="959"/>
      <c r="D29" s="961"/>
      <c r="E29" s="966"/>
      <c r="F29" s="963"/>
      <c r="G29" s="985"/>
      <c r="H29" s="968"/>
      <c r="I29" s="972"/>
      <c r="J29" s="973"/>
      <c r="K29" s="979"/>
      <c r="L29" s="982"/>
      <c r="M29" s="820" t="s">
        <v>1965</v>
      </c>
      <c r="N29" s="818" t="s">
        <v>1934</v>
      </c>
      <c r="O29" s="822">
        <v>1</v>
      </c>
      <c r="P29" s="46"/>
      <c r="Q29" s="47">
        <v>0</v>
      </c>
      <c r="R29" s="886"/>
      <c r="S29" s="48">
        <v>0</v>
      </c>
      <c r="T29" s="889"/>
      <c r="U29" s="48">
        <v>0</v>
      </c>
      <c r="V29" s="889"/>
      <c r="W29" s="48">
        <v>0</v>
      </c>
      <c r="X29" s="889"/>
      <c r="Y29" s="48">
        <v>0</v>
      </c>
      <c r="Z29" s="889"/>
      <c r="AA29" s="48">
        <v>0</v>
      </c>
      <c r="AB29" s="889"/>
      <c r="AC29" s="48">
        <v>0</v>
      </c>
      <c r="AD29" s="889"/>
      <c r="AE29" s="49">
        <v>0</v>
      </c>
      <c r="AF29" s="889"/>
      <c r="AG29" s="50">
        <v>0</v>
      </c>
      <c r="AH29" s="889"/>
      <c r="AI29" s="49">
        <v>0</v>
      </c>
      <c r="AJ29" s="883"/>
      <c r="AK29" s="104">
        <f t="shared" ref="AK29:AK33" si="45">AC29+AE29+AG29+S29+U29+W29+Y29+AA29+AI29</f>
        <v>0</v>
      </c>
      <c r="AL29" s="51">
        <v>0</v>
      </c>
      <c r="AM29" s="52">
        <v>0</v>
      </c>
      <c r="AN29" s="52">
        <v>0</v>
      </c>
      <c r="AO29" s="52">
        <v>0</v>
      </c>
      <c r="AP29" s="52">
        <v>0</v>
      </c>
      <c r="AQ29" s="52">
        <v>0</v>
      </c>
      <c r="AR29" s="53">
        <f t="shared" si="43"/>
        <v>0</v>
      </c>
      <c r="AS29" s="54">
        <v>0</v>
      </c>
      <c r="AT29" s="52">
        <v>0</v>
      </c>
      <c r="AU29" s="53">
        <f>SUM(AS29:AT29)</f>
        <v>0</v>
      </c>
      <c r="AV29" s="54">
        <v>0</v>
      </c>
      <c r="AW29" s="52">
        <v>0</v>
      </c>
      <c r="AX29" s="52">
        <v>0</v>
      </c>
      <c r="AY29" s="52">
        <v>0</v>
      </c>
      <c r="AZ29" s="55">
        <v>0</v>
      </c>
      <c r="BA29" s="56">
        <v>0</v>
      </c>
      <c r="BB29" s="56">
        <v>0</v>
      </c>
      <c r="BC29" s="57">
        <v>0</v>
      </c>
    </row>
    <row r="30" spans="1:55" ht="22.5" x14ac:dyDescent="0.2">
      <c r="A30" s="955"/>
      <c r="B30" s="957"/>
      <c r="C30" s="959"/>
      <c r="D30" s="961"/>
      <c r="E30" s="966"/>
      <c r="F30" s="963"/>
      <c r="G30" s="985"/>
      <c r="H30" s="968"/>
      <c r="I30" s="972"/>
      <c r="J30" s="973"/>
      <c r="K30" s="979"/>
      <c r="L30" s="982"/>
      <c r="M30" s="820" t="s">
        <v>1966</v>
      </c>
      <c r="N30" s="818" t="s">
        <v>1934</v>
      </c>
      <c r="O30" s="822">
        <v>1</v>
      </c>
      <c r="P30" s="46"/>
      <c r="Q30" s="47">
        <v>0</v>
      </c>
      <c r="R30" s="886"/>
      <c r="S30" s="48">
        <v>0</v>
      </c>
      <c r="T30" s="889"/>
      <c r="U30" s="48">
        <v>0</v>
      </c>
      <c r="V30" s="889"/>
      <c r="W30" s="48">
        <v>0</v>
      </c>
      <c r="X30" s="889"/>
      <c r="Y30" s="48">
        <v>0</v>
      </c>
      <c r="Z30" s="889"/>
      <c r="AA30" s="48">
        <v>0</v>
      </c>
      <c r="AB30" s="889"/>
      <c r="AC30" s="48">
        <v>0</v>
      </c>
      <c r="AD30" s="889"/>
      <c r="AE30" s="49">
        <v>0</v>
      </c>
      <c r="AF30" s="889"/>
      <c r="AG30" s="50">
        <v>0</v>
      </c>
      <c r="AH30" s="889"/>
      <c r="AI30" s="49">
        <v>0</v>
      </c>
      <c r="AJ30" s="883"/>
      <c r="AK30" s="104">
        <f t="shared" si="45"/>
        <v>0</v>
      </c>
      <c r="AL30" s="51">
        <v>0</v>
      </c>
      <c r="AM30" s="52">
        <v>0</v>
      </c>
      <c r="AN30" s="52">
        <v>0</v>
      </c>
      <c r="AO30" s="52">
        <v>0</v>
      </c>
      <c r="AP30" s="52">
        <v>0</v>
      </c>
      <c r="AQ30" s="52">
        <v>0</v>
      </c>
      <c r="AR30" s="53">
        <f t="shared" si="43"/>
        <v>0</v>
      </c>
      <c r="AS30" s="54">
        <v>0</v>
      </c>
      <c r="AT30" s="52">
        <v>0</v>
      </c>
      <c r="AU30" s="53">
        <f>SUM(AS30:AT30)</f>
        <v>0</v>
      </c>
      <c r="AV30" s="54">
        <v>0</v>
      </c>
      <c r="AW30" s="52">
        <v>0</v>
      </c>
      <c r="AX30" s="52">
        <v>0</v>
      </c>
      <c r="AY30" s="52">
        <v>0</v>
      </c>
      <c r="AZ30" s="55">
        <v>0</v>
      </c>
      <c r="BA30" s="56">
        <v>0</v>
      </c>
      <c r="BB30" s="56">
        <v>0</v>
      </c>
      <c r="BC30" s="57">
        <v>0</v>
      </c>
    </row>
    <row r="31" spans="1:55" ht="17.25" customHeight="1" x14ac:dyDescent="0.2">
      <c r="A31" s="955"/>
      <c r="B31" s="957"/>
      <c r="C31" s="959"/>
      <c r="D31" s="961"/>
      <c r="E31" s="966"/>
      <c r="F31" s="963"/>
      <c r="G31" s="985"/>
      <c r="H31" s="968"/>
      <c r="I31" s="972"/>
      <c r="J31" s="973"/>
      <c r="K31" s="979"/>
      <c r="L31" s="982"/>
      <c r="M31" s="820" t="s">
        <v>1945</v>
      </c>
      <c r="N31" s="825" t="s">
        <v>1934</v>
      </c>
      <c r="O31" s="822">
        <v>1</v>
      </c>
      <c r="P31" s="46"/>
      <c r="Q31" s="47">
        <v>0</v>
      </c>
      <c r="R31" s="886"/>
      <c r="S31" s="48">
        <v>0</v>
      </c>
      <c r="T31" s="889"/>
      <c r="U31" s="48">
        <v>0</v>
      </c>
      <c r="V31" s="889"/>
      <c r="W31" s="48">
        <v>0</v>
      </c>
      <c r="X31" s="889"/>
      <c r="Y31" s="48">
        <v>0</v>
      </c>
      <c r="Z31" s="889"/>
      <c r="AA31" s="48">
        <v>0</v>
      </c>
      <c r="AB31" s="889"/>
      <c r="AC31" s="48">
        <v>0</v>
      </c>
      <c r="AD31" s="889"/>
      <c r="AE31" s="49">
        <v>0</v>
      </c>
      <c r="AF31" s="889"/>
      <c r="AG31" s="50">
        <v>0</v>
      </c>
      <c r="AH31" s="889"/>
      <c r="AI31" s="49">
        <v>0</v>
      </c>
      <c r="AJ31" s="883"/>
      <c r="AK31" s="104">
        <f t="shared" si="45"/>
        <v>0</v>
      </c>
      <c r="AL31" s="51">
        <v>0</v>
      </c>
      <c r="AM31" s="52">
        <v>0</v>
      </c>
      <c r="AN31" s="52">
        <v>0</v>
      </c>
      <c r="AO31" s="52">
        <v>0</v>
      </c>
      <c r="AP31" s="52">
        <v>0</v>
      </c>
      <c r="AQ31" s="52">
        <v>0</v>
      </c>
      <c r="AR31" s="53">
        <f t="shared" si="43"/>
        <v>0</v>
      </c>
      <c r="AS31" s="54">
        <v>0</v>
      </c>
      <c r="AT31" s="52">
        <v>0</v>
      </c>
      <c r="AU31" s="53">
        <f>SUM(AS31:AT31)</f>
        <v>0</v>
      </c>
      <c r="AV31" s="54">
        <v>0</v>
      </c>
      <c r="AW31" s="52">
        <v>0</v>
      </c>
      <c r="AX31" s="52">
        <v>0</v>
      </c>
      <c r="AY31" s="52">
        <v>0</v>
      </c>
      <c r="AZ31" s="55">
        <v>0</v>
      </c>
      <c r="BA31" s="56">
        <v>0</v>
      </c>
      <c r="BB31" s="56">
        <v>0</v>
      </c>
      <c r="BC31" s="57">
        <v>0</v>
      </c>
    </row>
    <row r="32" spans="1:55" ht="33.75" x14ac:dyDescent="0.2">
      <c r="A32" s="955"/>
      <c r="B32" s="957"/>
      <c r="C32" s="959"/>
      <c r="D32" s="961"/>
      <c r="E32" s="966"/>
      <c r="F32" s="963"/>
      <c r="G32" s="985"/>
      <c r="H32" s="968"/>
      <c r="I32" s="972"/>
      <c r="J32" s="973"/>
      <c r="K32" s="979"/>
      <c r="L32" s="982"/>
      <c r="M32" s="820" t="s">
        <v>1967</v>
      </c>
      <c r="N32" s="825" t="s">
        <v>1934</v>
      </c>
      <c r="O32" s="822">
        <v>4</v>
      </c>
      <c r="P32" s="46"/>
      <c r="Q32" s="47">
        <v>0</v>
      </c>
      <c r="R32" s="886"/>
      <c r="S32" s="48">
        <v>0</v>
      </c>
      <c r="T32" s="889"/>
      <c r="U32" s="48">
        <v>0</v>
      </c>
      <c r="V32" s="889"/>
      <c r="W32" s="48">
        <v>0</v>
      </c>
      <c r="X32" s="889"/>
      <c r="Y32" s="48">
        <v>0</v>
      </c>
      <c r="Z32" s="889"/>
      <c r="AA32" s="48">
        <v>0</v>
      </c>
      <c r="AB32" s="889"/>
      <c r="AC32" s="48">
        <v>0</v>
      </c>
      <c r="AD32" s="889"/>
      <c r="AE32" s="49">
        <v>0</v>
      </c>
      <c r="AF32" s="889"/>
      <c r="AG32" s="50">
        <v>0</v>
      </c>
      <c r="AH32" s="889"/>
      <c r="AI32" s="49">
        <v>0</v>
      </c>
      <c r="AJ32" s="883"/>
      <c r="AK32" s="104">
        <f t="shared" si="45"/>
        <v>0</v>
      </c>
      <c r="AL32" s="51">
        <v>0</v>
      </c>
      <c r="AM32" s="52">
        <v>0</v>
      </c>
      <c r="AN32" s="52">
        <v>0</v>
      </c>
      <c r="AO32" s="52">
        <v>0</v>
      </c>
      <c r="AP32" s="52">
        <v>0</v>
      </c>
      <c r="AQ32" s="52">
        <v>0</v>
      </c>
      <c r="AR32" s="53">
        <f t="shared" si="43"/>
        <v>0</v>
      </c>
      <c r="AS32" s="54">
        <v>0</v>
      </c>
      <c r="AT32" s="52">
        <v>0</v>
      </c>
      <c r="AU32" s="53">
        <f>SUM(AS32:AT32)</f>
        <v>0</v>
      </c>
      <c r="AV32" s="54">
        <v>0</v>
      </c>
      <c r="AW32" s="52">
        <v>0</v>
      </c>
      <c r="AX32" s="52">
        <v>0</v>
      </c>
      <c r="AY32" s="52">
        <v>0</v>
      </c>
      <c r="AZ32" s="55">
        <v>0</v>
      </c>
      <c r="BA32" s="56">
        <v>0</v>
      </c>
      <c r="BB32" s="56">
        <v>0</v>
      </c>
      <c r="BC32" s="57">
        <v>0</v>
      </c>
    </row>
    <row r="33" spans="1:55" ht="33.75" x14ac:dyDescent="0.2">
      <c r="A33" s="955"/>
      <c r="B33" s="999"/>
      <c r="C33" s="1000"/>
      <c r="D33" s="1001"/>
      <c r="E33" s="966"/>
      <c r="F33" s="1002"/>
      <c r="G33" s="1003"/>
      <c r="H33" s="1004"/>
      <c r="I33" s="972"/>
      <c r="J33" s="973"/>
      <c r="K33" s="976"/>
      <c r="L33" s="982"/>
      <c r="M33" s="820" t="s">
        <v>1946</v>
      </c>
      <c r="N33" s="825" t="s">
        <v>1934</v>
      </c>
      <c r="O33" s="822">
        <v>1</v>
      </c>
      <c r="P33" s="107"/>
      <c r="Q33" s="108">
        <v>0</v>
      </c>
      <c r="R33" s="886"/>
      <c r="S33" s="109">
        <v>0</v>
      </c>
      <c r="T33" s="889"/>
      <c r="U33" s="109">
        <v>0</v>
      </c>
      <c r="V33" s="889"/>
      <c r="W33" s="109">
        <v>0</v>
      </c>
      <c r="X33" s="889"/>
      <c r="Y33" s="109">
        <v>0</v>
      </c>
      <c r="Z33" s="889"/>
      <c r="AA33" s="109">
        <v>0</v>
      </c>
      <c r="AB33" s="889"/>
      <c r="AC33" s="109">
        <v>0</v>
      </c>
      <c r="AD33" s="889"/>
      <c r="AE33" s="110">
        <v>0</v>
      </c>
      <c r="AF33" s="889"/>
      <c r="AG33" s="111">
        <v>0</v>
      </c>
      <c r="AH33" s="889"/>
      <c r="AI33" s="110">
        <v>0</v>
      </c>
      <c r="AJ33" s="884"/>
      <c r="AK33" s="104">
        <f t="shared" si="45"/>
        <v>0</v>
      </c>
      <c r="AL33" s="51">
        <v>0</v>
      </c>
      <c r="AM33" s="52">
        <v>0</v>
      </c>
      <c r="AN33" s="52">
        <v>0</v>
      </c>
      <c r="AO33" s="52">
        <v>0</v>
      </c>
      <c r="AP33" s="52">
        <v>0</v>
      </c>
      <c r="AQ33" s="52">
        <v>0</v>
      </c>
      <c r="AR33" s="53">
        <f t="shared" si="43"/>
        <v>0</v>
      </c>
      <c r="AS33" s="54">
        <v>0</v>
      </c>
      <c r="AT33" s="52">
        <v>0</v>
      </c>
      <c r="AU33" s="53">
        <f>SUM(AS33:AT33)</f>
        <v>0</v>
      </c>
      <c r="AV33" s="54">
        <v>0</v>
      </c>
      <c r="AW33" s="52">
        <v>0</v>
      </c>
      <c r="AX33" s="52">
        <v>0</v>
      </c>
      <c r="AY33" s="52">
        <v>0</v>
      </c>
      <c r="AZ33" s="55">
        <v>0</v>
      </c>
      <c r="BA33" s="116">
        <v>0</v>
      </c>
      <c r="BB33" s="116">
        <v>0</v>
      </c>
      <c r="BC33" s="117">
        <v>0</v>
      </c>
    </row>
    <row r="34" spans="1:55" ht="9.9499999999999993" customHeight="1" thickBot="1" x14ac:dyDescent="0.25">
      <c r="A34" s="956"/>
      <c r="B34" s="958"/>
      <c r="C34" s="960"/>
      <c r="D34" s="962"/>
      <c r="E34" s="967"/>
      <c r="F34" s="964"/>
      <c r="G34" s="986"/>
      <c r="H34" s="969"/>
      <c r="I34" s="974"/>
      <c r="J34" s="975"/>
      <c r="K34" s="980"/>
      <c r="L34" s="983"/>
      <c r="M34" s="181"/>
      <c r="N34" s="182"/>
      <c r="O34" s="183"/>
      <c r="P34" s="118"/>
      <c r="Q34" s="118"/>
      <c r="R34" s="887"/>
      <c r="S34" s="184"/>
      <c r="T34" s="890"/>
      <c r="U34" s="185"/>
      <c r="V34" s="890"/>
      <c r="W34" s="185"/>
      <c r="X34" s="890"/>
      <c r="Y34" s="185"/>
      <c r="Z34" s="890"/>
      <c r="AA34" s="185"/>
      <c r="AB34" s="890"/>
      <c r="AC34" s="185"/>
      <c r="AD34" s="890"/>
      <c r="AE34" s="185"/>
      <c r="AF34" s="890"/>
      <c r="AG34" s="186"/>
      <c r="AH34" s="890"/>
      <c r="AI34" s="185"/>
      <c r="AJ34" s="119"/>
      <c r="AK34" s="120"/>
      <c r="AL34" s="187"/>
      <c r="AM34" s="188"/>
      <c r="AN34" s="188"/>
      <c r="AO34" s="188"/>
      <c r="AP34" s="188"/>
      <c r="AQ34" s="188"/>
      <c r="AR34" s="121"/>
      <c r="AS34" s="189"/>
      <c r="AT34" s="188"/>
      <c r="AU34" s="121"/>
      <c r="AV34" s="189"/>
      <c r="AW34" s="188"/>
      <c r="AX34" s="188"/>
      <c r="AY34" s="188"/>
      <c r="AZ34" s="190"/>
      <c r="BA34" s="191"/>
      <c r="BB34" s="191"/>
      <c r="BC34" s="192"/>
    </row>
    <row r="35" spans="1:55" ht="6" customHeight="1" x14ac:dyDescent="0.2">
      <c r="A35" s="157"/>
      <c r="B35" s="193"/>
      <c r="C35" s="193"/>
      <c r="D35" s="193"/>
      <c r="E35" s="193"/>
      <c r="F35" s="193"/>
      <c r="G35" s="193"/>
      <c r="H35" s="193"/>
      <c r="I35" s="984"/>
      <c r="J35" s="984"/>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193"/>
      <c r="AH35" s="193"/>
      <c r="AI35" s="193"/>
      <c r="AJ35" s="193"/>
      <c r="AK35" s="194"/>
      <c r="AL35" s="194"/>
      <c r="AM35" s="194"/>
      <c r="AN35" s="194"/>
      <c r="AO35" s="194"/>
      <c r="AP35" s="194"/>
      <c r="AQ35" s="195"/>
      <c r="AR35" s="194"/>
      <c r="AS35" s="194"/>
      <c r="AT35" s="194"/>
      <c r="AU35" s="194"/>
      <c r="AV35" s="194"/>
      <c r="AW35" s="194"/>
      <c r="AX35" s="194"/>
      <c r="AY35" s="194"/>
      <c r="AZ35" s="194"/>
      <c r="BA35" s="194"/>
      <c r="BB35" s="194"/>
      <c r="BC35" s="157"/>
    </row>
    <row r="36" spans="1:55" ht="72" customHeight="1" x14ac:dyDescent="0.2">
      <c r="A36" s="954">
        <v>3</v>
      </c>
      <c r="B36" s="162" t="s">
        <v>1706</v>
      </c>
      <c r="C36" s="163" t="s">
        <v>1707</v>
      </c>
      <c r="D36" s="164" t="s">
        <v>21</v>
      </c>
      <c r="E36" s="164" t="s">
        <v>1895</v>
      </c>
      <c r="F36" s="163" t="s">
        <v>1708</v>
      </c>
      <c r="G36" s="165" t="s">
        <v>1680</v>
      </c>
      <c r="H36" s="165" t="s">
        <v>1681</v>
      </c>
      <c r="I36" s="166" t="s">
        <v>1911</v>
      </c>
      <c r="J36" s="167">
        <f>+$N$3</f>
        <v>2017</v>
      </c>
      <c r="K36" s="165" t="s">
        <v>1928</v>
      </c>
      <c r="L36" s="166" t="s">
        <v>1985</v>
      </c>
      <c r="M36" s="163" t="s">
        <v>1709</v>
      </c>
      <c r="N36" s="163" t="s">
        <v>1710</v>
      </c>
      <c r="O36" s="163" t="s">
        <v>1711</v>
      </c>
      <c r="P36" s="163" t="s">
        <v>1712</v>
      </c>
      <c r="Q36" s="163" t="s">
        <v>1986</v>
      </c>
      <c r="R36" s="168">
        <f t="shared" ref="R36:AZ36" si="46">SUM(R37:R43)</f>
        <v>0</v>
      </c>
      <c r="S36" s="169">
        <f t="shared" si="46"/>
        <v>0</v>
      </c>
      <c r="T36" s="170">
        <f t="shared" si="46"/>
        <v>0</v>
      </c>
      <c r="U36" s="171">
        <f t="shared" si="46"/>
        <v>0</v>
      </c>
      <c r="V36" s="170">
        <f t="shared" si="46"/>
        <v>0</v>
      </c>
      <c r="W36" s="171">
        <f t="shared" si="46"/>
        <v>0</v>
      </c>
      <c r="X36" s="170">
        <f t="shared" si="46"/>
        <v>1070545.6599999999</v>
      </c>
      <c r="Y36" s="171">
        <f t="shared" si="46"/>
        <v>1070545.6599999999</v>
      </c>
      <c r="Z36" s="170">
        <f t="shared" si="46"/>
        <v>0</v>
      </c>
      <c r="AA36" s="171">
        <f t="shared" si="46"/>
        <v>0</v>
      </c>
      <c r="AB36" s="170">
        <f t="shared" si="46"/>
        <v>0</v>
      </c>
      <c r="AC36" s="171">
        <f t="shared" si="46"/>
        <v>0</v>
      </c>
      <c r="AD36" s="170">
        <f t="shared" si="46"/>
        <v>0</v>
      </c>
      <c r="AE36" s="171">
        <f t="shared" si="46"/>
        <v>0</v>
      </c>
      <c r="AF36" s="170">
        <f t="shared" si="46"/>
        <v>0</v>
      </c>
      <c r="AG36" s="172">
        <f t="shared" si="46"/>
        <v>0</v>
      </c>
      <c r="AH36" s="170">
        <f t="shared" ref="AH36:AI36" si="47">SUM(AH37:AH43)</f>
        <v>886.66600000000005</v>
      </c>
      <c r="AI36" s="171">
        <f t="shared" si="47"/>
        <v>886.66600000000005</v>
      </c>
      <c r="AJ36" s="173">
        <f t="shared" si="46"/>
        <v>1071432.3259999999</v>
      </c>
      <c r="AK36" s="174">
        <f t="shared" si="46"/>
        <v>1071432.3259999999</v>
      </c>
      <c r="AL36" s="41">
        <f t="shared" si="46"/>
        <v>9539</v>
      </c>
      <c r="AM36" s="42">
        <f t="shared" si="46"/>
        <v>15564</v>
      </c>
      <c r="AN36" s="42">
        <f t="shared" si="46"/>
        <v>16035</v>
      </c>
      <c r="AO36" s="42">
        <f t="shared" si="46"/>
        <v>29810</v>
      </c>
      <c r="AP36" s="42">
        <f t="shared" si="46"/>
        <v>54639</v>
      </c>
      <c r="AQ36" s="42">
        <f t="shared" si="46"/>
        <v>8177</v>
      </c>
      <c r="AR36" s="43">
        <f t="shared" si="46"/>
        <v>133764</v>
      </c>
      <c r="AS36" s="105">
        <f t="shared" si="46"/>
        <v>68699</v>
      </c>
      <c r="AT36" s="42">
        <f t="shared" si="46"/>
        <v>65064</v>
      </c>
      <c r="AU36" s="43">
        <f t="shared" si="46"/>
        <v>133763</v>
      </c>
      <c r="AV36" s="105">
        <f t="shared" si="46"/>
        <v>0</v>
      </c>
      <c r="AW36" s="42">
        <f t="shared" si="46"/>
        <v>0</v>
      </c>
      <c r="AX36" s="42">
        <f t="shared" si="46"/>
        <v>0</v>
      </c>
      <c r="AY36" s="42">
        <f t="shared" si="46"/>
        <v>0</v>
      </c>
      <c r="AZ36" s="106">
        <f t="shared" si="46"/>
        <v>0</v>
      </c>
      <c r="BA36" s="44" t="s">
        <v>1686</v>
      </c>
      <c r="BB36" s="44" t="s">
        <v>1988</v>
      </c>
      <c r="BC36" s="45" t="s">
        <v>1688</v>
      </c>
    </row>
    <row r="37" spans="1:55" ht="33.75" x14ac:dyDescent="0.2">
      <c r="A37" s="955"/>
      <c r="B37" s="957" t="str">
        <f>VLOOKUP($D$9,'PROYECTOS REGISTRADOS'!$A$2:$D$82,4,0)</f>
        <v>Mejoramiento de la cobertura de Acueducto del Área Urbana y Área Rural del Municipio de Tocancipá, Cundinamarca, Centro Oriente</v>
      </c>
      <c r="C37" s="959" t="str">
        <f>VLOOKUP($D$9,'PROYECTOS REGISTRADOS'!$A$2:$D$82,3,0)</f>
        <v>2016-25817-0045</v>
      </c>
      <c r="D37" s="961" t="s">
        <v>1358</v>
      </c>
      <c r="E37" s="965" t="str">
        <f>IF(D37=0,"0-0",(VLOOKUP(D37,'CONSOLIDADO PLAN DESARROLLO'!$EL$9:$ET$304,2,0)))</f>
        <v xml:space="preserve">Implementar la estrategia del Programa de Ahorro y uso Eficiente del Agua </v>
      </c>
      <c r="F37" s="963" t="str">
        <f>IF(D37=0,"0-0",(VLOOKUP(D37,'CONSOLIDADO PLAN DESARROLLO'!$EL$9:$ET$304,3,0)))</f>
        <v>No. de estrategias implementadas</v>
      </c>
      <c r="G37" s="985">
        <f>IF(D37=0,"0-0",(VLOOKUP(D37,'CONSOLIDADO PLAN DESARROLLO'!$EL$9:$ET$304,4,0)))</f>
        <v>1</v>
      </c>
      <c r="H37" s="968">
        <f>IF(D37=0,"0-0",(VLOOKUP(D37,'CONSOLIDADO PLAN DESARROLLO'!$EL$9:$ET$304,5,0)))</f>
        <v>1</v>
      </c>
      <c r="I37" s="970">
        <f>IF(D37=0,"0-0",(VLOOKUP(D37,'CONSOLIDADO PLAN DESARROLLO'!$EL$9:$ET$304,$R$3,0)))</f>
        <v>0.2</v>
      </c>
      <c r="J37" s="971"/>
      <c r="K37" s="979"/>
      <c r="L37" s="981">
        <v>0.2</v>
      </c>
      <c r="M37" s="820" t="s">
        <v>1933</v>
      </c>
      <c r="N37" s="818" t="s">
        <v>1934</v>
      </c>
      <c r="O37" s="822">
        <v>1</v>
      </c>
      <c r="P37" s="46"/>
      <c r="Q37" s="47">
        <v>0</v>
      </c>
      <c r="R37" s="885"/>
      <c r="S37" s="48">
        <v>0</v>
      </c>
      <c r="T37" s="888"/>
      <c r="U37" s="49">
        <v>0</v>
      </c>
      <c r="V37" s="888"/>
      <c r="W37" s="49">
        <v>0</v>
      </c>
      <c r="X37" s="888">
        <f>+Y38+Y39+Y40</f>
        <v>1070545.6599999999</v>
      </c>
      <c r="Y37" s="49">
        <v>0</v>
      </c>
      <c r="Z37" s="888"/>
      <c r="AA37" s="49">
        <v>0</v>
      </c>
      <c r="AB37" s="888"/>
      <c r="AC37" s="49">
        <v>0</v>
      </c>
      <c r="AD37" s="888"/>
      <c r="AE37" s="49">
        <v>0</v>
      </c>
      <c r="AF37" s="888"/>
      <c r="AG37" s="50">
        <v>0</v>
      </c>
      <c r="AH37" s="888">
        <f>+AI41+AI42</f>
        <v>886.66600000000005</v>
      </c>
      <c r="AI37" s="49">
        <v>0</v>
      </c>
      <c r="AJ37" s="882">
        <f>+R37+T37+V37+X37+Z37+AB37+AD37+AF37+AH37</f>
        <v>1071432.3259999999</v>
      </c>
      <c r="AK37" s="104">
        <f>AC37+AE37+AG37+S37+U37+W37+Y37+AA37+AI37</f>
        <v>0</v>
      </c>
      <c r="AL37" s="51">
        <v>0</v>
      </c>
      <c r="AM37" s="52">
        <v>0</v>
      </c>
      <c r="AN37" s="52">
        <v>0</v>
      </c>
      <c r="AO37" s="52">
        <v>0</v>
      </c>
      <c r="AP37" s="52">
        <v>0</v>
      </c>
      <c r="AQ37" s="52">
        <v>0</v>
      </c>
      <c r="AR37" s="53">
        <f t="shared" ref="AR37:AR42" si="48">SUM(AL37:AQ37)</f>
        <v>0</v>
      </c>
      <c r="AS37" s="54">
        <v>0</v>
      </c>
      <c r="AT37" s="52">
        <v>0</v>
      </c>
      <c r="AU37" s="53">
        <f t="shared" ref="AU37:AU42" si="49">SUM(AS37:AT37)</f>
        <v>0</v>
      </c>
      <c r="AV37" s="54">
        <v>0</v>
      </c>
      <c r="AW37" s="52">
        <v>0</v>
      </c>
      <c r="AX37" s="52">
        <v>0</v>
      </c>
      <c r="AY37" s="52">
        <v>0</v>
      </c>
      <c r="AZ37" s="55">
        <v>0</v>
      </c>
      <c r="BA37" s="56"/>
      <c r="BB37" s="56"/>
      <c r="BC37" s="57"/>
    </row>
    <row r="38" spans="1:55" ht="27.75" customHeight="1" x14ac:dyDescent="0.2">
      <c r="A38" s="955"/>
      <c r="B38" s="957"/>
      <c r="C38" s="959"/>
      <c r="D38" s="961"/>
      <c r="E38" s="966"/>
      <c r="F38" s="963"/>
      <c r="G38" s="985"/>
      <c r="H38" s="968"/>
      <c r="I38" s="972"/>
      <c r="J38" s="973"/>
      <c r="K38" s="979"/>
      <c r="L38" s="982"/>
      <c r="M38" s="820" t="s">
        <v>1977</v>
      </c>
      <c r="N38" s="818" t="s">
        <v>1934</v>
      </c>
      <c r="O38" s="822">
        <v>500</v>
      </c>
      <c r="P38" s="46"/>
      <c r="Q38" s="47">
        <v>252</v>
      </c>
      <c r="R38" s="886"/>
      <c r="S38" s="48">
        <v>0</v>
      </c>
      <c r="T38" s="889"/>
      <c r="U38" s="49">
        <v>0</v>
      </c>
      <c r="V38" s="889"/>
      <c r="W38" s="49">
        <v>0</v>
      </c>
      <c r="X38" s="889"/>
      <c r="Y38" s="49">
        <f>127516348/1000</f>
        <v>127516.348</v>
      </c>
      <c r="Z38" s="889"/>
      <c r="AA38" s="49">
        <v>0</v>
      </c>
      <c r="AB38" s="889"/>
      <c r="AC38" s="49">
        <v>0</v>
      </c>
      <c r="AD38" s="889"/>
      <c r="AE38" s="49">
        <v>0</v>
      </c>
      <c r="AF38" s="889"/>
      <c r="AG38" s="50">
        <v>0</v>
      </c>
      <c r="AH38" s="889"/>
      <c r="AI38" s="49">
        <v>0</v>
      </c>
      <c r="AJ38" s="883"/>
      <c r="AK38" s="104">
        <f t="shared" ref="AK38:AK42" si="50">AC38+AE38+AG38+S38+U38+W38+Y38+AA38+AI38</f>
        <v>127516.348</v>
      </c>
      <c r="AL38" s="51">
        <v>71</v>
      </c>
      <c r="AM38" s="52">
        <v>116</v>
      </c>
      <c r="AN38" s="52">
        <v>119</v>
      </c>
      <c r="AO38" s="52">
        <v>222</v>
      </c>
      <c r="AP38" s="52">
        <v>407</v>
      </c>
      <c r="AQ38" s="52">
        <v>61</v>
      </c>
      <c r="AR38" s="53">
        <f t="shared" ref="AR38:AR41" si="51">SUM(AL38:AQ38)</f>
        <v>996</v>
      </c>
      <c r="AS38" s="54">
        <v>511</v>
      </c>
      <c r="AT38" s="52">
        <v>484</v>
      </c>
      <c r="AU38" s="53">
        <f t="shared" ref="AU38:AU41" si="52">SUM(AS38:AT38)</f>
        <v>995</v>
      </c>
      <c r="AV38" s="54">
        <v>0</v>
      </c>
      <c r="AW38" s="52">
        <v>0</v>
      </c>
      <c r="AX38" s="52">
        <v>0</v>
      </c>
      <c r="AY38" s="52">
        <v>0</v>
      </c>
      <c r="AZ38" s="55">
        <v>0</v>
      </c>
      <c r="BA38" s="56" t="s">
        <v>2014</v>
      </c>
      <c r="BB38" s="56" t="s">
        <v>1993</v>
      </c>
      <c r="BC38" s="56" t="s">
        <v>1993</v>
      </c>
    </row>
    <row r="39" spans="1:55" ht="48.75" x14ac:dyDescent="0.2">
      <c r="A39" s="955"/>
      <c r="B39" s="957"/>
      <c r="C39" s="959"/>
      <c r="D39" s="961"/>
      <c r="E39" s="966"/>
      <c r="F39" s="963"/>
      <c r="G39" s="985"/>
      <c r="H39" s="968"/>
      <c r="I39" s="972"/>
      <c r="J39" s="973"/>
      <c r="K39" s="979"/>
      <c r="L39" s="982"/>
      <c r="M39" s="820" t="s">
        <v>1947</v>
      </c>
      <c r="N39" s="818" t="s">
        <v>1934</v>
      </c>
      <c r="O39" s="822">
        <v>1</v>
      </c>
      <c r="P39" s="46"/>
      <c r="Q39" s="47">
        <v>1</v>
      </c>
      <c r="R39" s="886"/>
      <c r="S39" s="48">
        <v>0</v>
      </c>
      <c r="T39" s="889"/>
      <c r="U39" s="49">
        <v>0</v>
      </c>
      <c r="V39" s="889"/>
      <c r="W39" s="49">
        <v>0</v>
      </c>
      <c r="X39" s="889"/>
      <c r="Y39" s="49">
        <f>83029312/1000</f>
        <v>83029.312000000005</v>
      </c>
      <c r="Z39" s="889"/>
      <c r="AA39" s="49">
        <v>0</v>
      </c>
      <c r="AB39" s="889"/>
      <c r="AC39" s="49">
        <v>0</v>
      </c>
      <c r="AD39" s="889"/>
      <c r="AE39" s="49">
        <v>0</v>
      </c>
      <c r="AF39" s="889"/>
      <c r="AG39" s="50">
        <v>0</v>
      </c>
      <c r="AH39" s="889"/>
      <c r="AI39" s="49">
        <v>0</v>
      </c>
      <c r="AJ39" s="883"/>
      <c r="AK39" s="104">
        <f t="shared" si="50"/>
        <v>83029.312000000005</v>
      </c>
      <c r="AL39" s="51">
        <v>2367</v>
      </c>
      <c r="AM39" s="52">
        <v>3862</v>
      </c>
      <c r="AN39" s="52">
        <v>3979</v>
      </c>
      <c r="AO39" s="52">
        <v>7397</v>
      </c>
      <c r="AP39" s="52">
        <v>13558</v>
      </c>
      <c r="AQ39" s="52">
        <v>2029</v>
      </c>
      <c r="AR39" s="53">
        <f t="shared" si="51"/>
        <v>33192</v>
      </c>
      <c r="AS39" s="54">
        <v>17047</v>
      </c>
      <c r="AT39" s="52">
        <v>16145</v>
      </c>
      <c r="AU39" s="53">
        <f t="shared" si="52"/>
        <v>33192</v>
      </c>
      <c r="AV39" s="54">
        <v>0</v>
      </c>
      <c r="AW39" s="52">
        <v>0</v>
      </c>
      <c r="AX39" s="52"/>
      <c r="AY39" s="52">
        <v>0</v>
      </c>
      <c r="AZ39" s="55">
        <v>0</v>
      </c>
      <c r="BA39" s="56" t="s">
        <v>2017</v>
      </c>
      <c r="BB39" s="56" t="s">
        <v>1993</v>
      </c>
      <c r="BC39" s="56" t="s">
        <v>1993</v>
      </c>
    </row>
    <row r="40" spans="1:55" ht="64.5" x14ac:dyDescent="0.2">
      <c r="A40" s="955"/>
      <c r="B40" s="957"/>
      <c r="C40" s="959"/>
      <c r="D40" s="961"/>
      <c r="E40" s="966"/>
      <c r="F40" s="963"/>
      <c r="G40" s="985"/>
      <c r="H40" s="968"/>
      <c r="I40" s="972"/>
      <c r="J40" s="973"/>
      <c r="K40" s="979"/>
      <c r="L40" s="982"/>
      <c r="M40" s="820" t="s">
        <v>1948</v>
      </c>
      <c r="N40" s="818" t="s">
        <v>1934</v>
      </c>
      <c r="O40" s="822">
        <v>1</v>
      </c>
      <c r="P40" s="46"/>
      <c r="Q40" s="47">
        <v>0.3</v>
      </c>
      <c r="R40" s="886"/>
      <c r="S40" s="48">
        <v>0</v>
      </c>
      <c r="T40" s="889"/>
      <c r="U40" s="49">
        <v>0</v>
      </c>
      <c r="V40" s="889"/>
      <c r="W40" s="49">
        <v>0</v>
      </c>
      <c r="X40" s="889"/>
      <c r="Y40" s="49">
        <f>860000000/1000</f>
        <v>860000</v>
      </c>
      <c r="Z40" s="889"/>
      <c r="AA40" s="49">
        <v>0</v>
      </c>
      <c r="AB40" s="889"/>
      <c r="AC40" s="49">
        <v>0</v>
      </c>
      <c r="AD40" s="889"/>
      <c r="AE40" s="49">
        <v>0</v>
      </c>
      <c r="AF40" s="889"/>
      <c r="AG40" s="49">
        <v>0</v>
      </c>
      <c r="AH40" s="889"/>
      <c r="AI40" s="49">
        <v>0</v>
      </c>
      <c r="AJ40" s="883"/>
      <c r="AK40" s="104">
        <f t="shared" si="50"/>
        <v>860000</v>
      </c>
      <c r="AL40" s="52">
        <v>2367</v>
      </c>
      <c r="AM40" s="52">
        <v>3862</v>
      </c>
      <c r="AN40" s="52">
        <v>3979</v>
      </c>
      <c r="AO40" s="52">
        <v>7397</v>
      </c>
      <c r="AP40" s="52">
        <v>13558</v>
      </c>
      <c r="AQ40" s="52">
        <v>2029</v>
      </c>
      <c r="AR40" s="53">
        <f t="shared" si="51"/>
        <v>33192</v>
      </c>
      <c r="AS40" s="54">
        <v>17047</v>
      </c>
      <c r="AT40" s="52">
        <v>16145</v>
      </c>
      <c r="AU40" s="53">
        <f t="shared" si="52"/>
        <v>33192</v>
      </c>
      <c r="AV40" s="54">
        <v>0</v>
      </c>
      <c r="AW40" s="52">
        <v>0</v>
      </c>
      <c r="AX40" s="52">
        <v>0</v>
      </c>
      <c r="AY40" s="52">
        <v>0</v>
      </c>
      <c r="AZ40" s="55">
        <v>0</v>
      </c>
      <c r="BA40" s="56" t="s">
        <v>2016</v>
      </c>
      <c r="BB40" s="56" t="s">
        <v>1993</v>
      </c>
      <c r="BC40" s="56" t="s">
        <v>1993</v>
      </c>
    </row>
    <row r="41" spans="1:55" ht="48.75" x14ac:dyDescent="0.2">
      <c r="A41" s="955"/>
      <c r="B41" s="957"/>
      <c r="C41" s="959"/>
      <c r="D41" s="961"/>
      <c r="E41" s="966"/>
      <c r="F41" s="963"/>
      <c r="G41" s="985"/>
      <c r="H41" s="968"/>
      <c r="I41" s="972"/>
      <c r="J41" s="973"/>
      <c r="K41" s="979"/>
      <c r="L41" s="982"/>
      <c r="M41" s="820" t="s">
        <v>1949</v>
      </c>
      <c r="N41" s="818" t="s">
        <v>1934</v>
      </c>
      <c r="O41" s="822">
        <v>1</v>
      </c>
      <c r="P41" s="46"/>
      <c r="Q41" s="47">
        <v>0.1</v>
      </c>
      <c r="R41" s="886"/>
      <c r="S41" s="48">
        <v>0</v>
      </c>
      <c r="T41" s="889"/>
      <c r="U41" s="49">
        <v>0</v>
      </c>
      <c r="V41" s="889"/>
      <c r="W41" s="49">
        <v>0</v>
      </c>
      <c r="X41" s="889"/>
      <c r="Y41" s="49">
        <v>0</v>
      </c>
      <c r="Z41" s="889"/>
      <c r="AA41" s="49">
        <v>0</v>
      </c>
      <c r="AB41" s="889"/>
      <c r="AC41" s="49">
        <v>0</v>
      </c>
      <c r="AD41" s="889"/>
      <c r="AE41" s="49">
        <v>0</v>
      </c>
      <c r="AF41" s="889"/>
      <c r="AG41" s="49">
        <v>0</v>
      </c>
      <c r="AH41" s="889"/>
      <c r="AI41" s="49">
        <f>566666/1000</f>
        <v>566.66600000000005</v>
      </c>
      <c r="AJ41" s="883"/>
      <c r="AK41" s="104">
        <f t="shared" si="50"/>
        <v>566.66600000000005</v>
      </c>
      <c r="AL41" s="52">
        <v>2367</v>
      </c>
      <c r="AM41" s="52">
        <v>3862</v>
      </c>
      <c r="AN41" s="52">
        <v>3979</v>
      </c>
      <c r="AO41" s="52">
        <v>7397</v>
      </c>
      <c r="AP41" s="52">
        <v>13558</v>
      </c>
      <c r="AQ41" s="52">
        <v>2029</v>
      </c>
      <c r="AR41" s="53">
        <f t="shared" si="51"/>
        <v>33192</v>
      </c>
      <c r="AS41" s="54">
        <v>17047</v>
      </c>
      <c r="AT41" s="52">
        <v>16145</v>
      </c>
      <c r="AU41" s="53">
        <f t="shared" si="52"/>
        <v>33192</v>
      </c>
      <c r="AV41" s="54">
        <v>0</v>
      </c>
      <c r="AW41" s="52">
        <v>0</v>
      </c>
      <c r="AX41" s="52">
        <v>0</v>
      </c>
      <c r="AY41" s="52">
        <v>0</v>
      </c>
      <c r="AZ41" s="55">
        <v>0</v>
      </c>
      <c r="BA41" s="56" t="s">
        <v>2015</v>
      </c>
      <c r="BB41" s="56" t="s">
        <v>1993</v>
      </c>
      <c r="BC41" s="56" t="s">
        <v>1993</v>
      </c>
    </row>
    <row r="42" spans="1:55" ht="48.75" x14ac:dyDescent="0.2">
      <c r="A42" s="955"/>
      <c r="B42" s="957"/>
      <c r="C42" s="959"/>
      <c r="D42" s="961"/>
      <c r="E42" s="966"/>
      <c r="F42" s="963"/>
      <c r="G42" s="985"/>
      <c r="H42" s="968"/>
      <c r="I42" s="972"/>
      <c r="J42" s="973"/>
      <c r="K42" s="976"/>
      <c r="L42" s="982"/>
      <c r="M42" s="820" t="s">
        <v>1968</v>
      </c>
      <c r="N42" s="818" t="s">
        <v>1934</v>
      </c>
      <c r="O42" s="822">
        <v>1</v>
      </c>
      <c r="P42" s="107"/>
      <c r="Q42" s="108">
        <v>0.1</v>
      </c>
      <c r="R42" s="886"/>
      <c r="S42" s="48">
        <v>0</v>
      </c>
      <c r="T42" s="889"/>
      <c r="U42" s="49">
        <v>0</v>
      </c>
      <c r="V42" s="889"/>
      <c r="W42" s="49">
        <v>0</v>
      </c>
      <c r="X42" s="889"/>
      <c r="Y42" s="49">
        <v>0</v>
      </c>
      <c r="Z42" s="889"/>
      <c r="AA42" s="49">
        <v>0</v>
      </c>
      <c r="AB42" s="889"/>
      <c r="AC42" s="49">
        <v>0</v>
      </c>
      <c r="AD42" s="889"/>
      <c r="AE42" s="49">
        <v>0</v>
      </c>
      <c r="AF42" s="889"/>
      <c r="AG42" s="49">
        <v>0</v>
      </c>
      <c r="AH42" s="889"/>
      <c r="AI42" s="49">
        <f>320000/1000</f>
        <v>320</v>
      </c>
      <c r="AJ42" s="884"/>
      <c r="AK42" s="104">
        <f t="shared" si="50"/>
        <v>320</v>
      </c>
      <c r="AL42" s="52">
        <v>2367</v>
      </c>
      <c r="AM42" s="52">
        <v>3862</v>
      </c>
      <c r="AN42" s="52">
        <v>3979</v>
      </c>
      <c r="AO42" s="52">
        <v>7397</v>
      </c>
      <c r="AP42" s="52">
        <v>13558</v>
      </c>
      <c r="AQ42" s="52">
        <v>2029</v>
      </c>
      <c r="AR42" s="53">
        <f t="shared" si="48"/>
        <v>33192</v>
      </c>
      <c r="AS42" s="54">
        <v>17047</v>
      </c>
      <c r="AT42" s="52">
        <v>16145</v>
      </c>
      <c r="AU42" s="53">
        <f t="shared" si="49"/>
        <v>33192</v>
      </c>
      <c r="AV42" s="54">
        <v>0</v>
      </c>
      <c r="AW42" s="52">
        <v>0</v>
      </c>
      <c r="AX42" s="52">
        <v>0</v>
      </c>
      <c r="AY42" s="52">
        <v>0</v>
      </c>
      <c r="AZ42" s="55">
        <v>0</v>
      </c>
      <c r="BA42" s="56" t="s">
        <v>2015</v>
      </c>
      <c r="BB42" s="56" t="s">
        <v>1993</v>
      </c>
      <c r="BC42" s="56" t="s">
        <v>1993</v>
      </c>
    </row>
    <row r="43" spans="1:55" ht="9.9499999999999993" customHeight="1" thickBot="1" x14ac:dyDescent="0.25">
      <c r="A43" s="956"/>
      <c r="B43" s="958"/>
      <c r="C43" s="960"/>
      <c r="D43" s="962"/>
      <c r="E43" s="967"/>
      <c r="F43" s="964"/>
      <c r="G43" s="986"/>
      <c r="H43" s="969"/>
      <c r="I43" s="974"/>
      <c r="J43" s="975"/>
      <c r="K43" s="980"/>
      <c r="L43" s="983"/>
      <c r="M43" s="181"/>
      <c r="N43" s="182"/>
      <c r="O43" s="183"/>
      <c r="P43" s="118"/>
      <c r="Q43" s="118"/>
      <c r="R43" s="887"/>
      <c r="S43" s="184"/>
      <c r="T43" s="890"/>
      <c r="U43" s="185"/>
      <c r="V43" s="890"/>
      <c r="W43" s="185"/>
      <c r="X43" s="890"/>
      <c r="Y43" s="185"/>
      <c r="Z43" s="890"/>
      <c r="AA43" s="185"/>
      <c r="AB43" s="890"/>
      <c r="AC43" s="185"/>
      <c r="AD43" s="890"/>
      <c r="AE43" s="185"/>
      <c r="AF43" s="890"/>
      <c r="AG43" s="186"/>
      <c r="AH43" s="890"/>
      <c r="AI43" s="185"/>
      <c r="AJ43" s="119"/>
      <c r="AK43" s="120"/>
      <c r="AL43" s="187"/>
      <c r="AM43" s="188"/>
      <c r="AN43" s="188"/>
      <c r="AO43" s="188"/>
      <c r="AP43" s="188"/>
      <c r="AQ43" s="188"/>
      <c r="AR43" s="121"/>
      <c r="AS43" s="189"/>
      <c r="AT43" s="188"/>
      <c r="AU43" s="121"/>
      <c r="AV43" s="189"/>
      <c r="AW43" s="188"/>
      <c r="AX43" s="188"/>
      <c r="AY43" s="188"/>
      <c r="AZ43" s="190"/>
      <c r="BA43" s="191"/>
      <c r="BB43" s="191"/>
      <c r="BC43" s="192"/>
    </row>
    <row r="44" spans="1:55" ht="6" customHeight="1" x14ac:dyDescent="0.2">
      <c r="A44" s="157"/>
      <c r="B44" s="193"/>
      <c r="C44" s="193"/>
      <c r="D44" s="193"/>
      <c r="E44" s="193"/>
      <c r="F44" s="193"/>
      <c r="G44" s="193"/>
      <c r="H44" s="193"/>
      <c r="I44" s="984"/>
      <c r="J44" s="984"/>
      <c r="K44" s="193"/>
      <c r="L44" s="193"/>
      <c r="M44" s="193"/>
      <c r="N44" s="193"/>
      <c r="O44" s="193"/>
      <c r="P44" s="193"/>
      <c r="Q44" s="193"/>
      <c r="R44" s="193"/>
      <c r="S44" s="193"/>
      <c r="T44" s="193"/>
      <c r="U44" s="193"/>
      <c r="V44" s="193"/>
      <c r="W44" s="193"/>
      <c r="X44" s="193"/>
      <c r="Y44" s="193"/>
      <c r="Z44" s="193"/>
      <c r="AA44" s="193"/>
      <c r="AB44" s="193"/>
      <c r="AC44" s="193"/>
      <c r="AD44" s="193"/>
      <c r="AE44" s="193"/>
      <c r="AF44" s="193"/>
      <c r="AG44" s="193"/>
      <c r="AH44" s="193"/>
      <c r="AI44" s="193"/>
      <c r="AJ44" s="193"/>
      <c r="AK44" s="194"/>
      <c r="AL44" s="194"/>
      <c r="AM44" s="194"/>
      <c r="AN44" s="194"/>
      <c r="AO44" s="194"/>
      <c r="AP44" s="194"/>
      <c r="AQ44" s="195"/>
      <c r="AR44" s="194"/>
      <c r="AS44" s="194"/>
      <c r="AT44" s="194"/>
      <c r="AU44" s="194"/>
      <c r="AV44" s="194"/>
      <c r="AW44" s="194"/>
      <c r="AX44" s="194"/>
      <c r="AY44" s="194"/>
      <c r="AZ44" s="194"/>
      <c r="BA44" s="194"/>
      <c r="BB44" s="194"/>
      <c r="BC44" s="157"/>
    </row>
    <row r="45" spans="1:55" ht="72" customHeight="1" x14ac:dyDescent="0.2">
      <c r="A45" s="954">
        <v>4</v>
      </c>
      <c r="B45" s="162" t="s">
        <v>1706</v>
      </c>
      <c r="C45" s="163" t="s">
        <v>1707</v>
      </c>
      <c r="D45" s="164" t="s">
        <v>21</v>
      </c>
      <c r="E45" s="164" t="s">
        <v>1895</v>
      </c>
      <c r="F45" s="163" t="s">
        <v>1708</v>
      </c>
      <c r="G45" s="165" t="s">
        <v>1680</v>
      </c>
      <c r="H45" s="165" t="s">
        <v>1681</v>
      </c>
      <c r="I45" s="166" t="s">
        <v>1911</v>
      </c>
      <c r="J45" s="167">
        <f>+$N$3</f>
        <v>2017</v>
      </c>
      <c r="K45" s="165" t="s">
        <v>1928</v>
      </c>
      <c r="L45" s="166" t="s">
        <v>1985</v>
      </c>
      <c r="M45" s="163" t="s">
        <v>1709</v>
      </c>
      <c r="N45" s="163" t="s">
        <v>1710</v>
      </c>
      <c r="O45" s="163" t="s">
        <v>1711</v>
      </c>
      <c r="P45" s="163" t="s">
        <v>1712</v>
      </c>
      <c r="Q45" s="163" t="s">
        <v>1986</v>
      </c>
      <c r="R45" s="168">
        <f t="shared" ref="R45:AZ45" si="53">SUM(R46:R52)</f>
        <v>0</v>
      </c>
      <c r="S45" s="169">
        <f t="shared" si="53"/>
        <v>0</v>
      </c>
      <c r="T45" s="170">
        <f t="shared" si="53"/>
        <v>0</v>
      </c>
      <c r="U45" s="171">
        <f t="shared" si="53"/>
        <v>0</v>
      </c>
      <c r="V45" s="170">
        <f t="shared" si="53"/>
        <v>0</v>
      </c>
      <c r="W45" s="171">
        <f t="shared" si="53"/>
        <v>0</v>
      </c>
      <c r="X45" s="170">
        <f t="shared" si="53"/>
        <v>500</v>
      </c>
      <c r="Y45" s="171">
        <f t="shared" si="53"/>
        <v>500</v>
      </c>
      <c r="Z45" s="170">
        <f t="shared" si="53"/>
        <v>0</v>
      </c>
      <c r="AA45" s="171">
        <f t="shared" si="53"/>
        <v>0</v>
      </c>
      <c r="AB45" s="170">
        <f t="shared" si="53"/>
        <v>0</v>
      </c>
      <c r="AC45" s="171">
        <f t="shared" si="53"/>
        <v>0</v>
      </c>
      <c r="AD45" s="170">
        <f t="shared" si="53"/>
        <v>0</v>
      </c>
      <c r="AE45" s="171">
        <f t="shared" si="53"/>
        <v>0</v>
      </c>
      <c r="AF45" s="170">
        <f t="shared" si="53"/>
        <v>0</v>
      </c>
      <c r="AG45" s="172">
        <f t="shared" si="53"/>
        <v>0</v>
      </c>
      <c r="AH45" s="170">
        <f t="shared" ref="AH45:AI45" si="54">SUM(AH46:AH52)</f>
        <v>0</v>
      </c>
      <c r="AI45" s="171">
        <f t="shared" si="54"/>
        <v>0</v>
      </c>
      <c r="AJ45" s="173">
        <f t="shared" si="53"/>
        <v>500</v>
      </c>
      <c r="AK45" s="174">
        <f t="shared" si="53"/>
        <v>500</v>
      </c>
      <c r="AL45" s="41">
        <f t="shared" si="53"/>
        <v>4024</v>
      </c>
      <c r="AM45" s="42">
        <f t="shared" si="53"/>
        <v>6565</v>
      </c>
      <c r="AN45" s="42">
        <f t="shared" si="53"/>
        <v>6764</v>
      </c>
      <c r="AO45" s="42">
        <f t="shared" si="53"/>
        <v>12575</v>
      </c>
      <c r="AP45" s="42">
        <f t="shared" si="53"/>
        <v>23049</v>
      </c>
      <c r="AQ45" s="42">
        <f t="shared" si="53"/>
        <v>3449</v>
      </c>
      <c r="AR45" s="43">
        <f t="shared" si="53"/>
        <v>56426</v>
      </c>
      <c r="AS45" s="105">
        <f t="shared" si="53"/>
        <v>28980</v>
      </c>
      <c r="AT45" s="42">
        <f t="shared" si="53"/>
        <v>27446</v>
      </c>
      <c r="AU45" s="43">
        <f t="shared" si="53"/>
        <v>56426</v>
      </c>
      <c r="AV45" s="105">
        <f t="shared" si="53"/>
        <v>0</v>
      </c>
      <c r="AW45" s="42">
        <f t="shared" si="53"/>
        <v>0</v>
      </c>
      <c r="AX45" s="42">
        <f t="shared" si="53"/>
        <v>1222</v>
      </c>
      <c r="AY45" s="42">
        <f t="shared" si="53"/>
        <v>0</v>
      </c>
      <c r="AZ45" s="106">
        <f t="shared" si="53"/>
        <v>0</v>
      </c>
      <c r="BA45" s="44" t="s">
        <v>1686</v>
      </c>
      <c r="BB45" s="44" t="s">
        <v>1988</v>
      </c>
      <c r="BC45" s="45" t="s">
        <v>1688</v>
      </c>
    </row>
    <row r="46" spans="1:55" ht="48" x14ac:dyDescent="0.2">
      <c r="A46" s="955"/>
      <c r="B46" s="957" t="str">
        <f>VLOOKUP($D$9,'PROYECTOS REGISTRADOS'!$A$2:$D$82,4,0)</f>
        <v>Mejoramiento de la cobertura de Acueducto del Área Urbana y Área Rural del Municipio de Tocancipá, Cundinamarca, Centro Oriente</v>
      </c>
      <c r="C46" s="959" t="str">
        <f>VLOOKUP($D$9,'PROYECTOS REGISTRADOS'!$A$2:$D$82,3,0)</f>
        <v>2016-25817-0045</v>
      </c>
      <c r="D46" s="961" t="s">
        <v>1362</v>
      </c>
      <c r="E46" s="965" t="str">
        <f>IF(D46=0,"0-0",(VLOOKUP(D46,'CONSOLIDADO PLAN DESARROLLO'!$EL$9:$ET$304,2,0)))</f>
        <v>Automatizar, Ampliar y realizar la Macro medición del Tanque Caita</v>
      </c>
      <c r="F46" s="963" t="str">
        <f>IF(D46=0,"0-0",(VLOOKUP(D46,'CONSOLIDADO PLAN DESARROLLO'!$EL$9:$ET$304,3,0)))</f>
        <v>No. de Automatizaciones del Tanque Caita</v>
      </c>
      <c r="G46" s="985">
        <f>IF(D46=0,"0-0",(VLOOKUP(D46,'CONSOLIDADO PLAN DESARROLLO'!$EL$9:$ET$304,4,0)))</f>
        <v>0</v>
      </c>
      <c r="H46" s="968">
        <f>IF(D46=0,"0-0",(VLOOKUP(D46,'CONSOLIDADO PLAN DESARROLLO'!$EL$9:$ET$304,5,0)))</f>
        <v>1</v>
      </c>
      <c r="I46" s="970">
        <f>IF(D46=0,"0-0",(VLOOKUP(D46,'CONSOLIDADO PLAN DESARROLLO'!$EL$9:$ET$304,$R$3,0)))</f>
        <v>0.4</v>
      </c>
      <c r="J46" s="971"/>
      <c r="K46" s="979"/>
      <c r="L46" s="981">
        <v>1</v>
      </c>
      <c r="M46" s="820" t="s">
        <v>1933</v>
      </c>
      <c r="N46" s="824" t="s">
        <v>1934</v>
      </c>
      <c r="O46" s="822">
        <v>1</v>
      </c>
      <c r="P46" s="46"/>
      <c r="Q46" s="47">
        <v>1</v>
      </c>
      <c r="R46" s="885">
        <v>0</v>
      </c>
      <c r="S46" s="48">
        <v>0</v>
      </c>
      <c r="T46" s="888">
        <v>0</v>
      </c>
      <c r="U46" s="49">
        <v>0</v>
      </c>
      <c r="V46" s="888">
        <v>0</v>
      </c>
      <c r="W46" s="49">
        <v>0</v>
      </c>
      <c r="X46" s="888">
        <f>+Y46+Y47</f>
        <v>500</v>
      </c>
      <c r="Y46" s="49">
        <f>250000/1000</f>
        <v>250</v>
      </c>
      <c r="Z46" s="888">
        <v>0</v>
      </c>
      <c r="AA46" s="49">
        <v>0</v>
      </c>
      <c r="AB46" s="888"/>
      <c r="AC46" s="49"/>
      <c r="AD46" s="888">
        <v>0</v>
      </c>
      <c r="AE46" s="49">
        <v>0</v>
      </c>
      <c r="AF46" s="888">
        <v>0</v>
      </c>
      <c r="AG46" s="50">
        <v>0</v>
      </c>
      <c r="AH46" s="888">
        <v>0</v>
      </c>
      <c r="AI46" s="49">
        <v>0</v>
      </c>
      <c r="AJ46" s="882">
        <f>+R46+T46+V46+X46+Z46+AB46+AD46+AF46+AH46</f>
        <v>500</v>
      </c>
      <c r="AK46" s="104">
        <f>AC46+AE46+AG46+S46+U46+W46+Y46+AA46+AI46</f>
        <v>250</v>
      </c>
      <c r="AL46" s="51">
        <v>2367</v>
      </c>
      <c r="AM46" s="54">
        <v>3862</v>
      </c>
      <c r="AN46" s="54">
        <v>3979</v>
      </c>
      <c r="AO46" s="54">
        <v>7397</v>
      </c>
      <c r="AP46" s="54">
        <v>13558</v>
      </c>
      <c r="AQ46" s="54">
        <v>2029</v>
      </c>
      <c r="AR46" s="53">
        <f t="shared" ref="AR46" si="55">SUM(AL46:AQ46)</f>
        <v>33192</v>
      </c>
      <c r="AS46" s="54">
        <v>17047</v>
      </c>
      <c r="AT46" s="52">
        <v>16145</v>
      </c>
      <c r="AU46" s="53">
        <f t="shared" ref="AU46" si="56">SUM(AS46:AT46)</f>
        <v>33192</v>
      </c>
      <c r="AV46" s="54">
        <v>0</v>
      </c>
      <c r="AW46" s="52">
        <v>0</v>
      </c>
      <c r="AX46" s="52">
        <v>719</v>
      </c>
      <c r="AY46" s="52">
        <v>0</v>
      </c>
      <c r="AZ46" s="55">
        <v>0</v>
      </c>
      <c r="BA46" s="56" t="s">
        <v>2018</v>
      </c>
      <c r="BB46" s="56" t="s">
        <v>2001</v>
      </c>
      <c r="BC46" s="56" t="s">
        <v>2001</v>
      </c>
    </row>
    <row r="47" spans="1:55" ht="48" x14ac:dyDescent="0.2">
      <c r="A47" s="955"/>
      <c r="B47" s="957"/>
      <c r="C47" s="959"/>
      <c r="D47" s="961"/>
      <c r="E47" s="966"/>
      <c r="F47" s="963"/>
      <c r="G47" s="985"/>
      <c r="H47" s="968"/>
      <c r="I47" s="972"/>
      <c r="J47" s="973"/>
      <c r="K47" s="979"/>
      <c r="L47" s="982"/>
      <c r="M47" s="820" t="s">
        <v>1950</v>
      </c>
      <c r="N47" s="824" t="s">
        <v>1934</v>
      </c>
      <c r="O47" s="822">
        <v>1</v>
      </c>
      <c r="P47" s="46"/>
      <c r="Q47" s="47">
        <v>1</v>
      </c>
      <c r="R47" s="886"/>
      <c r="S47" s="48">
        <v>0</v>
      </c>
      <c r="T47" s="889"/>
      <c r="U47" s="49">
        <v>0</v>
      </c>
      <c r="V47" s="889"/>
      <c r="W47" s="49">
        <v>0</v>
      </c>
      <c r="X47" s="889"/>
      <c r="Y47" s="49">
        <f>250000/1000</f>
        <v>250</v>
      </c>
      <c r="Z47" s="889"/>
      <c r="AA47" s="49">
        <v>0</v>
      </c>
      <c r="AB47" s="889"/>
      <c r="AC47" s="49">
        <v>0</v>
      </c>
      <c r="AD47" s="889"/>
      <c r="AE47" s="49">
        <v>0</v>
      </c>
      <c r="AF47" s="889"/>
      <c r="AG47" s="50">
        <v>0</v>
      </c>
      <c r="AH47" s="889"/>
      <c r="AI47" s="49">
        <v>0</v>
      </c>
      <c r="AJ47" s="883"/>
      <c r="AK47" s="104">
        <f t="shared" ref="AK47:AK51" si="57">AC47+AE47+AG47+S47+U47+W47+Y47+AA47+AI47</f>
        <v>250</v>
      </c>
      <c r="AL47" s="51">
        <v>1657</v>
      </c>
      <c r="AM47" s="52">
        <v>2703</v>
      </c>
      <c r="AN47" s="52">
        <v>2785</v>
      </c>
      <c r="AO47" s="52">
        <v>5178</v>
      </c>
      <c r="AP47" s="52">
        <v>9491</v>
      </c>
      <c r="AQ47" s="52">
        <v>1420</v>
      </c>
      <c r="AR47" s="53">
        <f t="shared" ref="AR47:AR51" si="58">SUM(AL47:AQ47)</f>
        <v>23234</v>
      </c>
      <c r="AS47" s="54">
        <v>11933</v>
      </c>
      <c r="AT47" s="52">
        <v>11301</v>
      </c>
      <c r="AU47" s="53">
        <f t="shared" ref="AU47:AU51" si="59">SUM(AS47:AT47)</f>
        <v>23234</v>
      </c>
      <c r="AV47" s="54">
        <v>0</v>
      </c>
      <c r="AW47" s="52">
        <v>0</v>
      </c>
      <c r="AX47" s="52">
        <v>503</v>
      </c>
      <c r="AY47" s="52">
        <v>0</v>
      </c>
      <c r="AZ47" s="55">
        <v>0</v>
      </c>
      <c r="BA47" s="56" t="s">
        <v>2018</v>
      </c>
      <c r="BB47" s="56" t="s">
        <v>2001</v>
      </c>
      <c r="BC47" s="56" t="s">
        <v>2001</v>
      </c>
    </row>
    <row r="48" spans="1:55" x14ac:dyDescent="0.2">
      <c r="A48" s="955"/>
      <c r="B48" s="957"/>
      <c r="C48" s="959"/>
      <c r="D48" s="961"/>
      <c r="E48" s="966"/>
      <c r="F48" s="963"/>
      <c r="G48" s="985"/>
      <c r="H48" s="968"/>
      <c r="I48" s="972"/>
      <c r="J48" s="973"/>
      <c r="K48" s="979"/>
      <c r="L48" s="982"/>
      <c r="M48" s="820"/>
      <c r="N48" s="824"/>
      <c r="O48" s="822"/>
      <c r="P48" s="46"/>
      <c r="Q48" s="47"/>
      <c r="R48" s="886"/>
      <c r="S48" s="48"/>
      <c r="T48" s="889"/>
      <c r="U48" s="49"/>
      <c r="V48" s="889"/>
      <c r="W48" s="49"/>
      <c r="X48" s="889"/>
      <c r="Y48" s="49"/>
      <c r="Z48" s="889"/>
      <c r="AA48" s="49"/>
      <c r="AB48" s="889"/>
      <c r="AC48" s="49"/>
      <c r="AD48" s="889"/>
      <c r="AE48" s="49"/>
      <c r="AF48" s="889"/>
      <c r="AG48" s="50"/>
      <c r="AH48" s="889"/>
      <c r="AI48" s="49"/>
      <c r="AJ48" s="883"/>
      <c r="AK48" s="104">
        <f t="shared" si="57"/>
        <v>0</v>
      </c>
      <c r="AL48" s="51"/>
      <c r="AM48" s="52"/>
      <c r="AN48" s="52"/>
      <c r="AO48" s="52"/>
      <c r="AP48" s="52"/>
      <c r="AQ48" s="52"/>
      <c r="AR48" s="53">
        <f t="shared" ref="AR48:AR50" si="60">SUM(AL48:AQ48)</f>
        <v>0</v>
      </c>
      <c r="AS48" s="54"/>
      <c r="AT48" s="52"/>
      <c r="AU48" s="53">
        <f t="shared" ref="AU48:AU50" si="61">SUM(AS48:AT48)</f>
        <v>0</v>
      </c>
      <c r="AV48" s="54"/>
      <c r="AW48" s="52"/>
      <c r="AX48" s="52"/>
      <c r="AY48" s="52"/>
      <c r="AZ48" s="55"/>
      <c r="BA48" s="56"/>
      <c r="BB48" s="56"/>
      <c r="BC48" s="57"/>
    </row>
    <row r="49" spans="1:55" x14ac:dyDescent="0.2">
      <c r="A49" s="955"/>
      <c r="B49" s="957"/>
      <c r="C49" s="959"/>
      <c r="D49" s="961"/>
      <c r="E49" s="966"/>
      <c r="F49" s="963"/>
      <c r="G49" s="985"/>
      <c r="H49" s="968"/>
      <c r="I49" s="972"/>
      <c r="J49" s="973"/>
      <c r="K49" s="979"/>
      <c r="L49" s="982"/>
      <c r="M49" s="820"/>
      <c r="N49" s="824"/>
      <c r="O49" s="822"/>
      <c r="P49" s="46"/>
      <c r="Q49" s="47"/>
      <c r="R49" s="886"/>
      <c r="S49" s="48"/>
      <c r="T49" s="889"/>
      <c r="U49" s="49"/>
      <c r="V49" s="889"/>
      <c r="W49" s="49"/>
      <c r="X49" s="889"/>
      <c r="Y49" s="49"/>
      <c r="Z49" s="889"/>
      <c r="AA49" s="49"/>
      <c r="AB49" s="889"/>
      <c r="AC49" s="49"/>
      <c r="AD49" s="889"/>
      <c r="AE49" s="49"/>
      <c r="AF49" s="889"/>
      <c r="AG49" s="50"/>
      <c r="AH49" s="889"/>
      <c r="AI49" s="49"/>
      <c r="AJ49" s="883"/>
      <c r="AK49" s="104">
        <f t="shared" si="57"/>
        <v>0</v>
      </c>
      <c r="AL49" s="51"/>
      <c r="AM49" s="52"/>
      <c r="AN49" s="52"/>
      <c r="AO49" s="52"/>
      <c r="AP49" s="52"/>
      <c r="AQ49" s="52"/>
      <c r="AR49" s="53">
        <f t="shared" si="60"/>
        <v>0</v>
      </c>
      <c r="AS49" s="54"/>
      <c r="AT49" s="52"/>
      <c r="AU49" s="53">
        <f t="shared" si="61"/>
        <v>0</v>
      </c>
      <c r="AV49" s="54"/>
      <c r="AW49" s="52"/>
      <c r="AX49" s="52"/>
      <c r="AY49" s="52"/>
      <c r="AZ49" s="55"/>
      <c r="BA49" s="56"/>
      <c r="BB49" s="56"/>
      <c r="BC49" s="57"/>
    </row>
    <row r="50" spans="1:55" x14ac:dyDescent="0.2">
      <c r="A50" s="955"/>
      <c r="B50" s="957"/>
      <c r="C50" s="959"/>
      <c r="D50" s="961"/>
      <c r="E50" s="966"/>
      <c r="F50" s="963"/>
      <c r="G50" s="985"/>
      <c r="H50" s="968"/>
      <c r="I50" s="972"/>
      <c r="J50" s="973"/>
      <c r="K50" s="979"/>
      <c r="L50" s="982"/>
      <c r="M50" s="820"/>
      <c r="N50" s="824"/>
      <c r="O50" s="822"/>
      <c r="P50" s="46"/>
      <c r="Q50" s="47"/>
      <c r="R50" s="886"/>
      <c r="S50" s="48"/>
      <c r="T50" s="889"/>
      <c r="U50" s="49"/>
      <c r="V50" s="889"/>
      <c r="W50" s="49"/>
      <c r="X50" s="889"/>
      <c r="Y50" s="49"/>
      <c r="Z50" s="889"/>
      <c r="AA50" s="49"/>
      <c r="AB50" s="889"/>
      <c r="AC50" s="49"/>
      <c r="AD50" s="889"/>
      <c r="AE50" s="49"/>
      <c r="AF50" s="889"/>
      <c r="AG50" s="50"/>
      <c r="AH50" s="889"/>
      <c r="AI50" s="49"/>
      <c r="AJ50" s="883"/>
      <c r="AK50" s="104">
        <f t="shared" si="57"/>
        <v>0</v>
      </c>
      <c r="AL50" s="51"/>
      <c r="AM50" s="52"/>
      <c r="AN50" s="52"/>
      <c r="AO50" s="52"/>
      <c r="AP50" s="52"/>
      <c r="AQ50" s="52"/>
      <c r="AR50" s="53">
        <f t="shared" si="60"/>
        <v>0</v>
      </c>
      <c r="AS50" s="54"/>
      <c r="AT50" s="52"/>
      <c r="AU50" s="53">
        <f t="shared" si="61"/>
        <v>0</v>
      </c>
      <c r="AV50" s="54"/>
      <c r="AW50" s="52"/>
      <c r="AX50" s="52"/>
      <c r="AY50" s="52"/>
      <c r="AZ50" s="55"/>
      <c r="BA50" s="56"/>
      <c r="BB50" s="56"/>
      <c r="BC50" s="57"/>
    </row>
    <row r="51" spans="1:55" x14ac:dyDescent="0.2">
      <c r="A51" s="955"/>
      <c r="B51" s="957"/>
      <c r="C51" s="959"/>
      <c r="D51" s="961"/>
      <c r="E51" s="966"/>
      <c r="F51" s="963"/>
      <c r="G51" s="985"/>
      <c r="H51" s="968"/>
      <c r="I51" s="972"/>
      <c r="J51" s="973"/>
      <c r="K51" s="976"/>
      <c r="L51" s="982"/>
      <c r="M51" s="820"/>
      <c r="N51" s="824"/>
      <c r="O51" s="822"/>
      <c r="P51" s="107"/>
      <c r="Q51" s="108"/>
      <c r="R51" s="886"/>
      <c r="S51" s="48"/>
      <c r="T51" s="889"/>
      <c r="U51" s="49"/>
      <c r="V51" s="889"/>
      <c r="W51" s="49"/>
      <c r="X51" s="889"/>
      <c r="Y51" s="49"/>
      <c r="Z51" s="889"/>
      <c r="AA51" s="49"/>
      <c r="AB51" s="889"/>
      <c r="AC51" s="49"/>
      <c r="AD51" s="889"/>
      <c r="AE51" s="49"/>
      <c r="AF51" s="889"/>
      <c r="AG51" s="50"/>
      <c r="AH51" s="889"/>
      <c r="AI51" s="49"/>
      <c r="AJ51" s="884"/>
      <c r="AK51" s="104">
        <f t="shared" si="57"/>
        <v>0</v>
      </c>
      <c r="AL51" s="51"/>
      <c r="AM51" s="52"/>
      <c r="AN51" s="52"/>
      <c r="AO51" s="52"/>
      <c r="AP51" s="52"/>
      <c r="AQ51" s="52"/>
      <c r="AR51" s="53">
        <f t="shared" si="58"/>
        <v>0</v>
      </c>
      <c r="AS51" s="54"/>
      <c r="AT51" s="52"/>
      <c r="AU51" s="53">
        <f t="shared" si="59"/>
        <v>0</v>
      </c>
      <c r="AV51" s="54"/>
      <c r="AW51" s="52"/>
      <c r="AX51" s="52"/>
      <c r="AY51" s="52"/>
      <c r="AZ51" s="55"/>
      <c r="BA51" s="56"/>
      <c r="BB51" s="56"/>
      <c r="BC51" s="57"/>
    </row>
    <row r="52" spans="1:55" ht="9.9499999999999993" customHeight="1" thickBot="1" x14ac:dyDescent="0.25">
      <c r="A52" s="956"/>
      <c r="B52" s="958"/>
      <c r="C52" s="960"/>
      <c r="D52" s="962"/>
      <c r="E52" s="967"/>
      <c r="F52" s="964"/>
      <c r="G52" s="986"/>
      <c r="H52" s="969"/>
      <c r="I52" s="974"/>
      <c r="J52" s="975"/>
      <c r="K52" s="980"/>
      <c r="L52" s="983"/>
      <c r="M52" s="181"/>
      <c r="N52" s="182"/>
      <c r="O52" s="183"/>
      <c r="P52" s="118"/>
      <c r="Q52" s="118"/>
      <c r="R52" s="887"/>
      <c r="S52" s="184"/>
      <c r="T52" s="890"/>
      <c r="U52" s="185"/>
      <c r="V52" s="890"/>
      <c r="W52" s="185"/>
      <c r="X52" s="890"/>
      <c r="Y52" s="185"/>
      <c r="Z52" s="890"/>
      <c r="AA52" s="185"/>
      <c r="AB52" s="890"/>
      <c r="AC52" s="185"/>
      <c r="AD52" s="890"/>
      <c r="AE52" s="185"/>
      <c r="AF52" s="890"/>
      <c r="AG52" s="186"/>
      <c r="AH52" s="890"/>
      <c r="AI52" s="185"/>
      <c r="AJ52" s="119"/>
      <c r="AK52" s="120"/>
      <c r="AL52" s="187"/>
      <c r="AM52" s="188"/>
      <c r="AN52" s="188"/>
      <c r="AO52" s="188"/>
      <c r="AP52" s="188"/>
      <c r="AQ52" s="188"/>
      <c r="AR52" s="121"/>
      <c r="AS52" s="189"/>
      <c r="AT52" s="188"/>
      <c r="AU52" s="121"/>
      <c r="AV52" s="189"/>
      <c r="AW52" s="188"/>
      <c r="AX52" s="188"/>
      <c r="AY52" s="188"/>
      <c r="AZ52" s="190"/>
      <c r="BA52" s="191"/>
      <c r="BB52" s="191"/>
      <c r="BC52" s="192"/>
    </row>
    <row r="53" spans="1:55" ht="6" customHeight="1" x14ac:dyDescent="0.2">
      <c r="A53" s="157"/>
      <c r="B53" s="193"/>
      <c r="C53" s="193"/>
      <c r="D53" s="193"/>
      <c r="E53" s="193"/>
      <c r="F53" s="193"/>
      <c r="G53" s="193"/>
      <c r="H53" s="193"/>
      <c r="I53" s="984"/>
      <c r="J53" s="984"/>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4"/>
      <c r="AL53" s="194"/>
      <c r="AM53" s="194"/>
      <c r="AN53" s="194"/>
      <c r="AO53" s="194"/>
      <c r="AP53" s="194"/>
      <c r="AQ53" s="195"/>
      <c r="AR53" s="194"/>
      <c r="AS53" s="194"/>
      <c r="AT53" s="194"/>
      <c r="AU53" s="194"/>
      <c r="AV53" s="194"/>
      <c r="AW53" s="194"/>
      <c r="AX53" s="194"/>
      <c r="AY53" s="194"/>
      <c r="AZ53" s="194"/>
      <c r="BA53" s="194"/>
      <c r="BB53" s="194"/>
      <c r="BC53" s="157"/>
    </row>
    <row r="54" spans="1:55" ht="72" customHeight="1" x14ac:dyDescent="0.2">
      <c r="A54" s="954">
        <v>5</v>
      </c>
      <c r="B54" s="162" t="s">
        <v>1706</v>
      </c>
      <c r="C54" s="163" t="s">
        <v>1707</v>
      </c>
      <c r="D54" s="164" t="s">
        <v>21</v>
      </c>
      <c r="E54" s="164" t="s">
        <v>1895</v>
      </c>
      <c r="F54" s="163" t="s">
        <v>1708</v>
      </c>
      <c r="G54" s="165" t="s">
        <v>1680</v>
      </c>
      <c r="H54" s="165" t="s">
        <v>1681</v>
      </c>
      <c r="I54" s="166" t="s">
        <v>1911</v>
      </c>
      <c r="J54" s="167">
        <f>+$N$3</f>
        <v>2017</v>
      </c>
      <c r="K54" s="165" t="s">
        <v>1928</v>
      </c>
      <c r="L54" s="166" t="s">
        <v>1985</v>
      </c>
      <c r="M54" s="163" t="s">
        <v>1709</v>
      </c>
      <c r="N54" s="163" t="s">
        <v>1710</v>
      </c>
      <c r="O54" s="163" t="s">
        <v>1711</v>
      </c>
      <c r="P54" s="163" t="s">
        <v>1712</v>
      </c>
      <c r="Q54" s="163" t="s">
        <v>1986</v>
      </c>
      <c r="R54" s="168">
        <f t="shared" ref="R54:AZ54" si="62">SUM(R55:R62)</f>
        <v>0</v>
      </c>
      <c r="S54" s="169">
        <f t="shared" si="62"/>
        <v>0</v>
      </c>
      <c r="T54" s="170">
        <f t="shared" si="62"/>
        <v>0</v>
      </c>
      <c r="U54" s="171">
        <f t="shared" si="62"/>
        <v>0</v>
      </c>
      <c r="V54" s="170">
        <f t="shared" si="62"/>
        <v>0</v>
      </c>
      <c r="W54" s="171">
        <f t="shared" si="62"/>
        <v>0</v>
      </c>
      <c r="X54" s="170">
        <f t="shared" si="62"/>
        <v>572127.80489999999</v>
      </c>
      <c r="Y54" s="171">
        <f t="shared" si="62"/>
        <v>572127.80489999999</v>
      </c>
      <c r="Z54" s="170">
        <f t="shared" si="62"/>
        <v>0</v>
      </c>
      <c r="AA54" s="171">
        <f t="shared" si="62"/>
        <v>0</v>
      </c>
      <c r="AB54" s="170">
        <f t="shared" si="62"/>
        <v>400503.25139999995</v>
      </c>
      <c r="AC54" s="171">
        <f t="shared" si="62"/>
        <v>400503.25139999995</v>
      </c>
      <c r="AD54" s="170">
        <f t="shared" si="62"/>
        <v>0</v>
      </c>
      <c r="AE54" s="171">
        <f t="shared" si="62"/>
        <v>0</v>
      </c>
      <c r="AF54" s="170">
        <f t="shared" si="62"/>
        <v>0</v>
      </c>
      <c r="AG54" s="172">
        <f t="shared" si="62"/>
        <v>0</v>
      </c>
      <c r="AH54" s="170">
        <f t="shared" ref="AH54:AI54" si="63">SUM(AH55:AH62)</f>
        <v>0</v>
      </c>
      <c r="AI54" s="171">
        <f t="shared" si="63"/>
        <v>0</v>
      </c>
      <c r="AJ54" s="173">
        <f t="shared" si="62"/>
        <v>972631.05629999994</v>
      </c>
      <c r="AK54" s="174">
        <f t="shared" si="62"/>
        <v>972631.05630000005</v>
      </c>
      <c r="AL54" s="41">
        <f t="shared" si="62"/>
        <v>14202</v>
      </c>
      <c r="AM54" s="42">
        <f t="shared" si="62"/>
        <v>23172</v>
      </c>
      <c r="AN54" s="42">
        <f t="shared" si="62"/>
        <v>23874</v>
      </c>
      <c r="AO54" s="42">
        <f t="shared" si="62"/>
        <v>44382</v>
      </c>
      <c r="AP54" s="42">
        <f t="shared" si="62"/>
        <v>81348</v>
      </c>
      <c r="AQ54" s="42">
        <f t="shared" si="62"/>
        <v>12174</v>
      </c>
      <c r="AR54" s="43">
        <f t="shared" si="62"/>
        <v>199152</v>
      </c>
      <c r="AS54" s="105">
        <f t="shared" si="62"/>
        <v>102282</v>
      </c>
      <c r="AT54" s="42">
        <f t="shared" si="62"/>
        <v>96870</v>
      </c>
      <c r="AU54" s="43">
        <f t="shared" si="62"/>
        <v>199152</v>
      </c>
      <c r="AV54" s="105">
        <f t="shared" si="62"/>
        <v>0</v>
      </c>
      <c r="AW54" s="42">
        <f t="shared" si="62"/>
        <v>0</v>
      </c>
      <c r="AX54" s="42">
        <f t="shared" si="62"/>
        <v>4314</v>
      </c>
      <c r="AY54" s="42">
        <f t="shared" si="62"/>
        <v>0</v>
      </c>
      <c r="AZ54" s="106">
        <f t="shared" si="62"/>
        <v>0</v>
      </c>
      <c r="BA54" s="44" t="s">
        <v>1686</v>
      </c>
      <c r="BB54" s="44" t="s">
        <v>1988</v>
      </c>
      <c r="BC54" s="45" t="s">
        <v>1688</v>
      </c>
    </row>
    <row r="55" spans="1:55" ht="120.75" x14ac:dyDescent="0.2">
      <c r="A55" s="955"/>
      <c r="B55" s="957" t="str">
        <f>VLOOKUP($D$9,'PROYECTOS REGISTRADOS'!$A$2:$D$82,4,0)</f>
        <v>Mejoramiento de la cobertura de Acueducto del Área Urbana y Área Rural del Municipio de Tocancipá, Cundinamarca, Centro Oriente</v>
      </c>
      <c r="C55" s="959" t="str">
        <f>VLOOKUP($D$9,'PROYECTOS REGISTRADOS'!$A$2:$D$82,3,0)</f>
        <v>2016-25817-0045</v>
      </c>
      <c r="D55" s="961" t="s">
        <v>1366</v>
      </c>
      <c r="E55" s="965" t="str">
        <f>IF(D55=0,"0-0",(VLOOKUP(D55,'CONSOLIDADO PLAN DESARROLLO'!$EL$9:$ET$304,2,0)))</f>
        <v>Automatizar, Ampliar y realizar la Macro medición del Tanque Caita</v>
      </c>
      <c r="F55" s="963" t="str">
        <f>IF(D55=0,"0-0",(VLOOKUP(D55,'CONSOLIDADO PLAN DESARROLLO'!$EL$9:$ET$304,3,0)))</f>
        <v>No. de Ampliaciones del Tanque Caita</v>
      </c>
      <c r="G55" s="985">
        <f>IF(D55=0,"0-0",(VLOOKUP(D55,'CONSOLIDADO PLAN DESARROLLO'!$EL$9:$ET$304,4,0)))</f>
        <v>0</v>
      </c>
      <c r="H55" s="968">
        <f>IF(D55=0,"0-0",(VLOOKUP(D55,'CONSOLIDADO PLAN DESARROLLO'!$EL$9:$ET$304,5,0)))</f>
        <v>1</v>
      </c>
      <c r="I55" s="970">
        <f>IF(D55=0,"0-0",(VLOOKUP(D55,'CONSOLIDADO PLAN DESARROLLO'!$EL$9:$ET$304,$R$3,0)))</f>
        <v>0.9</v>
      </c>
      <c r="J55" s="971"/>
      <c r="K55" s="976"/>
      <c r="L55" s="981">
        <v>0.5</v>
      </c>
      <c r="M55" s="820" t="s">
        <v>1933</v>
      </c>
      <c r="N55" s="818" t="s">
        <v>1934</v>
      </c>
      <c r="O55" s="822">
        <v>1</v>
      </c>
      <c r="P55" s="46"/>
      <c r="Q55" s="47">
        <v>1</v>
      </c>
      <c r="R55" s="885">
        <v>0</v>
      </c>
      <c r="S55" s="48">
        <v>0</v>
      </c>
      <c r="T55" s="888">
        <v>0</v>
      </c>
      <c r="U55" s="49">
        <v>0</v>
      </c>
      <c r="V55" s="888">
        <v>0</v>
      </c>
      <c r="W55" s="49">
        <v>0</v>
      </c>
      <c r="X55" s="888">
        <f>+Y55+Y56+Y57+Y59+Y60+Y61</f>
        <v>572127.80489999999</v>
      </c>
      <c r="Y55" s="49">
        <f>57212780/1000</f>
        <v>57212.78</v>
      </c>
      <c r="Z55" s="888">
        <v>0</v>
      </c>
      <c r="AA55" s="49">
        <v>0</v>
      </c>
      <c r="AB55" s="888">
        <f>+AC55+AC56+AC57+AC59+AC60+AC61</f>
        <v>400503.25139999995</v>
      </c>
      <c r="AC55" s="49">
        <f>80100650/1000</f>
        <v>80100.649999999994</v>
      </c>
      <c r="AD55" s="888">
        <v>0</v>
      </c>
      <c r="AE55" s="49">
        <v>0</v>
      </c>
      <c r="AF55" s="888">
        <v>0</v>
      </c>
      <c r="AG55" s="50">
        <v>0</v>
      </c>
      <c r="AH55" s="888">
        <v>0</v>
      </c>
      <c r="AI55" s="49">
        <v>0</v>
      </c>
      <c r="AJ55" s="882">
        <f>+R55+T55+V55+X55+Z55+AB55+AD55+AF55+AH55</f>
        <v>972631.05629999994</v>
      </c>
      <c r="AK55" s="104">
        <f>AC55+AE55+AG55+S55+U55+W55+Y55+AA55+AI55</f>
        <v>137313.43</v>
      </c>
      <c r="AL55" s="54">
        <v>2367</v>
      </c>
      <c r="AM55" s="54">
        <v>3862</v>
      </c>
      <c r="AN55" s="54">
        <v>3979</v>
      </c>
      <c r="AO55" s="54">
        <v>7397</v>
      </c>
      <c r="AP55" s="54">
        <v>13558</v>
      </c>
      <c r="AQ55" s="54">
        <v>2029</v>
      </c>
      <c r="AR55" s="53">
        <f t="shared" ref="AR55:AR61" si="64">SUM(AL55:AQ55)</f>
        <v>33192</v>
      </c>
      <c r="AS55" s="54">
        <v>17047</v>
      </c>
      <c r="AT55" s="52">
        <v>16145</v>
      </c>
      <c r="AU55" s="53">
        <f t="shared" ref="AU55:AU61" si="65">SUM(AS55:AT55)</f>
        <v>33192</v>
      </c>
      <c r="AV55" s="54">
        <v>0</v>
      </c>
      <c r="AW55" s="52">
        <v>0</v>
      </c>
      <c r="AX55" s="52">
        <v>719</v>
      </c>
      <c r="AY55" s="52">
        <v>0</v>
      </c>
      <c r="AZ55" s="55">
        <v>0</v>
      </c>
      <c r="BA55" s="56" t="s">
        <v>2002</v>
      </c>
      <c r="BB55" s="56" t="s">
        <v>2000</v>
      </c>
      <c r="BC55" s="57" t="s">
        <v>1999</v>
      </c>
    </row>
    <row r="56" spans="1:55" ht="121.5" x14ac:dyDescent="0.2">
      <c r="A56" s="955"/>
      <c r="B56" s="957"/>
      <c r="C56" s="959"/>
      <c r="D56" s="961"/>
      <c r="E56" s="966"/>
      <c r="F56" s="963"/>
      <c r="G56" s="985"/>
      <c r="H56" s="968"/>
      <c r="I56" s="972"/>
      <c r="J56" s="973"/>
      <c r="K56" s="977"/>
      <c r="L56" s="982"/>
      <c r="M56" s="820" t="s">
        <v>1969</v>
      </c>
      <c r="N56" s="818" t="s">
        <v>1934</v>
      </c>
      <c r="O56" s="822">
        <v>1</v>
      </c>
      <c r="P56" s="46"/>
      <c r="Q56" s="47">
        <v>1</v>
      </c>
      <c r="R56" s="886"/>
      <c r="S56" s="48">
        <v>0</v>
      </c>
      <c r="T56" s="889"/>
      <c r="U56" s="49">
        <v>0</v>
      </c>
      <c r="V56" s="889"/>
      <c r="W56" s="49">
        <v>0</v>
      </c>
      <c r="X56" s="889"/>
      <c r="Y56" s="49">
        <f>40048946/1000</f>
        <v>40048.946000000004</v>
      </c>
      <c r="Z56" s="889"/>
      <c r="AA56" s="49">
        <v>0</v>
      </c>
      <c r="AB56" s="889"/>
      <c r="AC56" s="49">
        <v>0</v>
      </c>
      <c r="AD56" s="889"/>
      <c r="AE56" s="49">
        <v>0</v>
      </c>
      <c r="AF56" s="889"/>
      <c r="AG56" s="50">
        <v>0</v>
      </c>
      <c r="AH56" s="889"/>
      <c r="AI56" s="49">
        <v>0</v>
      </c>
      <c r="AJ56" s="883"/>
      <c r="AK56" s="104">
        <f t="shared" ref="AK56:AK61" si="66">AC56+AE56+AG56+S56+U56+W56+Y56+AA56+AI56</f>
        <v>40048.946000000004</v>
      </c>
      <c r="AL56" s="54">
        <v>2367</v>
      </c>
      <c r="AM56" s="54">
        <v>3862</v>
      </c>
      <c r="AN56" s="54">
        <v>3979</v>
      </c>
      <c r="AO56" s="54">
        <v>7397</v>
      </c>
      <c r="AP56" s="54">
        <v>13558</v>
      </c>
      <c r="AQ56" s="54">
        <v>2029</v>
      </c>
      <c r="AR56" s="53">
        <f t="shared" si="64"/>
        <v>33192</v>
      </c>
      <c r="AS56" s="54">
        <v>17047</v>
      </c>
      <c r="AT56" s="52">
        <v>16145</v>
      </c>
      <c r="AU56" s="53">
        <f t="shared" si="65"/>
        <v>33192</v>
      </c>
      <c r="AV56" s="54">
        <v>0</v>
      </c>
      <c r="AW56" s="52">
        <v>0</v>
      </c>
      <c r="AX56" s="52">
        <v>719</v>
      </c>
      <c r="AY56" s="52">
        <v>0</v>
      </c>
      <c r="AZ56" s="55">
        <v>0</v>
      </c>
      <c r="BA56" s="56" t="s">
        <v>2002</v>
      </c>
      <c r="BB56" s="56" t="s">
        <v>2000</v>
      </c>
      <c r="BC56" s="57" t="s">
        <v>1999</v>
      </c>
    </row>
    <row r="57" spans="1:55" ht="54.75" x14ac:dyDescent="0.2">
      <c r="A57" s="955"/>
      <c r="B57" s="957"/>
      <c r="C57" s="959"/>
      <c r="D57" s="961"/>
      <c r="E57" s="966"/>
      <c r="F57" s="963"/>
      <c r="G57" s="985"/>
      <c r="H57" s="968"/>
      <c r="I57" s="972"/>
      <c r="J57" s="973"/>
      <c r="K57" s="977"/>
      <c r="L57" s="982"/>
      <c r="M57" s="820" t="s">
        <v>1970</v>
      </c>
      <c r="N57" s="818" t="s">
        <v>1934</v>
      </c>
      <c r="O57" s="822">
        <v>1</v>
      </c>
      <c r="P57" s="46"/>
      <c r="Q57" s="47">
        <v>1</v>
      </c>
      <c r="R57" s="886"/>
      <c r="S57" s="48">
        <v>0</v>
      </c>
      <c r="T57" s="889"/>
      <c r="U57" s="49">
        <v>0</v>
      </c>
      <c r="V57" s="889"/>
      <c r="W57" s="49">
        <v>0</v>
      </c>
      <c r="X57" s="889"/>
      <c r="Y57" s="49">
        <f>17163834/1000</f>
        <v>17163.833999999999</v>
      </c>
      <c r="Z57" s="889"/>
      <c r="AA57" s="49">
        <v>0</v>
      </c>
      <c r="AB57" s="889"/>
      <c r="AC57" s="49">
        <v>0</v>
      </c>
      <c r="AD57" s="889"/>
      <c r="AE57" s="49">
        <v>0</v>
      </c>
      <c r="AF57" s="889"/>
      <c r="AG57" s="50">
        <v>0</v>
      </c>
      <c r="AH57" s="889"/>
      <c r="AI57" s="49">
        <v>0</v>
      </c>
      <c r="AJ57" s="883"/>
      <c r="AK57" s="104">
        <f t="shared" si="66"/>
        <v>17163.833999999999</v>
      </c>
      <c r="AL57" s="51">
        <v>2367</v>
      </c>
      <c r="AM57" s="52">
        <v>3862</v>
      </c>
      <c r="AN57" s="52">
        <v>3979</v>
      </c>
      <c r="AO57" s="52">
        <v>7397</v>
      </c>
      <c r="AP57" s="52">
        <v>13558</v>
      </c>
      <c r="AQ57" s="52">
        <v>2029</v>
      </c>
      <c r="AR57" s="53">
        <f t="shared" si="64"/>
        <v>33192</v>
      </c>
      <c r="AS57" s="54">
        <v>17047</v>
      </c>
      <c r="AT57" s="52">
        <v>16145</v>
      </c>
      <c r="AU57" s="53">
        <f t="shared" si="65"/>
        <v>33192</v>
      </c>
      <c r="AV57" s="54">
        <v>0</v>
      </c>
      <c r="AW57" s="52">
        <v>0</v>
      </c>
      <c r="AX57" s="52">
        <v>719</v>
      </c>
      <c r="AY57" s="52">
        <v>0</v>
      </c>
      <c r="AZ57" s="55">
        <v>0</v>
      </c>
      <c r="BA57" s="56" t="s">
        <v>2003</v>
      </c>
      <c r="BB57" s="56" t="s">
        <v>2000</v>
      </c>
      <c r="BC57" s="57" t="s">
        <v>1999</v>
      </c>
    </row>
    <row r="58" spans="1:55" ht="22.5" x14ac:dyDescent="0.2">
      <c r="A58" s="955"/>
      <c r="B58" s="957"/>
      <c r="C58" s="959"/>
      <c r="D58" s="961"/>
      <c r="E58" s="966"/>
      <c r="F58" s="963"/>
      <c r="G58" s="985"/>
      <c r="H58" s="968"/>
      <c r="I58" s="972"/>
      <c r="J58" s="973"/>
      <c r="K58" s="977"/>
      <c r="L58" s="982"/>
      <c r="M58" s="820" t="s">
        <v>1935</v>
      </c>
      <c r="N58" s="818" t="s">
        <v>1934</v>
      </c>
      <c r="O58" s="822">
        <v>1</v>
      </c>
      <c r="P58" s="46"/>
      <c r="Q58" s="47">
        <v>0</v>
      </c>
      <c r="R58" s="886"/>
      <c r="S58" s="48">
        <v>0</v>
      </c>
      <c r="T58" s="889"/>
      <c r="U58" s="49">
        <v>0</v>
      </c>
      <c r="V58" s="889"/>
      <c r="W58" s="49">
        <v>0</v>
      </c>
      <c r="X58" s="889"/>
      <c r="Y58" s="49">
        <v>0</v>
      </c>
      <c r="Z58" s="889"/>
      <c r="AA58" s="49">
        <v>0</v>
      </c>
      <c r="AB58" s="889"/>
      <c r="AC58" s="49">
        <v>0</v>
      </c>
      <c r="AD58" s="889"/>
      <c r="AE58" s="49">
        <v>0</v>
      </c>
      <c r="AF58" s="889"/>
      <c r="AG58" s="50">
        <v>0</v>
      </c>
      <c r="AH58" s="889"/>
      <c r="AI58" s="49">
        <v>0</v>
      </c>
      <c r="AJ58" s="883"/>
      <c r="AK58" s="104">
        <f t="shared" si="66"/>
        <v>0</v>
      </c>
      <c r="AL58" s="51"/>
      <c r="AM58" s="52"/>
      <c r="AN58" s="52"/>
      <c r="AO58" s="52"/>
      <c r="AP58" s="52"/>
      <c r="AQ58" s="52"/>
      <c r="AR58" s="53">
        <f t="shared" si="64"/>
        <v>0</v>
      </c>
      <c r="AS58" s="54"/>
      <c r="AT58" s="52"/>
      <c r="AU58" s="53">
        <f t="shared" si="65"/>
        <v>0</v>
      </c>
      <c r="AV58" s="54">
        <v>0</v>
      </c>
      <c r="AW58" s="52">
        <v>0</v>
      </c>
      <c r="AX58" s="52">
        <v>0</v>
      </c>
      <c r="AY58" s="52">
        <v>0</v>
      </c>
      <c r="AZ58" s="55">
        <v>0</v>
      </c>
      <c r="BA58" s="56"/>
      <c r="BB58" s="56"/>
      <c r="BC58" s="57"/>
    </row>
    <row r="59" spans="1:55" ht="121.5" x14ac:dyDescent="0.2">
      <c r="A59" s="955"/>
      <c r="B59" s="957"/>
      <c r="C59" s="959"/>
      <c r="D59" s="961"/>
      <c r="E59" s="966"/>
      <c r="F59" s="963"/>
      <c r="G59" s="985"/>
      <c r="H59" s="968"/>
      <c r="I59" s="972"/>
      <c r="J59" s="973"/>
      <c r="K59" s="977"/>
      <c r="L59" s="982"/>
      <c r="M59" s="820" t="s">
        <v>1971</v>
      </c>
      <c r="N59" s="818" t="s">
        <v>1934</v>
      </c>
      <c r="O59" s="822">
        <v>1</v>
      </c>
      <c r="P59" s="46"/>
      <c r="Q59" s="47">
        <v>0.5</v>
      </c>
      <c r="R59" s="886"/>
      <c r="S59" s="48">
        <v>0</v>
      </c>
      <c r="T59" s="889"/>
      <c r="U59" s="49">
        <v>0</v>
      </c>
      <c r="V59" s="889"/>
      <c r="W59" s="49">
        <v>0</v>
      </c>
      <c r="X59" s="889"/>
      <c r="Y59" s="49">
        <f>286063903.5/1000</f>
        <v>286063.90350000001</v>
      </c>
      <c r="Z59" s="889"/>
      <c r="AA59" s="49">
        <v>0</v>
      </c>
      <c r="AB59" s="889"/>
      <c r="AC59" s="49">
        <f>200251626/1000</f>
        <v>200251.62599999999</v>
      </c>
      <c r="AD59" s="889"/>
      <c r="AE59" s="49">
        <v>0</v>
      </c>
      <c r="AF59" s="889"/>
      <c r="AG59" s="50">
        <v>0</v>
      </c>
      <c r="AH59" s="889"/>
      <c r="AI59" s="49">
        <v>0</v>
      </c>
      <c r="AJ59" s="883"/>
      <c r="AK59" s="104">
        <f t="shared" si="66"/>
        <v>486315.5295</v>
      </c>
      <c r="AL59" s="51">
        <v>2367</v>
      </c>
      <c r="AM59" s="54">
        <v>3862</v>
      </c>
      <c r="AN59" s="54">
        <v>3979</v>
      </c>
      <c r="AO59" s="52">
        <v>7397</v>
      </c>
      <c r="AP59" s="54">
        <v>13558</v>
      </c>
      <c r="AQ59" s="54">
        <v>2029</v>
      </c>
      <c r="AR59" s="53">
        <f t="shared" si="64"/>
        <v>33192</v>
      </c>
      <c r="AS59" s="54">
        <v>17047</v>
      </c>
      <c r="AT59" s="52">
        <v>16145</v>
      </c>
      <c r="AU59" s="53">
        <f t="shared" si="65"/>
        <v>33192</v>
      </c>
      <c r="AV59" s="54">
        <v>0</v>
      </c>
      <c r="AW59" s="52">
        <v>0</v>
      </c>
      <c r="AX59" s="52">
        <v>719</v>
      </c>
      <c r="AY59" s="52">
        <v>0</v>
      </c>
      <c r="AZ59" s="55">
        <v>0</v>
      </c>
      <c r="BA59" s="56" t="s">
        <v>2002</v>
      </c>
      <c r="BB59" s="56" t="s">
        <v>2000</v>
      </c>
      <c r="BC59" s="57" t="s">
        <v>1999</v>
      </c>
    </row>
    <row r="60" spans="1:55" ht="120.75" x14ac:dyDescent="0.2">
      <c r="A60" s="955"/>
      <c r="B60" s="957"/>
      <c r="C60" s="959"/>
      <c r="D60" s="961"/>
      <c r="E60" s="966"/>
      <c r="F60" s="963"/>
      <c r="G60" s="985"/>
      <c r="H60" s="968"/>
      <c r="I60" s="972"/>
      <c r="J60" s="973"/>
      <c r="K60" s="977"/>
      <c r="L60" s="982"/>
      <c r="M60" s="820" t="s">
        <v>1972</v>
      </c>
      <c r="N60" s="818" t="s">
        <v>1934</v>
      </c>
      <c r="O60" s="822">
        <v>1</v>
      </c>
      <c r="P60" s="107"/>
      <c r="Q60" s="108">
        <v>0.5</v>
      </c>
      <c r="R60" s="886"/>
      <c r="S60" s="48">
        <v>0</v>
      </c>
      <c r="T60" s="889"/>
      <c r="U60" s="49">
        <v>0</v>
      </c>
      <c r="V60" s="889"/>
      <c r="W60" s="49">
        <v>0</v>
      </c>
      <c r="X60" s="889"/>
      <c r="Y60" s="49">
        <f>57212780/1000</f>
        <v>57212.78</v>
      </c>
      <c r="Z60" s="889"/>
      <c r="AA60" s="49">
        <v>0</v>
      </c>
      <c r="AB60" s="889"/>
      <c r="AC60" s="49">
        <f>40050325/1000</f>
        <v>40050.324999999997</v>
      </c>
      <c r="AD60" s="889"/>
      <c r="AE60" s="49">
        <v>0</v>
      </c>
      <c r="AF60" s="889"/>
      <c r="AG60" s="50">
        <v>0</v>
      </c>
      <c r="AH60" s="889"/>
      <c r="AI60" s="49">
        <v>0</v>
      </c>
      <c r="AJ60" s="883"/>
      <c r="AK60" s="104">
        <f t="shared" si="66"/>
        <v>97263.104999999996</v>
      </c>
      <c r="AL60" s="51">
        <v>2367</v>
      </c>
      <c r="AM60" s="52">
        <v>3862</v>
      </c>
      <c r="AN60" s="52">
        <v>3979</v>
      </c>
      <c r="AO60" s="52">
        <v>7397</v>
      </c>
      <c r="AP60" s="52">
        <v>13558</v>
      </c>
      <c r="AQ60" s="52">
        <v>2029</v>
      </c>
      <c r="AR60" s="53">
        <f t="shared" ref="AR60" si="67">SUM(AL60:AQ60)</f>
        <v>33192</v>
      </c>
      <c r="AS60" s="52">
        <v>17047</v>
      </c>
      <c r="AT60" s="52">
        <v>16145</v>
      </c>
      <c r="AU60" s="53">
        <f t="shared" ref="AU60" si="68">SUM(AS60:AT60)</f>
        <v>33192</v>
      </c>
      <c r="AV60" s="54">
        <v>0</v>
      </c>
      <c r="AW60" s="52">
        <v>0</v>
      </c>
      <c r="AX60" s="52">
        <v>719</v>
      </c>
      <c r="AY60" s="52">
        <v>0</v>
      </c>
      <c r="AZ60" s="55">
        <v>0</v>
      </c>
      <c r="BA60" s="56" t="s">
        <v>2002</v>
      </c>
      <c r="BB60" s="56" t="s">
        <v>2000</v>
      </c>
      <c r="BC60" s="57" t="s">
        <v>1999</v>
      </c>
    </row>
    <row r="61" spans="1:55" ht="120.75" x14ac:dyDescent="0.2">
      <c r="A61" s="955"/>
      <c r="B61" s="957"/>
      <c r="C61" s="959"/>
      <c r="D61" s="961"/>
      <c r="E61" s="966"/>
      <c r="F61" s="963"/>
      <c r="G61" s="985"/>
      <c r="H61" s="968"/>
      <c r="I61" s="972"/>
      <c r="J61" s="973"/>
      <c r="K61" s="977"/>
      <c r="L61" s="982"/>
      <c r="M61" s="820" t="s">
        <v>1951</v>
      </c>
      <c r="N61" s="818" t="s">
        <v>1934</v>
      </c>
      <c r="O61" s="822">
        <v>1</v>
      </c>
      <c r="P61" s="46"/>
      <c r="Q61" s="47">
        <v>0.5</v>
      </c>
      <c r="R61" s="886"/>
      <c r="S61" s="48">
        <v>0</v>
      </c>
      <c r="T61" s="889"/>
      <c r="U61" s="49">
        <v>0</v>
      </c>
      <c r="V61" s="889"/>
      <c r="W61" s="49">
        <v>0</v>
      </c>
      <c r="X61" s="889"/>
      <c r="Y61" s="49">
        <f>114425561.4/1000</f>
        <v>114425.56140000001</v>
      </c>
      <c r="Z61" s="889"/>
      <c r="AA61" s="49">
        <v>0</v>
      </c>
      <c r="AB61" s="889"/>
      <c r="AC61" s="49">
        <f>80100650.4/1000</f>
        <v>80100.650400000013</v>
      </c>
      <c r="AD61" s="889"/>
      <c r="AE61" s="49">
        <v>0</v>
      </c>
      <c r="AF61" s="889"/>
      <c r="AG61" s="50">
        <v>0</v>
      </c>
      <c r="AH61" s="889"/>
      <c r="AI61" s="49">
        <v>0</v>
      </c>
      <c r="AJ61" s="884"/>
      <c r="AK61" s="104">
        <f t="shared" si="66"/>
        <v>194526.21180000002</v>
      </c>
      <c r="AL61" s="51">
        <v>2367</v>
      </c>
      <c r="AM61" s="52">
        <v>3862</v>
      </c>
      <c r="AN61" s="52">
        <v>3979</v>
      </c>
      <c r="AO61" s="52">
        <v>7397</v>
      </c>
      <c r="AP61" s="52">
        <v>13558</v>
      </c>
      <c r="AQ61" s="52">
        <v>2029</v>
      </c>
      <c r="AR61" s="53">
        <f t="shared" si="64"/>
        <v>33192</v>
      </c>
      <c r="AS61" s="52">
        <v>17047</v>
      </c>
      <c r="AT61" s="52">
        <v>16145</v>
      </c>
      <c r="AU61" s="53">
        <f t="shared" si="65"/>
        <v>33192</v>
      </c>
      <c r="AV61" s="54">
        <v>0</v>
      </c>
      <c r="AW61" s="52">
        <v>0</v>
      </c>
      <c r="AX61" s="52">
        <v>719</v>
      </c>
      <c r="AY61" s="52">
        <v>0</v>
      </c>
      <c r="AZ61" s="55">
        <v>0</v>
      </c>
      <c r="BA61" s="56" t="s">
        <v>2002</v>
      </c>
      <c r="BB61" s="56" t="s">
        <v>2000</v>
      </c>
      <c r="BC61" s="57" t="s">
        <v>1999</v>
      </c>
    </row>
    <row r="62" spans="1:55" ht="9.9499999999999993" customHeight="1" thickBot="1" x14ac:dyDescent="0.25">
      <c r="A62" s="956"/>
      <c r="B62" s="958"/>
      <c r="C62" s="960"/>
      <c r="D62" s="962"/>
      <c r="E62" s="967"/>
      <c r="F62" s="964"/>
      <c r="G62" s="986"/>
      <c r="H62" s="969"/>
      <c r="I62" s="974"/>
      <c r="J62" s="975"/>
      <c r="K62" s="978"/>
      <c r="L62" s="983"/>
      <c r="M62" s="181"/>
      <c r="N62" s="182"/>
      <c r="O62" s="183"/>
      <c r="P62" s="118"/>
      <c r="Q62" s="118"/>
      <c r="R62" s="887"/>
      <c r="S62" s="184"/>
      <c r="T62" s="890"/>
      <c r="U62" s="185"/>
      <c r="V62" s="890"/>
      <c r="W62" s="185"/>
      <c r="X62" s="890"/>
      <c r="Y62" s="185"/>
      <c r="Z62" s="890"/>
      <c r="AA62" s="185"/>
      <c r="AB62" s="890"/>
      <c r="AC62" s="185"/>
      <c r="AD62" s="890"/>
      <c r="AE62" s="185"/>
      <c r="AF62" s="890"/>
      <c r="AG62" s="186"/>
      <c r="AH62" s="890"/>
      <c r="AI62" s="185"/>
      <c r="AJ62" s="119"/>
      <c r="AK62" s="120"/>
      <c r="AL62" s="187"/>
      <c r="AM62" s="188"/>
      <c r="AN62" s="188"/>
      <c r="AO62" s="188"/>
      <c r="AP62" s="188"/>
      <c r="AQ62" s="188"/>
      <c r="AR62" s="121"/>
      <c r="AS62" s="189"/>
      <c r="AT62" s="188"/>
      <c r="AU62" s="121"/>
      <c r="AV62" s="189"/>
      <c r="AW62" s="188"/>
      <c r="AX62" s="188"/>
      <c r="AY62" s="188"/>
      <c r="AZ62" s="190"/>
      <c r="BA62" s="191"/>
      <c r="BB62" s="191"/>
      <c r="BC62" s="192"/>
    </row>
    <row r="63" spans="1:55" ht="6" customHeight="1" x14ac:dyDescent="0.2">
      <c r="A63" s="157"/>
      <c r="B63" s="193"/>
      <c r="C63" s="193"/>
      <c r="D63" s="193"/>
      <c r="E63" s="193"/>
      <c r="F63" s="193"/>
      <c r="G63" s="193"/>
      <c r="H63" s="193"/>
      <c r="I63" s="984"/>
      <c r="J63" s="984"/>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4"/>
      <c r="AL63" s="194"/>
      <c r="AM63" s="194"/>
      <c r="AN63" s="194"/>
      <c r="AO63" s="194"/>
      <c r="AP63" s="194"/>
      <c r="AQ63" s="195"/>
      <c r="AR63" s="194"/>
      <c r="AS63" s="194"/>
      <c r="AT63" s="194"/>
      <c r="AU63" s="194"/>
      <c r="AV63" s="194"/>
      <c r="AW63" s="194"/>
      <c r="AX63" s="194"/>
      <c r="AY63" s="194"/>
      <c r="AZ63" s="194"/>
      <c r="BA63" s="194"/>
      <c r="BB63" s="194"/>
      <c r="BC63" s="157"/>
    </row>
    <row r="64" spans="1:55" ht="72" customHeight="1" x14ac:dyDescent="0.2">
      <c r="A64" s="954">
        <v>6</v>
      </c>
      <c r="B64" s="162" t="s">
        <v>1706</v>
      </c>
      <c r="C64" s="163" t="s">
        <v>1707</v>
      </c>
      <c r="D64" s="164" t="s">
        <v>21</v>
      </c>
      <c r="E64" s="164" t="s">
        <v>1895</v>
      </c>
      <c r="F64" s="163" t="s">
        <v>1708</v>
      </c>
      <c r="G64" s="165" t="s">
        <v>1680</v>
      </c>
      <c r="H64" s="165" t="s">
        <v>1681</v>
      </c>
      <c r="I64" s="166" t="s">
        <v>1911</v>
      </c>
      <c r="J64" s="167">
        <f>+$N$3</f>
        <v>2017</v>
      </c>
      <c r="K64" s="165" t="s">
        <v>1928</v>
      </c>
      <c r="L64" s="166" t="s">
        <v>1985</v>
      </c>
      <c r="M64" s="163" t="s">
        <v>1709</v>
      </c>
      <c r="N64" s="163" t="s">
        <v>1710</v>
      </c>
      <c r="O64" s="163" t="s">
        <v>1711</v>
      </c>
      <c r="P64" s="163" t="s">
        <v>1712</v>
      </c>
      <c r="Q64" s="163" t="s">
        <v>1986</v>
      </c>
      <c r="R64" s="168">
        <f t="shared" ref="R64" si="69">SUM(R65:R71)</f>
        <v>0</v>
      </c>
      <c r="S64" s="169">
        <f t="shared" ref="S64" si="70">SUM(S65:S71)</f>
        <v>0</v>
      </c>
      <c r="T64" s="170">
        <f t="shared" ref="T64" si="71">SUM(T65:T71)</f>
        <v>0</v>
      </c>
      <c r="U64" s="171">
        <f t="shared" ref="U64" si="72">SUM(U65:U71)</f>
        <v>0</v>
      </c>
      <c r="V64" s="170">
        <f t="shared" ref="V64" si="73">SUM(V65:V71)</f>
        <v>0</v>
      </c>
      <c r="W64" s="171">
        <f t="shared" ref="W64" si="74">SUM(W65:W71)</f>
        <v>0</v>
      </c>
      <c r="X64" s="170">
        <f t="shared" ref="X64" si="75">SUM(X65:X71)</f>
        <v>0</v>
      </c>
      <c r="Y64" s="171">
        <f t="shared" ref="Y64" si="76">SUM(Y65:Y71)</f>
        <v>0</v>
      </c>
      <c r="Z64" s="170">
        <f t="shared" ref="Z64" si="77">SUM(Z65:Z71)</f>
        <v>0</v>
      </c>
      <c r="AA64" s="171">
        <f t="shared" ref="AA64" si="78">SUM(AA65:AA71)</f>
        <v>0</v>
      </c>
      <c r="AB64" s="170">
        <f t="shared" ref="AB64" si="79">SUM(AB65:AB71)</f>
        <v>0</v>
      </c>
      <c r="AC64" s="171">
        <f t="shared" ref="AC64" si="80">SUM(AC65:AC71)</f>
        <v>0</v>
      </c>
      <c r="AD64" s="170">
        <f t="shared" ref="AD64" si="81">SUM(AD65:AD71)</f>
        <v>0</v>
      </c>
      <c r="AE64" s="171">
        <f t="shared" ref="AE64" si="82">SUM(AE65:AE71)</f>
        <v>0</v>
      </c>
      <c r="AF64" s="170">
        <f t="shared" ref="AF64" si="83">SUM(AF65:AF71)</f>
        <v>0</v>
      </c>
      <c r="AG64" s="172">
        <f t="shared" ref="AG64:AI64" si="84">SUM(AG65:AG71)</f>
        <v>0</v>
      </c>
      <c r="AH64" s="170">
        <f t="shared" si="84"/>
        <v>0</v>
      </c>
      <c r="AI64" s="171">
        <f t="shared" si="84"/>
        <v>0</v>
      </c>
      <c r="AJ64" s="173">
        <f t="shared" ref="AJ64" si="85">SUM(AJ65:AJ71)</f>
        <v>0</v>
      </c>
      <c r="AK64" s="174">
        <f t="shared" ref="AK64" si="86">SUM(AK65:AK71)</f>
        <v>0</v>
      </c>
      <c r="AL64" s="41">
        <f t="shared" ref="AL64" si="87">SUM(AL65:AL71)</f>
        <v>0</v>
      </c>
      <c r="AM64" s="42">
        <f t="shared" ref="AM64" si="88">SUM(AM65:AM71)</f>
        <v>0</v>
      </c>
      <c r="AN64" s="42">
        <f t="shared" ref="AN64" si="89">SUM(AN65:AN71)</f>
        <v>0</v>
      </c>
      <c r="AO64" s="42">
        <f t="shared" ref="AO64" si="90">SUM(AO65:AO71)</f>
        <v>0</v>
      </c>
      <c r="AP64" s="42">
        <f t="shared" ref="AP64" si="91">SUM(AP65:AP71)</f>
        <v>0</v>
      </c>
      <c r="AQ64" s="42">
        <f t="shared" ref="AQ64" si="92">SUM(AQ65:AQ71)</f>
        <v>0</v>
      </c>
      <c r="AR64" s="43">
        <f t="shared" ref="AR64" si="93">SUM(AR65:AR71)</f>
        <v>0</v>
      </c>
      <c r="AS64" s="105">
        <f t="shared" ref="AS64" si="94">SUM(AS65:AS71)</f>
        <v>0</v>
      </c>
      <c r="AT64" s="42">
        <f t="shared" ref="AT64" si="95">SUM(AT65:AT71)</f>
        <v>0</v>
      </c>
      <c r="AU64" s="43">
        <f t="shared" ref="AU64" si="96">SUM(AU65:AU71)</f>
        <v>0</v>
      </c>
      <c r="AV64" s="105">
        <f t="shared" ref="AV64" si="97">SUM(AV65:AV71)</f>
        <v>0</v>
      </c>
      <c r="AW64" s="42">
        <f t="shared" ref="AW64" si="98">SUM(AW65:AW71)</f>
        <v>0</v>
      </c>
      <c r="AX64" s="42">
        <f t="shared" ref="AX64" si="99">SUM(AX65:AX71)</f>
        <v>0</v>
      </c>
      <c r="AY64" s="42">
        <f t="shared" ref="AY64" si="100">SUM(AY65:AY71)</f>
        <v>0</v>
      </c>
      <c r="AZ64" s="106">
        <f t="shared" ref="AZ64" si="101">SUM(AZ65:AZ71)</f>
        <v>0</v>
      </c>
      <c r="BA64" s="44" t="s">
        <v>1686</v>
      </c>
      <c r="BB64" s="44" t="s">
        <v>1988</v>
      </c>
      <c r="BC64" s="45" t="s">
        <v>1688</v>
      </c>
    </row>
    <row r="65" spans="1:55" ht="33.75" x14ac:dyDescent="0.2">
      <c r="A65" s="955"/>
      <c r="B65" s="957" t="str">
        <f>VLOOKUP($D$9,'PROYECTOS REGISTRADOS'!$A$2:$D$82,4,0)</f>
        <v>Mejoramiento de la cobertura de Acueducto del Área Urbana y Área Rural del Municipio de Tocancipá, Cundinamarca, Centro Oriente</v>
      </c>
      <c r="C65" s="959" t="str">
        <f>VLOOKUP($D$9,'PROYECTOS REGISTRADOS'!$A$2:$D$82,3,0)</f>
        <v>2016-25817-0045</v>
      </c>
      <c r="D65" s="961" t="s">
        <v>1370</v>
      </c>
      <c r="E65" s="965" t="str">
        <f>IF(D65=0,"0-0",(VLOOKUP(D65,'CONSOLIDADO PLAN DESARROLLO'!$EL$9:$ET$304,2,0)))</f>
        <v>Automatizar, Ampliar y realizar la Macro medición del Tanque Caita</v>
      </c>
      <c r="F65" s="963" t="str">
        <f>IF(D65=0,"0-0",(VLOOKUP(D65,'CONSOLIDADO PLAN DESARROLLO'!$EL$9:$ET$304,3,0)))</f>
        <v>No. de Macro mediciones del Tanque Caita</v>
      </c>
      <c r="G65" s="985">
        <f>IF(D65=0,"0-0",(VLOOKUP(D65,'CONSOLIDADO PLAN DESARROLLO'!$EL$9:$ET$304,4,0)))</f>
        <v>0</v>
      </c>
      <c r="H65" s="968">
        <f>IF(D65=0,"0-0",(VLOOKUP(D65,'CONSOLIDADO PLAN DESARROLLO'!$EL$9:$ET$304,5,0)))</f>
        <v>1</v>
      </c>
      <c r="I65" s="970">
        <f>IF(D65=0,"0-0",(VLOOKUP(D65,'CONSOLIDADO PLAN DESARROLLO'!$EL$9:$ET$304,$R$3,0)))</f>
        <v>1</v>
      </c>
      <c r="J65" s="971"/>
      <c r="K65" s="979"/>
      <c r="L65" s="981">
        <v>0</v>
      </c>
      <c r="M65" s="820" t="s">
        <v>1933</v>
      </c>
      <c r="N65" s="818" t="s">
        <v>1934</v>
      </c>
      <c r="O65" s="822">
        <v>1</v>
      </c>
      <c r="P65" s="46"/>
      <c r="Q65" s="47">
        <v>0</v>
      </c>
      <c r="R65" s="885">
        <v>0</v>
      </c>
      <c r="S65" s="48">
        <v>0</v>
      </c>
      <c r="T65" s="888">
        <v>0</v>
      </c>
      <c r="U65" s="49">
        <v>0</v>
      </c>
      <c r="V65" s="888">
        <v>0</v>
      </c>
      <c r="W65" s="49">
        <v>0</v>
      </c>
      <c r="X65" s="888">
        <v>0</v>
      </c>
      <c r="Y65" s="49">
        <v>0</v>
      </c>
      <c r="Z65" s="888">
        <v>0</v>
      </c>
      <c r="AA65" s="49">
        <v>0</v>
      </c>
      <c r="AB65" s="888">
        <v>0</v>
      </c>
      <c r="AC65" s="49">
        <v>0</v>
      </c>
      <c r="AD65" s="888">
        <v>0</v>
      </c>
      <c r="AE65" s="49">
        <v>0</v>
      </c>
      <c r="AF65" s="888">
        <v>0</v>
      </c>
      <c r="AG65" s="50">
        <v>0</v>
      </c>
      <c r="AH65" s="888">
        <v>0</v>
      </c>
      <c r="AI65" s="49">
        <v>0</v>
      </c>
      <c r="AJ65" s="882">
        <f>+R65+T65+V65+X65+Z65+AB65+AD65+AF65+AH65</f>
        <v>0</v>
      </c>
      <c r="AK65" s="104">
        <f>AC65+AE65+AG65+S65+U65+W65+Y65+AA65+AI65</f>
        <v>0</v>
      </c>
      <c r="AL65" s="51">
        <v>0</v>
      </c>
      <c r="AM65" s="52">
        <v>0</v>
      </c>
      <c r="AN65" s="52">
        <v>0</v>
      </c>
      <c r="AO65" s="52">
        <v>0</v>
      </c>
      <c r="AP65" s="52">
        <v>0</v>
      </c>
      <c r="AQ65" s="52">
        <v>0</v>
      </c>
      <c r="AR65" s="53">
        <f t="shared" ref="AR65:AR70" si="102">SUM(AL65:AQ65)</f>
        <v>0</v>
      </c>
      <c r="AS65" s="54">
        <v>0</v>
      </c>
      <c r="AT65" s="52">
        <v>0</v>
      </c>
      <c r="AU65" s="53">
        <f t="shared" ref="AU65:AU69" si="103">SUM(AS65:AT65)</f>
        <v>0</v>
      </c>
      <c r="AV65" s="54">
        <v>0</v>
      </c>
      <c r="AW65" s="52">
        <v>0</v>
      </c>
      <c r="AX65" s="52">
        <v>0</v>
      </c>
      <c r="AY65" s="52">
        <v>0</v>
      </c>
      <c r="AZ65" s="55">
        <v>0</v>
      </c>
      <c r="BA65" s="56"/>
      <c r="BB65" s="56"/>
      <c r="BC65" s="57"/>
    </row>
    <row r="66" spans="1:55" ht="24" customHeight="1" x14ac:dyDescent="0.2">
      <c r="A66" s="955"/>
      <c r="B66" s="957"/>
      <c r="C66" s="959"/>
      <c r="D66" s="961"/>
      <c r="E66" s="966"/>
      <c r="F66" s="963"/>
      <c r="G66" s="985"/>
      <c r="H66" s="968"/>
      <c r="I66" s="972"/>
      <c r="J66" s="973"/>
      <c r="K66" s="979"/>
      <c r="L66" s="982"/>
      <c r="M66" s="820" t="s">
        <v>1952</v>
      </c>
      <c r="N66" s="818" t="s">
        <v>1934</v>
      </c>
      <c r="O66" s="822">
        <v>1</v>
      </c>
      <c r="P66" s="46"/>
      <c r="Q66" s="47">
        <v>0</v>
      </c>
      <c r="R66" s="886"/>
      <c r="S66" s="48">
        <v>0</v>
      </c>
      <c r="T66" s="889"/>
      <c r="U66" s="49">
        <v>0</v>
      </c>
      <c r="V66" s="889"/>
      <c r="W66" s="49">
        <v>0</v>
      </c>
      <c r="X66" s="889"/>
      <c r="Y66" s="49">
        <v>0</v>
      </c>
      <c r="Z66" s="889"/>
      <c r="AA66" s="49">
        <v>0</v>
      </c>
      <c r="AB66" s="889"/>
      <c r="AC66" s="49">
        <v>0</v>
      </c>
      <c r="AD66" s="889"/>
      <c r="AE66" s="49">
        <v>0</v>
      </c>
      <c r="AF66" s="889"/>
      <c r="AG66" s="50">
        <v>0</v>
      </c>
      <c r="AH66" s="889"/>
      <c r="AI66" s="49">
        <v>0</v>
      </c>
      <c r="AJ66" s="883"/>
      <c r="AK66" s="104">
        <f t="shared" ref="AK66:AK70" si="104">AC66+AE66+AG66+S66+U66+W66+Y66+AA66+AI66</f>
        <v>0</v>
      </c>
      <c r="AL66" s="51">
        <v>0</v>
      </c>
      <c r="AM66" s="52">
        <v>0</v>
      </c>
      <c r="AN66" s="52">
        <v>0</v>
      </c>
      <c r="AO66" s="52">
        <v>0</v>
      </c>
      <c r="AP66" s="52">
        <v>0</v>
      </c>
      <c r="AQ66" s="52">
        <v>0</v>
      </c>
      <c r="AR66" s="53">
        <f t="shared" si="102"/>
        <v>0</v>
      </c>
      <c r="AS66" s="54">
        <v>0</v>
      </c>
      <c r="AT66" s="52">
        <v>0</v>
      </c>
      <c r="AU66" s="53">
        <f t="shared" si="103"/>
        <v>0</v>
      </c>
      <c r="AV66" s="54">
        <v>0</v>
      </c>
      <c r="AW66" s="52">
        <v>0</v>
      </c>
      <c r="AX66" s="52">
        <v>0</v>
      </c>
      <c r="AY66" s="52">
        <v>0</v>
      </c>
      <c r="AZ66" s="55">
        <v>0</v>
      </c>
      <c r="BA66" s="56"/>
      <c r="BB66" s="56"/>
      <c r="BC66" s="57"/>
    </row>
    <row r="67" spans="1:55" x14ac:dyDescent="0.2">
      <c r="A67" s="955"/>
      <c r="B67" s="957"/>
      <c r="C67" s="959"/>
      <c r="D67" s="961"/>
      <c r="E67" s="966"/>
      <c r="F67" s="963"/>
      <c r="G67" s="985"/>
      <c r="H67" s="968"/>
      <c r="I67" s="972"/>
      <c r="J67" s="973"/>
      <c r="K67" s="979"/>
      <c r="L67" s="982"/>
      <c r="M67" s="820"/>
      <c r="N67" s="818"/>
      <c r="O67" s="822"/>
      <c r="P67" s="46"/>
      <c r="Q67" s="47"/>
      <c r="R67" s="886"/>
      <c r="S67" s="48"/>
      <c r="T67" s="889"/>
      <c r="U67" s="49"/>
      <c r="V67" s="889"/>
      <c r="W67" s="49"/>
      <c r="X67" s="889"/>
      <c r="Y67" s="49"/>
      <c r="Z67" s="889"/>
      <c r="AA67" s="49"/>
      <c r="AB67" s="889"/>
      <c r="AC67" s="49"/>
      <c r="AD67" s="889"/>
      <c r="AE67" s="49"/>
      <c r="AF67" s="889"/>
      <c r="AG67" s="50"/>
      <c r="AH67" s="889"/>
      <c r="AI67" s="49"/>
      <c r="AJ67" s="883"/>
      <c r="AK67" s="104">
        <f t="shared" si="104"/>
        <v>0</v>
      </c>
      <c r="AL67" s="51"/>
      <c r="AM67" s="52"/>
      <c r="AN67" s="52"/>
      <c r="AO67" s="52"/>
      <c r="AP67" s="52"/>
      <c r="AQ67" s="52"/>
      <c r="AR67" s="53">
        <f t="shared" si="102"/>
        <v>0</v>
      </c>
      <c r="AS67" s="54"/>
      <c r="AT67" s="52"/>
      <c r="AU67" s="53">
        <f t="shared" si="103"/>
        <v>0</v>
      </c>
      <c r="AV67" s="54"/>
      <c r="AW67" s="52"/>
      <c r="AX67" s="52"/>
      <c r="AY67" s="52"/>
      <c r="AZ67" s="55"/>
      <c r="BA67" s="56"/>
      <c r="BB67" s="56"/>
      <c r="BC67" s="57"/>
    </row>
    <row r="68" spans="1:55" ht="17.25" customHeight="1" x14ac:dyDescent="0.2">
      <c r="A68" s="955"/>
      <c r="B68" s="957"/>
      <c r="C68" s="959"/>
      <c r="D68" s="961"/>
      <c r="E68" s="966"/>
      <c r="F68" s="963"/>
      <c r="G68" s="985"/>
      <c r="H68" s="968"/>
      <c r="I68" s="972"/>
      <c r="J68" s="973"/>
      <c r="K68" s="979"/>
      <c r="L68" s="982"/>
      <c r="M68" s="820"/>
      <c r="N68" s="818"/>
      <c r="O68" s="822"/>
      <c r="P68" s="46"/>
      <c r="Q68" s="47"/>
      <c r="R68" s="886"/>
      <c r="S68" s="48"/>
      <c r="T68" s="889"/>
      <c r="U68" s="49"/>
      <c r="V68" s="889"/>
      <c r="W68" s="49"/>
      <c r="X68" s="889"/>
      <c r="Y68" s="49"/>
      <c r="Z68" s="889"/>
      <c r="AA68" s="49"/>
      <c r="AB68" s="889"/>
      <c r="AC68" s="49"/>
      <c r="AD68" s="889"/>
      <c r="AE68" s="49"/>
      <c r="AF68" s="889"/>
      <c r="AG68" s="50"/>
      <c r="AH68" s="889"/>
      <c r="AI68" s="49"/>
      <c r="AJ68" s="883"/>
      <c r="AK68" s="104">
        <f t="shared" si="104"/>
        <v>0</v>
      </c>
      <c r="AL68" s="51"/>
      <c r="AM68" s="52"/>
      <c r="AN68" s="52"/>
      <c r="AO68" s="52"/>
      <c r="AP68" s="52"/>
      <c r="AQ68" s="52"/>
      <c r="AR68" s="53">
        <f t="shared" si="102"/>
        <v>0</v>
      </c>
      <c r="AS68" s="54"/>
      <c r="AT68" s="52"/>
      <c r="AU68" s="53">
        <f t="shared" si="103"/>
        <v>0</v>
      </c>
      <c r="AV68" s="54"/>
      <c r="AW68" s="52"/>
      <c r="AX68" s="52"/>
      <c r="AY68" s="52"/>
      <c r="AZ68" s="55"/>
      <c r="BA68" s="56"/>
      <c r="BB68" s="56"/>
      <c r="BC68" s="57"/>
    </row>
    <row r="69" spans="1:55" ht="17.25" customHeight="1" x14ac:dyDescent="0.2">
      <c r="A69" s="955"/>
      <c r="B69" s="957"/>
      <c r="C69" s="959"/>
      <c r="D69" s="961"/>
      <c r="E69" s="966"/>
      <c r="F69" s="963"/>
      <c r="G69" s="985"/>
      <c r="H69" s="968"/>
      <c r="I69" s="972"/>
      <c r="J69" s="973"/>
      <c r="K69" s="979"/>
      <c r="L69" s="982"/>
      <c r="M69" s="175"/>
      <c r="N69" s="176"/>
      <c r="O69" s="177"/>
      <c r="P69" s="46"/>
      <c r="Q69" s="47"/>
      <c r="R69" s="886"/>
      <c r="S69" s="48"/>
      <c r="T69" s="889"/>
      <c r="U69" s="49"/>
      <c r="V69" s="889"/>
      <c r="W69" s="49"/>
      <c r="X69" s="889"/>
      <c r="Y69" s="49"/>
      <c r="Z69" s="889"/>
      <c r="AA69" s="49"/>
      <c r="AB69" s="889"/>
      <c r="AC69" s="49"/>
      <c r="AD69" s="889"/>
      <c r="AE69" s="49"/>
      <c r="AF69" s="889"/>
      <c r="AG69" s="50"/>
      <c r="AH69" s="889"/>
      <c r="AI69" s="49"/>
      <c r="AJ69" s="883"/>
      <c r="AK69" s="104">
        <f t="shared" si="104"/>
        <v>0</v>
      </c>
      <c r="AL69" s="51"/>
      <c r="AM69" s="52"/>
      <c r="AN69" s="52"/>
      <c r="AO69" s="52"/>
      <c r="AP69" s="52"/>
      <c r="AQ69" s="52"/>
      <c r="AR69" s="53">
        <f t="shared" si="102"/>
        <v>0</v>
      </c>
      <c r="AS69" s="54"/>
      <c r="AT69" s="52"/>
      <c r="AU69" s="53">
        <f t="shared" si="103"/>
        <v>0</v>
      </c>
      <c r="AV69" s="54"/>
      <c r="AW69" s="52"/>
      <c r="AX69" s="52"/>
      <c r="AY69" s="52"/>
      <c r="AZ69" s="55"/>
      <c r="BA69" s="56"/>
      <c r="BB69" s="56"/>
      <c r="BC69" s="57"/>
    </row>
    <row r="70" spans="1:55" ht="17.25" customHeight="1" x14ac:dyDescent="0.2">
      <c r="A70" s="955"/>
      <c r="B70" s="999"/>
      <c r="C70" s="1000"/>
      <c r="D70" s="1001"/>
      <c r="E70" s="966"/>
      <c r="F70" s="1002"/>
      <c r="G70" s="1003"/>
      <c r="H70" s="1004"/>
      <c r="I70" s="972"/>
      <c r="J70" s="973"/>
      <c r="K70" s="976"/>
      <c r="L70" s="982"/>
      <c r="M70" s="178"/>
      <c r="N70" s="179"/>
      <c r="O70" s="180"/>
      <c r="P70" s="107"/>
      <c r="Q70" s="108"/>
      <c r="R70" s="886"/>
      <c r="S70" s="109"/>
      <c r="T70" s="889"/>
      <c r="U70" s="110"/>
      <c r="V70" s="889"/>
      <c r="W70" s="110"/>
      <c r="X70" s="889"/>
      <c r="Y70" s="110"/>
      <c r="Z70" s="889"/>
      <c r="AA70" s="110"/>
      <c r="AB70" s="889"/>
      <c r="AC70" s="110"/>
      <c r="AD70" s="889"/>
      <c r="AE70" s="110"/>
      <c r="AF70" s="889"/>
      <c r="AG70" s="111"/>
      <c r="AH70" s="889"/>
      <c r="AI70" s="110"/>
      <c r="AJ70" s="884"/>
      <c r="AK70" s="104">
        <f t="shared" si="104"/>
        <v>0</v>
      </c>
      <c r="AL70" s="112"/>
      <c r="AM70" s="113"/>
      <c r="AN70" s="113"/>
      <c r="AO70" s="113"/>
      <c r="AP70" s="113"/>
      <c r="AQ70" s="113"/>
      <c r="AR70" s="53">
        <f t="shared" si="102"/>
        <v>0</v>
      </c>
      <c r="AS70" s="114"/>
      <c r="AT70" s="113"/>
      <c r="AU70" s="53">
        <f>SUM(AS70:AT70)</f>
        <v>0</v>
      </c>
      <c r="AV70" s="114"/>
      <c r="AW70" s="113"/>
      <c r="AX70" s="113"/>
      <c r="AY70" s="113"/>
      <c r="AZ70" s="115"/>
      <c r="BA70" s="116"/>
      <c r="BB70" s="116"/>
      <c r="BC70" s="117"/>
    </row>
    <row r="71" spans="1:55" ht="9.9499999999999993" customHeight="1" thickBot="1" x14ac:dyDescent="0.25">
      <c r="A71" s="956"/>
      <c r="B71" s="958"/>
      <c r="C71" s="960"/>
      <c r="D71" s="962"/>
      <c r="E71" s="967"/>
      <c r="F71" s="964"/>
      <c r="G71" s="986"/>
      <c r="H71" s="969"/>
      <c r="I71" s="974"/>
      <c r="J71" s="975"/>
      <c r="K71" s="980"/>
      <c r="L71" s="983"/>
      <c r="M71" s="181"/>
      <c r="N71" s="182"/>
      <c r="O71" s="183"/>
      <c r="P71" s="118"/>
      <c r="Q71" s="118"/>
      <c r="R71" s="887"/>
      <c r="S71" s="184"/>
      <c r="T71" s="890"/>
      <c r="U71" s="185"/>
      <c r="V71" s="890"/>
      <c r="W71" s="185"/>
      <c r="X71" s="890"/>
      <c r="Y71" s="185"/>
      <c r="Z71" s="890"/>
      <c r="AA71" s="185"/>
      <c r="AB71" s="890"/>
      <c r="AC71" s="185"/>
      <c r="AD71" s="890"/>
      <c r="AE71" s="185"/>
      <c r="AF71" s="890"/>
      <c r="AG71" s="186"/>
      <c r="AH71" s="890"/>
      <c r="AI71" s="185"/>
      <c r="AJ71" s="119"/>
      <c r="AK71" s="120"/>
      <c r="AL71" s="187"/>
      <c r="AM71" s="188"/>
      <c r="AN71" s="188"/>
      <c r="AO71" s="188"/>
      <c r="AP71" s="188"/>
      <c r="AQ71" s="188"/>
      <c r="AR71" s="121"/>
      <c r="AS71" s="189"/>
      <c r="AT71" s="188"/>
      <c r="AU71" s="121"/>
      <c r="AV71" s="189"/>
      <c r="AW71" s="188"/>
      <c r="AX71" s="188"/>
      <c r="AY71" s="188"/>
      <c r="AZ71" s="190"/>
      <c r="BA71" s="191"/>
      <c r="BB71" s="191"/>
      <c r="BC71" s="192"/>
    </row>
    <row r="72" spans="1:55" ht="6" customHeight="1" x14ac:dyDescent="0.2">
      <c r="A72" s="157"/>
      <c r="B72" s="193"/>
      <c r="C72" s="193"/>
      <c r="D72" s="193"/>
      <c r="E72" s="193"/>
      <c r="F72" s="193"/>
      <c r="G72" s="193"/>
      <c r="H72" s="193"/>
      <c r="I72" s="984"/>
      <c r="J72" s="984"/>
      <c r="K72" s="193"/>
      <c r="L72" s="193"/>
      <c r="M72" s="193"/>
      <c r="N72" s="193"/>
      <c r="O72" s="193"/>
      <c r="P72" s="193"/>
      <c r="Q72" s="193"/>
      <c r="R72" s="193"/>
      <c r="S72" s="193"/>
      <c r="T72" s="193"/>
      <c r="U72" s="193"/>
      <c r="V72" s="193"/>
      <c r="W72" s="193"/>
      <c r="X72" s="193"/>
      <c r="Y72" s="193"/>
      <c r="Z72" s="193"/>
      <c r="AA72" s="193"/>
      <c r="AB72" s="193"/>
      <c r="AC72" s="193"/>
      <c r="AD72" s="193"/>
      <c r="AE72" s="193"/>
      <c r="AF72" s="193"/>
      <c r="AG72" s="193"/>
      <c r="AH72" s="193"/>
      <c r="AI72" s="193"/>
      <c r="AJ72" s="193"/>
      <c r="AK72" s="194"/>
      <c r="AL72" s="194"/>
      <c r="AM72" s="194"/>
      <c r="AN72" s="194"/>
      <c r="AO72" s="194"/>
      <c r="AP72" s="194"/>
      <c r="AQ72" s="195"/>
      <c r="AR72" s="194"/>
      <c r="AS72" s="194"/>
      <c r="AT72" s="194"/>
      <c r="AU72" s="194"/>
      <c r="AV72" s="194"/>
      <c r="AW72" s="194"/>
      <c r="AX72" s="194"/>
      <c r="AY72" s="194"/>
      <c r="AZ72" s="194"/>
      <c r="BA72" s="194"/>
      <c r="BB72" s="194"/>
      <c r="BC72" s="157"/>
    </row>
    <row r="73" spans="1:55" ht="72" customHeight="1" x14ac:dyDescent="0.2">
      <c r="A73" s="954">
        <v>7</v>
      </c>
      <c r="B73" s="162" t="s">
        <v>1706</v>
      </c>
      <c r="C73" s="163" t="s">
        <v>1707</v>
      </c>
      <c r="D73" s="164" t="s">
        <v>21</v>
      </c>
      <c r="E73" s="164" t="s">
        <v>1895</v>
      </c>
      <c r="F73" s="163" t="s">
        <v>1708</v>
      </c>
      <c r="G73" s="165" t="s">
        <v>1680</v>
      </c>
      <c r="H73" s="165" t="s">
        <v>1681</v>
      </c>
      <c r="I73" s="166" t="s">
        <v>1911</v>
      </c>
      <c r="J73" s="167">
        <f>+$N$3</f>
        <v>2017</v>
      </c>
      <c r="K73" s="165" t="s">
        <v>1928</v>
      </c>
      <c r="L73" s="166" t="s">
        <v>1985</v>
      </c>
      <c r="M73" s="163" t="s">
        <v>1709</v>
      </c>
      <c r="N73" s="163" t="s">
        <v>1710</v>
      </c>
      <c r="O73" s="163" t="s">
        <v>1711</v>
      </c>
      <c r="P73" s="163" t="s">
        <v>1712</v>
      </c>
      <c r="Q73" s="163" t="s">
        <v>1986</v>
      </c>
      <c r="R73" s="168">
        <f t="shared" ref="R73:AZ73" si="105">SUM(R74:R84)</f>
        <v>0</v>
      </c>
      <c r="S73" s="169">
        <f t="shared" si="105"/>
        <v>0</v>
      </c>
      <c r="T73" s="170">
        <f t="shared" si="105"/>
        <v>0</v>
      </c>
      <c r="U73" s="171">
        <f t="shared" si="105"/>
        <v>0</v>
      </c>
      <c r="V73" s="170">
        <f t="shared" si="105"/>
        <v>0</v>
      </c>
      <c r="W73" s="171">
        <f t="shared" si="105"/>
        <v>0</v>
      </c>
      <c r="X73" s="170">
        <f t="shared" si="105"/>
        <v>454062.74900000007</v>
      </c>
      <c r="Y73" s="171">
        <f t="shared" si="105"/>
        <v>460835.55700000003</v>
      </c>
      <c r="Z73" s="170">
        <f t="shared" si="105"/>
        <v>0</v>
      </c>
      <c r="AA73" s="171">
        <f t="shared" si="105"/>
        <v>0</v>
      </c>
      <c r="AB73" s="170">
        <f t="shared" si="105"/>
        <v>1861390.0019999999</v>
      </c>
      <c r="AC73" s="171">
        <f t="shared" si="105"/>
        <v>1861390.0019999999</v>
      </c>
      <c r="AD73" s="170">
        <f t="shared" si="105"/>
        <v>0</v>
      </c>
      <c r="AE73" s="171">
        <f t="shared" si="105"/>
        <v>0</v>
      </c>
      <c r="AF73" s="170">
        <f t="shared" si="105"/>
        <v>0</v>
      </c>
      <c r="AG73" s="172">
        <f t="shared" si="105"/>
        <v>0</v>
      </c>
      <c r="AH73" s="170">
        <f t="shared" ref="AH73:AI73" si="106">SUM(AH74:AH84)</f>
        <v>0</v>
      </c>
      <c r="AI73" s="171">
        <f t="shared" si="106"/>
        <v>0</v>
      </c>
      <c r="AJ73" s="173">
        <f t="shared" si="105"/>
        <v>2315452.7510000002</v>
      </c>
      <c r="AK73" s="174">
        <f t="shared" si="105"/>
        <v>2322225.5589999999</v>
      </c>
      <c r="AL73" s="41">
        <f t="shared" si="105"/>
        <v>7189</v>
      </c>
      <c r="AM73" s="42">
        <f t="shared" si="105"/>
        <v>11726</v>
      </c>
      <c r="AN73" s="42">
        <f t="shared" si="105"/>
        <v>12081</v>
      </c>
      <c r="AO73" s="42">
        <f t="shared" si="105"/>
        <v>22457</v>
      </c>
      <c r="AP73" s="42">
        <f t="shared" si="105"/>
        <v>41162</v>
      </c>
      <c r="AQ73" s="42">
        <f t="shared" si="105"/>
        <v>6161</v>
      </c>
      <c r="AR73" s="43">
        <f t="shared" si="105"/>
        <v>100776</v>
      </c>
      <c r="AS73" s="105">
        <f t="shared" si="105"/>
        <v>51757</v>
      </c>
      <c r="AT73" s="42">
        <f t="shared" si="105"/>
        <v>49019</v>
      </c>
      <c r="AU73" s="43">
        <f t="shared" si="105"/>
        <v>100776</v>
      </c>
      <c r="AV73" s="105">
        <f t="shared" si="105"/>
        <v>0</v>
      </c>
      <c r="AW73" s="42">
        <f t="shared" si="105"/>
        <v>0</v>
      </c>
      <c r="AX73" s="42">
        <f t="shared" si="105"/>
        <v>2183</v>
      </c>
      <c r="AY73" s="42">
        <f t="shared" si="105"/>
        <v>0</v>
      </c>
      <c r="AZ73" s="106">
        <f t="shared" si="105"/>
        <v>0</v>
      </c>
      <c r="BA73" s="44" t="s">
        <v>1686</v>
      </c>
      <c r="BB73" s="44" t="s">
        <v>1988</v>
      </c>
      <c r="BC73" s="45" t="s">
        <v>1688</v>
      </c>
    </row>
    <row r="74" spans="1:55" ht="33.75" x14ac:dyDescent="0.2">
      <c r="A74" s="955"/>
      <c r="B74" s="957" t="str">
        <f>VLOOKUP($D$9,'PROYECTOS REGISTRADOS'!$A$2:$D$82,4,0)</f>
        <v>Mejoramiento de la cobertura de Acueducto del Área Urbana y Área Rural del Municipio de Tocancipá, Cundinamarca, Centro Oriente</v>
      </c>
      <c r="C74" s="959" t="str">
        <f>VLOOKUP($D$9,'PROYECTOS REGISTRADOS'!$A$2:$D$82,3,0)</f>
        <v>2016-25817-0045</v>
      </c>
      <c r="D74" s="961" t="s">
        <v>1374</v>
      </c>
      <c r="E74" s="965" t="str">
        <f>IF(D74=0,"0-0",(VLOOKUP(D74,'CONSOLIDADO PLAN DESARROLLO'!$EL$9:$ET$304,2,0)))</f>
        <v>Implementación del plan maestro de acueducto y alcantarillado</v>
      </c>
      <c r="F74" s="963" t="str">
        <f>IF(D74=0,"0-0",(VLOOKUP(D74,'CONSOLIDADO PLAN DESARROLLO'!$EL$9:$ET$304,3,0)))</f>
        <v xml:space="preserve">No. de planes implementados en acueducto </v>
      </c>
      <c r="G74" s="985">
        <f>IF(D74=0,"0-0",(VLOOKUP(D74,'CONSOLIDADO PLAN DESARROLLO'!$EL$9:$ET$304,4,0)))</f>
        <v>0</v>
      </c>
      <c r="H74" s="968">
        <f>IF(D74=0,"0-0",(VLOOKUP(D74,'CONSOLIDADO PLAN DESARROLLO'!$EL$9:$ET$304,5,0)))</f>
        <v>0.3</v>
      </c>
      <c r="I74" s="970">
        <f>IF(D74=0,"0-0",(VLOOKUP(D74,'CONSOLIDADO PLAN DESARROLLO'!$EL$9:$ET$304,$R$3,0)))</f>
        <v>0.05</v>
      </c>
      <c r="J74" s="971"/>
      <c r="K74" s="976"/>
      <c r="L74" s="981">
        <v>0.1</v>
      </c>
      <c r="M74" s="820" t="s">
        <v>1933</v>
      </c>
      <c r="N74" s="818" t="s">
        <v>1934</v>
      </c>
      <c r="O74" s="822">
        <v>1</v>
      </c>
      <c r="P74" s="46"/>
      <c r="Q74" s="47">
        <v>1</v>
      </c>
      <c r="R74" s="885">
        <v>0</v>
      </c>
      <c r="S74" s="48">
        <v>0</v>
      </c>
      <c r="T74" s="888">
        <v>0</v>
      </c>
      <c r="U74" s="49">
        <v>0</v>
      </c>
      <c r="V74" s="888">
        <v>0</v>
      </c>
      <c r="W74" s="49">
        <v>0</v>
      </c>
      <c r="X74" s="888">
        <f>+Y75+Y80+Y82+Y78</f>
        <v>454062.74900000007</v>
      </c>
      <c r="Y74" s="49">
        <v>0</v>
      </c>
      <c r="Z74" s="888">
        <v>0</v>
      </c>
      <c r="AA74" s="49">
        <v>0</v>
      </c>
      <c r="AB74" s="888">
        <f>+AC75+AC82</f>
        <v>1861390.0019999999</v>
      </c>
      <c r="AC74" s="49">
        <v>0</v>
      </c>
      <c r="AD74" s="888">
        <v>0</v>
      </c>
      <c r="AE74" s="49">
        <v>0</v>
      </c>
      <c r="AF74" s="888">
        <v>0</v>
      </c>
      <c r="AG74" s="50">
        <v>0</v>
      </c>
      <c r="AH74" s="888">
        <v>0</v>
      </c>
      <c r="AI74" s="49">
        <v>0</v>
      </c>
      <c r="AJ74" s="882">
        <f>+R74+T74+V74+X74+Z74+AB74+AD74+AF74+AH74</f>
        <v>2315452.7510000002</v>
      </c>
      <c r="AK74" s="104">
        <f>AC74+AE74+AG74+S74+U74+W74+Y74+AA74+AI74</f>
        <v>0</v>
      </c>
      <c r="AL74" s="51">
        <v>0</v>
      </c>
      <c r="AM74" s="52">
        <v>0</v>
      </c>
      <c r="AN74" s="52">
        <v>0</v>
      </c>
      <c r="AO74" s="52">
        <v>0</v>
      </c>
      <c r="AP74" s="52">
        <v>0</v>
      </c>
      <c r="AQ74" s="52">
        <v>0</v>
      </c>
      <c r="AR74" s="53">
        <f t="shared" ref="AR74:AR82" si="107">SUM(AL74:AQ74)</f>
        <v>0</v>
      </c>
      <c r="AS74" s="54">
        <v>0</v>
      </c>
      <c r="AT74" s="52">
        <v>0</v>
      </c>
      <c r="AU74" s="53">
        <f t="shared" ref="AU74:AU81" si="108">SUM(AS74:AT74)</f>
        <v>0</v>
      </c>
      <c r="AV74" s="54">
        <v>0</v>
      </c>
      <c r="AW74" s="52">
        <v>0</v>
      </c>
      <c r="AX74" s="52">
        <v>0</v>
      </c>
      <c r="AY74" s="52">
        <v>0</v>
      </c>
      <c r="AZ74" s="55">
        <v>0</v>
      </c>
      <c r="BA74" s="56"/>
      <c r="BB74" s="56"/>
      <c r="BC74" s="57"/>
    </row>
    <row r="75" spans="1:55" ht="50.25" x14ac:dyDescent="0.2">
      <c r="A75" s="955"/>
      <c r="B75" s="957"/>
      <c r="C75" s="959"/>
      <c r="D75" s="961"/>
      <c r="E75" s="966"/>
      <c r="F75" s="963"/>
      <c r="G75" s="985"/>
      <c r="H75" s="968"/>
      <c r="I75" s="972"/>
      <c r="J75" s="973"/>
      <c r="K75" s="977"/>
      <c r="L75" s="982"/>
      <c r="M75" s="820" t="s">
        <v>1953</v>
      </c>
      <c r="N75" s="818" t="s">
        <v>1934</v>
      </c>
      <c r="O75" s="822">
        <v>1</v>
      </c>
      <c r="P75" s="46"/>
      <c r="Q75" s="47">
        <v>0.5</v>
      </c>
      <c r="R75" s="886"/>
      <c r="S75" s="48">
        <v>0</v>
      </c>
      <c r="T75" s="889"/>
      <c r="U75" s="49">
        <v>0</v>
      </c>
      <c r="V75" s="889"/>
      <c r="W75" s="49">
        <v>0</v>
      </c>
      <c r="X75" s="889"/>
      <c r="Y75" s="49">
        <v>0</v>
      </c>
      <c r="Z75" s="889"/>
      <c r="AA75" s="49">
        <v>0</v>
      </c>
      <c r="AB75" s="889"/>
      <c r="AC75" s="49">
        <f>972631059/1000</f>
        <v>972631.05900000001</v>
      </c>
      <c r="AD75" s="889"/>
      <c r="AE75" s="49">
        <v>0</v>
      </c>
      <c r="AF75" s="889"/>
      <c r="AG75" s="50">
        <v>0</v>
      </c>
      <c r="AH75" s="889"/>
      <c r="AI75" s="49">
        <v>0</v>
      </c>
      <c r="AJ75" s="883"/>
      <c r="AK75" s="104">
        <f t="shared" ref="AK75:AK83" si="109">AC75+AE75+AG75+S75+U75+W75+Y75+AA75+AI75</f>
        <v>972631.05900000001</v>
      </c>
      <c r="AL75" s="51">
        <v>2367</v>
      </c>
      <c r="AM75" s="52">
        <v>3862</v>
      </c>
      <c r="AN75" s="52">
        <v>3979</v>
      </c>
      <c r="AO75" s="52">
        <v>7397</v>
      </c>
      <c r="AP75" s="52">
        <v>13558</v>
      </c>
      <c r="AQ75" s="52">
        <v>2029</v>
      </c>
      <c r="AR75" s="53">
        <f t="shared" si="107"/>
        <v>33192</v>
      </c>
      <c r="AS75" s="54">
        <v>17047</v>
      </c>
      <c r="AT75" s="52">
        <v>16145</v>
      </c>
      <c r="AU75" s="53">
        <f t="shared" si="108"/>
        <v>33192</v>
      </c>
      <c r="AV75" s="54">
        <v>0</v>
      </c>
      <c r="AW75" s="52">
        <v>0</v>
      </c>
      <c r="AX75" s="52">
        <v>719</v>
      </c>
      <c r="AY75" s="52">
        <v>0</v>
      </c>
      <c r="AZ75" s="55">
        <v>0</v>
      </c>
      <c r="BA75" s="56" t="s">
        <v>2019</v>
      </c>
      <c r="BB75" s="56" t="s">
        <v>2008</v>
      </c>
      <c r="BC75" s="56" t="s">
        <v>1993</v>
      </c>
    </row>
    <row r="76" spans="1:55" ht="22.5" x14ac:dyDescent="0.2">
      <c r="A76" s="955"/>
      <c r="B76" s="957"/>
      <c r="C76" s="959"/>
      <c r="D76" s="961"/>
      <c r="E76" s="966"/>
      <c r="F76" s="963"/>
      <c r="G76" s="985"/>
      <c r="H76" s="968"/>
      <c r="I76" s="972"/>
      <c r="J76" s="973"/>
      <c r="K76" s="977"/>
      <c r="L76" s="982"/>
      <c r="M76" s="820" t="s">
        <v>1935</v>
      </c>
      <c r="N76" s="818" t="s">
        <v>1934</v>
      </c>
      <c r="O76" s="822">
        <v>1</v>
      </c>
      <c r="P76" s="46"/>
      <c r="Q76" s="47">
        <v>0</v>
      </c>
      <c r="R76" s="886"/>
      <c r="S76" s="48">
        <v>0</v>
      </c>
      <c r="T76" s="889"/>
      <c r="U76" s="49">
        <v>0</v>
      </c>
      <c r="V76" s="889"/>
      <c r="W76" s="49">
        <v>0</v>
      </c>
      <c r="X76" s="889"/>
      <c r="Y76" s="49">
        <v>0</v>
      </c>
      <c r="Z76" s="889"/>
      <c r="AA76" s="49">
        <v>0</v>
      </c>
      <c r="AB76" s="889"/>
      <c r="AC76" s="49">
        <v>0</v>
      </c>
      <c r="AD76" s="889"/>
      <c r="AE76" s="49">
        <v>0</v>
      </c>
      <c r="AF76" s="889"/>
      <c r="AG76" s="50">
        <v>0</v>
      </c>
      <c r="AH76" s="889"/>
      <c r="AI76" s="49">
        <v>0</v>
      </c>
      <c r="AJ76" s="883"/>
      <c r="AK76" s="104">
        <f t="shared" si="109"/>
        <v>0</v>
      </c>
      <c r="AL76" s="51">
        <v>0</v>
      </c>
      <c r="AM76" s="52">
        <v>0</v>
      </c>
      <c r="AN76" s="52">
        <v>0</v>
      </c>
      <c r="AO76" s="52">
        <v>0</v>
      </c>
      <c r="AP76" s="52">
        <v>0</v>
      </c>
      <c r="AQ76" s="52">
        <v>0</v>
      </c>
      <c r="AR76" s="53">
        <f t="shared" si="107"/>
        <v>0</v>
      </c>
      <c r="AS76" s="54">
        <v>0</v>
      </c>
      <c r="AT76" s="52">
        <v>0</v>
      </c>
      <c r="AU76" s="53">
        <f t="shared" si="108"/>
        <v>0</v>
      </c>
      <c r="AV76" s="54">
        <v>0</v>
      </c>
      <c r="AW76" s="52">
        <v>0</v>
      </c>
      <c r="AX76" s="52">
        <v>0</v>
      </c>
      <c r="AY76" s="52">
        <v>0</v>
      </c>
      <c r="AZ76" s="55">
        <v>0</v>
      </c>
      <c r="BA76" s="56"/>
      <c r="BB76" s="56"/>
      <c r="BC76" s="57"/>
    </row>
    <row r="77" spans="1:55" ht="22.5" x14ac:dyDescent="0.2">
      <c r="A77" s="955"/>
      <c r="B77" s="957"/>
      <c r="C77" s="959"/>
      <c r="D77" s="961"/>
      <c r="E77" s="966"/>
      <c r="F77" s="963"/>
      <c r="G77" s="985"/>
      <c r="H77" s="968"/>
      <c r="I77" s="972"/>
      <c r="J77" s="973"/>
      <c r="K77" s="977"/>
      <c r="L77" s="982"/>
      <c r="M77" s="820" t="s">
        <v>1954</v>
      </c>
      <c r="N77" s="825" t="s">
        <v>1934</v>
      </c>
      <c r="O77" s="822">
        <v>1</v>
      </c>
      <c r="P77" s="46"/>
      <c r="Q77" s="47">
        <v>0</v>
      </c>
      <c r="R77" s="886"/>
      <c r="S77" s="48">
        <v>0</v>
      </c>
      <c r="T77" s="889"/>
      <c r="U77" s="49">
        <v>0</v>
      </c>
      <c r="V77" s="889"/>
      <c r="W77" s="49">
        <v>0</v>
      </c>
      <c r="X77" s="889"/>
      <c r="Y77" s="49">
        <v>0</v>
      </c>
      <c r="Z77" s="889"/>
      <c r="AA77" s="49">
        <v>0</v>
      </c>
      <c r="AB77" s="889"/>
      <c r="AC77" s="49">
        <v>0</v>
      </c>
      <c r="AD77" s="889"/>
      <c r="AE77" s="49">
        <v>0</v>
      </c>
      <c r="AF77" s="889"/>
      <c r="AG77" s="50">
        <v>0</v>
      </c>
      <c r="AH77" s="889"/>
      <c r="AI77" s="49">
        <v>0</v>
      </c>
      <c r="AJ77" s="883"/>
      <c r="AK77" s="104">
        <f t="shared" si="109"/>
        <v>0</v>
      </c>
      <c r="AL77" s="51">
        <v>0</v>
      </c>
      <c r="AM77" s="52">
        <v>0</v>
      </c>
      <c r="AN77" s="52">
        <v>0</v>
      </c>
      <c r="AO77" s="52">
        <v>0</v>
      </c>
      <c r="AP77" s="52">
        <v>0</v>
      </c>
      <c r="AQ77" s="52">
        <v>0</v>
      </c>
      <c r="AR77" s="53">
        <f t="shared" si="107"/>
        <v>0</v>
      </c>
      <c r="AS77" s="54">
        <v>0</v>
      </c>
      <c r="AT77" s="52">
        <v>0</v>
      </c>
      <c r="AU77" s="53">
        <f t="shared" si="108"/>
        <v>0</v>
      </c>
      <c r="AV77" s="54">
        <v>0</v>
      </c>
      <c r="AW77" s="52">
        <v>0</v>
      </c>
      <c r="AX77" s="52">
        <v>0</v>
      </c>
      <c r="AY77" s="52">
        <v>0</v>
      </c>
      <c r="AZ77" s="55">
        <v>0</v>
      </c>
      <c r="BA77" s="56"/>
      <c r="BB77" s="56"/>
      <c r="BC77" s="57"/>
    </row>
    <row r="78" spans="1:55" ht="61.5" x14ac:dyDescent="0.2">
      <c r="A78" s="955"/>
      <c r="B78" s="957"/>
      <c r="C78" s="959"/>
      <c r="D78" s="961"/>
      <c r="E78" s="966"/>
      <c r="F78" s="963"/>
      <c r="G78" s="985"/>
      <c r="H78" s="968"/>
      <c r="I78" s="972"/>
      <c r="J78" s="973"/>
      <c r="K78" s="977"/>
      <c r="L78" s="982"/>
      <c r="M78" s="820" t="s">
        <v>1955</v>
      </c>
      <c r="N78" s="825" t="s">
        <v>1934</v>
      </c>
      <c r="O78" s="822">
        <v>1</v>
      </c>
      <c r="P78" s="46"/>
      <c r="Q78" s="47">
        <v>0.2</v>
      </c>
      <c r="R78" s="886"/>
      <c r="S78" s="48">
        <v>0</v>
      </c>
      <c r="T78" s="889"/>
      <c r="U78" s="49">
        <v>0</v>
      </c>
      <c r="V78" s="889"/>
      <c r="W78" s="49">
        <v>0</v>
      </c>
      <c r="X78" s="889"/>
      <c r="Y78" s="49">
        <f>60955270/1000</f>
        <v>60955.27</v>
      </c>
      <c r="Z78" s="889"/>
      <c r="AA78" s="49">
        <v>0</v>
      </c>
      <c r="AB78" s="889"/>
      <c r="AC78" s="49">
        <v>0</v>
      </c>
      <c r="AD78" s="889"/>
      <c r="AE78" s="49">
        <v>0</v>
      </c>
      <c r="AF78" s="889"/>
      <c r="AG78" s="50">
        <v>0</v>
      </c>
      <c r="AH78" s="889"/>
      <c r="AI78" s="49">
        <v>0</v>
      </c>
      <c r="AJ78" s="883"/>
      <c r="AK78" s="104">
        <f t="shared" si="109"/>
        <v>60955.27</v>
      </c>
      <c r="AL78" s="51">
        <v>44</v>
      </c>
      <c r="AM78" s="52">
        <v>70</v>
      </c>
      <c r="AN78" s="52">
        <v>72</v>
      </c>
      <c r="AO78" s="52">
        <v>133</v>
      </c>
      <c r="AP78" s="52">
        <v>244</v>
      </c>
      <c r="AQ78" s="52">
        <v>37</v>
      </c>
      <c r="AR78" s="53">
        <f t="shared" ref="AR78" si="110">SUM(AL78:AQ78)</f>
        <v>600</v>
      </c>
      <c r="AS78" s="54">
        <v>308</v>
      </c>
      <c r="AT78" s="52">
        <v>292</v>
      </c>
      <c r="AU78" s="53">
        <f t="shared" ref="AU78" si="111">SUM(AS78:AT78)</f>
        <v>600</v>
      </c>
      <c r="AV78" s="54">
        <v>0</v>
      </c>
      <c r="AW78" s="52">
        <v>0</v>
      </c>
      <c r="AX78" s="52">
        <v>13</v>
      </c>
      <c r="AY78" s="52">
        <v>0</v>
      </c>
      <c r="AZ78" s="55">
        <v>0</v>
      </c>
      <c r="BA78" s="56" t="s">
        <v>2007</v>
      </c>
      <c r="BB78" s="56" t="s">
        <v>2008</v>
      </c>
      <c r="BC78" s="56" t="s">
        <v>1993</v>
      </c>
    </row>
    <row r="79" spans="1:55" ht="61.5" x14ac:dyDescent="0.2">
      <c r="A79" s="955"/>
      <c r="B79" s="957"/>
      <c r="C79" s="959"/>
      <c r="D79" s="961"/>
      <c r="E79" s="966"/>
      <c r="F79" s="963"/>
      <c r="G79" s="985"/>
      <c r="H79" s="968"/>
      <c r="I79" s="972"/>
      <c r="J79" s="973"/>
      <c r="K79" s="977"/>
      <c r="L79" s="982"/>
      <c r="M79" s="820" t="s">
        <v>1956</v>
      </c>
      <c r="N79" s="825" t="s">
        <v>1934</v>
      </c>
      <c r="O79" s="822">
        <v>1</v>
      </c>
      <c r="P79" s="107"/>
      <c r="Q79" s="108">
        <v>0.2</v>
      </c>
      <c r="R79" s="886"/>
      <c r="S79" s="48">
        <v>0</v>
      </c>
      <c r="T79" s="889"/>
      <c r="U79" s="49">
        <v>0</v>
      </c>
      <c r="V79" s="889"/>
      <c r="W79" s="49">
        <v>0</v>
      </c>
      <c r="X79" s="889"/>
      <c r="Y79" s="49">
        <f>6772808/1000</f>
        <v>6772.808</v>
      </c>
      <c r="Z79" s="889"/>
      <c r="AA79" s="49">
        <v>0</v>
      </c>
      <c r="AB79" s="889"/>
      <c r="AC79" s="49">
        <v>0</v>
      </c>
      <c r="AD79" s="889"/>
      <c r="AE79" s="49">
        <v>0</v>
      </c>
      <c r="AF79" s="889"/>
      <c r="AG79" s="50">
        <v>0</v>
      </c>
      <c r="AH79" s="889"/>
      <c r="AI79" s="49">
        <v>0</v>
      </c>
      <c r="AJ79" s="883"/>
      <c r="AK79" s="104">
        <f t="shared" si="109"/>
        <v>6772.808</v>
      </c>
      <c r="AL79" s="51">
        <v>44</v>
      </c>
      <c r="AM79" s="52">
        <v>70</v>
      </c>
      <c r="AN79" s="52">
        <v>72</v>
      </c>
      <c r="AO79" s="52">
        <v>133</v>
      </c>
      <c r="AP79" s="52">
        <v>244</v>
      </c>
      <c r="AQ79" s="52">
        <v>37</v>
      </c>
      <c r="AR79" s="53">
        <f t="shared" si="107"/>
        <v>600</v>
      </c>
      <c r="AS79" s="54">
        <v>308</v>
      </c>
      <c r="AT79" s="52">
        <v>292</v>
      </c>
      <c r="AU79" s="53">
        <f t="shared" si="108"/>
        <v>600</v>
      </c>
      <c r="AV79" s="54">
        <v>0</v>
      </c>
      <c r="AW79" s="52">
        <v>0</v>
      </c>
      <c r="AX79" s="52">
        <v>13</v>
      </c>
      <c r="AY79" s="52">
        <v>0</v>
      </c>
      <c r="AZ79" s="55">
        <v>0</v>
      </c>
      <c r="BA79" s="56" t="s">
        <v>2007</v>
      </c>
      <c r="BB79" s="56" t="s">
        <v>2008</v>
      </c>
      <c r="BC79" s="56" t="s">
        <v>1993</v>
      </c>
    </row>
    <row r="80" spans="1:55" ht="48.75" x14ac:dyDescent="0.2">
      <c r="A80" s="955"/>
      <c r="B80" s="957"/>
      <c r="C80" s="959"/>
      <c r="D80" s="961"/>
      <c r="E80" s="966"/>
      <c r="F80" s="963"/>
      <c r="G80" s="985"/>
      <c r="H80" s="968"/>
      <c r="I80" s="972"/>
      <c r="J80" s="973"/>
      <c r="K80" s="977"/>
      <c r="L80" s="982"/>
      <c r="M80" s="820" t="s">
        <v>1973</v>
      </c>
      <c r="N80" s="825" t="s">
        <v>1934</v>
      </c>
      <c r="O80" s="822">
        <v>1</v>
      </c>
      <c r="P80" s="46"/>
      <c r="Q80" s="47">
        <v>0.1</v>
      </c>
      <c r="R80" s="886"/>
      <c r="S80" s="48">
        <v>0</v>
      </c>
      <c r="T80" s="889"/>
      <c r="U80" s="49">
        <v>0</v>
      </c>
      <c r="V80" s="889"/>
      <c r="W80" s="49">
        <v>0</v>
      </c>
      <c r="X80" s="889"/>
      <c r="Y80" s="49">
        <f>83029312/1000</f>
        <v>83029.312000000005</v>
      </c>
      <c r="Z80" s="889"/>
      <c r="AA80" s="49"/>
      <c r="AB80" s="889"/>
      <c r="AC80" s="49"/>
      <c r="AD80" s="889"/>
      <c r="AE80" s="49">
        <v>0</v>
      </c>
      <c r="AF80" s="889"/>
      <c r="AG80" s="50">
        <v>0</v>
      </c>
      <c r="AH80" s="889"/>
      <c r="AI80" s="49">
        <v>0</v>
      </c>
      <c r="AJ80" s="883"/>
      <c r="AK80" s="104">
        <f t="shared" si="109"/>
        <v>83029.312000000005</v>
      </c>
      <c r="AL80" s="51">
        <v>2367</v>
      </c>
      <c r="AM80" s="52">
        <v>3862</v>
      </c>
      <c r="AN80" s="52">
        <v>3979</v>
      </c>
      <c r="AO80" s="52">
        <v>7397</v>
      </c>
      <c r="AP80" s="52">
        <v>13558</v>
      </c>
      <c r="AQ80" s="52">
        <v>2029</v>
      </c>
      <c r="AR80" s="53">
        <f t="shared" ref="AR80" si="112">SUM(AL80:AQ80)</f>
        <v>33192</v>
      </c>
      <c r="AS80" s="54">
        <v>17047</v>
      </c>
      <c r="AT80" s="52">
        <v>16145</v>
      </c>
      <c r="AU80" s="53">
        <f t="shared" ref="AU80" si="113">SUM(AS80:AT80)</f>
        <v>33192</v>
      </c>
      <c r="AV80" s="54">
        <v>0</v>
      </c>
      <c r="AW80" s="52">
        <v>0</v>
      </c>
      <c r="AX80" s="52">
        <v>719</v>
      </c>
      <c r="AY80" s="52">
        <v>0</v>
      </c>
      <c r="AZ80" s="55">
        <v>0</v>
      </c>
      <c r="BA80" s="56" t="s">
        <v>1994</v>
      </c>
      <c r="BB80" s="56" t="s">
        <v>1993</v>
      </c>
      <c r="BC80" s="56" t="s">
        <v>1993</v>
      </c>
    </row>
    <row r="81" spans="1:55" ht="33.75" x14ac:dyDescent="0.2">
      <c r="A81" s="955"/>
      <c r="B81" s="957"/>
      <c r="C81" s="959"/>
      <c r="D81" s="961"/>
      <c r="E81" s="966"/>
      <c r="F81" s="963"/>
      <c r="G81" s="985"/>
      <c r="H81" s="968"/>
      <c r="I81" s="972"/>
      <c r="J81" s="973"/>
      <c r="K81" s="977"/>
      <c r="L81" s="982"/>
      <c r="M81" s="829" t="s">
        <v>1957</v>
      </c>
      <c r="N81" s="825" t="s">
        <v>1934</v>
      </c>
      <c r="O81" s="822">
        <v>1</v>
      </c>
      <c r="P81" s="46"/>
      <c r="Q81" s="47">
        <v>0</v>
      </c>
      <c r="R81" s="886"/>
      <c r="S81" s="48">
        <v>0</v>
      </c>
      <c r="T81" s="889"/>
      <c r="U81" s="49">
        <v>0</v>
      </c>
      <c r="V81" s="889"/>
      <c r="W81" s="49">
        <v>0</v>
      </c>
      <c r="X81" s="889"/>
      <c r="Y81" s="49">
        <v>0</v>
      </c>
      <c r="Z81" s="889"/>
      <c r="AA81" s="49">
        <v>0</v>
      </c>
      <c r="AB81" s="889"/>
      <c r="AC81" s="49">
        <v>0</v>
      </c>
      <c r="AD81" s="889"/>
      <c r="AE81" s="49">
        <v>0</v>
      </c>
      <c r="AF81" s="889"/>
      <c r="AG81" s="50">
        <v>0</v>
      </c>
      <c r="AH81" s="889"/>
      <c r="AI81" s="49">
        <v>0</v>
      </c>
      <c r="AJ81" s="883"/>
      <c r="AK81" s="104">
        <f t="shared" si="109"/>
        <v>0</v>
      </c>
      <c r="AL81" s="51">
        <v>0</v>
      </c>
      <c r="AM81" s="52">
        <v>0</v>
      </c>
      <c r="AN81" s="52">
        <v>0</v>
      </c>
      <c r="AO81" s="52">
        <v>0</v>
      </c>
      <c r="AP81" s="52">
        <v>0</v>
      </c>
      <c r="AQ81" s="52">
        <v>0</v>
      </c>
      <c r="AR81" s="53">
        <f t="shared" si="107"/>
        <v>0</v>
      </c>
      <c r="AS81" s="54">
        <v>0</v>
      </c>
      <c r="AT81" s="52">
        <v>0</v>
      </c>
      <c r="AU81" s="53">
        <f t="shared" si="108"/>
        <v>0</v>
      </c>
      <c r="AV81" s="54">
        <v>0</v>
      </c>
      <c r="AW81" s="52">
        <v>0</v>
      </c>
      <c r="AX81" s="52">
        <v>0</v>
      </c>
      <c r="AY81" s="52">
        <v>0</v>
      </c>
      <c r="AZ81" s="55">
        <v>0</v>
      </c>
      <c r="BA81" s="56"/>
      <c r="BB81" s="56"/>
      <c r="BC81" s="57"/>
    </row>
    <row r="82" spans="1:55" ht="30" customHeight="1" x14ac:dyDescent="0.2">
      <c r="A82" s="955"/>
      <c r="B82" s="999"/>
      <c r="C82" s="1000"/>
      <c r="D82" s="1001"/>
      <c r="E82" s="966"/>
      <c r="F82" s="1002"/>
      <c r="G82" s="1003"/>
      <c r="H82" s="1004"/>
      <c r="I82" s="972"/>
      <c r="J82" s="973"/>
      <c r="K82" s="977"/>
      <c r="L82" s="982"/>
      <c r="M82" s="820" t="s">
        <v>1978</v>
      </c>
      <c r="N82" s="826" t="s">
        <v>1934</v>
      </c>
      <c r="O82" s="822">
        <v>1</v>
      </c>
      <c r="P82" s="46"/>
      <c r="Q82" s="47">
        <v>1</v>
      </c>
      <c r="R82" s="886"/>
      <c r="S82" s="109">
        <v>0</v>
      </c>
      <c r="T82" s="889"/>
      <c r="U82" s="110">
        <v>0</v>
      </c>
      <c r="V82" s="889"/>
      <c r="W82" s="110">
        <v>0</v>
      </c>
      <c r="X82" s="889"/>
      <c r="Y82" s="110">
        <f>310078167/1000</f>
        <v>310078.16700000002</v>
      </c>
      <c r="Z82" s="889"/>
      <c r="AA82" s="110">
        <v>0</v>
      </c>
      <c r="AB82" s="889"/>
      <c r="AC82" s="110">
        <f>888758943/1000</f>
        <v>888758.94299999997</v>
      </c>
      <c r="AD82" s="889"/>
      <c r="AE82" s="110">
        <v>0</v>
      </c>
      <c r="AF82" s="889"/>
      <c r="AG82" s="111">
        <v>0</v>
      </c>
      <c r="AH82" s="889"/>
      <c r="AI82" s="110">
        <v>0</v>
      </c>
      <c r="AJ82" s="883"/>
      <c r="AK82" s="104">
        <f t="shared" si="109"/>
        <v>1198837.1099999999</v>
      </c>
      <c r="AL82" s="51">
        <v>2367</v>
      </c>
      <c r="AM82" s="52">
        <v>3862</v>
      </c>
      <c r="AN82" s="52">
        <v>3979</v>
      </c>
      <c r="AO82" s="52">
        <v>7397</v>
      </c>
      <c r="AP82" s="52">
        <v>13558</v>
      </c>
      <c r="AQ82" s="52">
        <v>2029</v>
      </c>
      <c r="AR82" s="53">
        <f t="shared" si="107"/>
        <v>33192</v>
      </c>
      <c r="AS82" s="54">
        <v>17047</v>
      </c>
      <c r="AT82" s="52">
        <v>16145</v>
      </c>
      <c r="AU82" s="53">
        <f>SUM(AS82:AT82)</f>
        <v>33192</v>
      </c>
      <c r="AV82" s="54">
        <v>0</v>
      </c>
      <c r="AW82" s="52">
        <v>0</v>
      </c>
      <c r="AX82" s="52">
        <v>719</v>
      </c>
      <c r="AY82" s="52">
        <v>0</v>
      </c>
      <c r="AZ82" s="55">
        <v>0</v>
      </c>
      <c r="BA82" s="56" t="s">
        <v>2004</v>
      </c>
      <c r="BB82" s="116" t="s">
        <v>2006</v>
      </c>
      <c r="BC82" s="117" t="s">
        <v>2005</v>
      </c>
    </row>
    <row r="83" spans="1:55" ht="36.75" customHeight="1" x14ac:dyDescent="0.2">
      <c r="A83" s="955"/>
      <c r="B83" s="999"/>
      <c r="C83" s="1000"/>
      <c r="D83" s="1001"/>
      <c r="E83" s="966"/>
      <c r="F83" s="1002"/>
      <c r="G83" s="1003"/>
      <c r="H83" s="1004"/>
      <c r="I83" s="972"/>
      <c r="J83" s="973"/>
      <c r="K83" s="977"/>
      <c r="L83" s="982"/>
      <c r="M83" s="830" t="s">
        <v>1979</v>
      </c>
      <c r="N83" s="179" t="s">
        <v>1934</v>
      </c>
      <c r="O83" s="831">
        <v>1</v>
      </c>
      <c r="P83" s="46"/>
      <c r="Q83" s="47">
        <v>0</v>
      </c>
      <c r="R83" s="886"/>
      <c r="S83" s="109">
        <v>0</v>
      </c>
      <c r="T83" s="889"/>
      <c r="U83" s="110">
        <v>0</v>
      </c>
      <c r="V83" s="889"/>
      <c r="W83" s="110">
        <v>0</v>
      </c>
      <c r="X83" s="889"/>
      <c r="Y83" s="110">
        <v>0</v>
      </c>
      <c r="Z83" s="889"/>
      <c r="AA83" s="110">
        <v>0</v>
      </c>
      <c r="AB83" s="889"/>
      <c r="AC83" s="110">
        <v>0</v>
      </c>
      <c r="AD83" s="889"/>
      <c r="AE83" s="110">
        <v>0</v>
      </c>
      <c r="AF83" s="889"/>
      <c r="AG83" s="111">
        <v>0</v>
      </c>
      <c r="AH83" s="889"/>
      <c r="AI83" s="110">
        <v>0</v>
      </c>
      <c r="AJ83" s="884"/>
      <c r="AK83" s="104">
        <f t="shared" si="109"/>
        <v>0</v>
      </c>
      <c r="AL83" s="112">
        <v>0</v>
      </c>
      <c r="AM83" s="113">
        <v>0</v>
      </c>
      <c r="AN83" s="113">
        <v>0</v>
      </c>
      <c r="AO83" s="113">
        <v>0</v>
      </c>
      <c r="AP83" s="113">
        <v>0</v>
      </c>
      <c r="AQ83" s="113">
        <v>0</v>
      </c>
      <c r="AR83" s="53">
        <f t="shared" ref="AR83" si="114">SUM(AL83:AQ83)</f>
        <v>0</v>
      </c>
      <c r="AS83" s="114">
        <v>0</v>
      </c>
      <c r="AT83" s="113">
        <v>0</v>
      </c>
      <c r="AU83" s="53">
        <f>SUM(AS83:AT83)</f>
        <v>0</v>
      </c>
      <c r="AV83" s="54">
        <v>0</v>
      </c>
      <c r="AW83" s="52">
        <v>0</v>
      </c>
      <c r="AX83" s="52">
        <v>0</v>
      </c>
      <c r="AY83" s="52">
        <v>0</v>
      </c>
      <c r="AZ83" s="55">
        <v>0</v>
      </c>
      <c r="BA83" s="116"/>
      <c r="BB83" s="116"/>
      <c r="BC83" s="117"/>
    </row>
    <row r="84" spans="1:55" ht="9.9499999999999993" customHeight="1" thickBot="1" x14ac:dyDescent="0.25">
      <c r="A84" s="956"/>
      <c r="B84" s="958"/>
      <c r="C84" s="960"/>
      <c r="D84" s="962"/>
      <c r="E84" s="967"/>
      <c r="F84" s="964"/>
      <c r="G84" s="986"/>
      <c r="H84" s="969"/>
      <c r="I84" s="974"/>
      <c r="J84" s="975"/>
      <c r="K84" s="978"/>
      <c r="L84" s="983"/>
      <c r="M84" s="181"/>
      <c r="N84" s="182"/>
      <c r="O84" s="183"/>
      <c r="P84" s="118"/>
      <c r="Q84" s="118"/>
      <c r="R84" s="887"/>
      <c r="S84" s="184"/>
      <c r="T84" s="890"/>
      <c r="U84" s="185"/>
      <c r="V84" s="890"/>
      <c r="W84" s="185"/>
      <c r="X84" s="890"/>
      <c r="Y84" s="185"/>
      <c r="Z84" s="890"/>
      <c r="AA84" s="185"/>
      <c r="AB84" s="890"/>
      <c r="AC84" s="185"/>
      <c r="AD84" s="890"/>
      <c r="AE84" s="185"/>
      <c r="AF84" s="890"/>
      <c r="AG84" s="186"/>
      <c r="AH84" s="890"/>
      <c r="AI84" s="185"/>
      <c r="AJ84" s="119"/>
      <c r="AK84" s="120"/>
      <c r="AL84" s="187"/>
      <c r="AM84" s="188"/>
      <c r="AN84" s="188"/>
      <c r="AO84" s="188"/>
      <c r="AP84" s="188"/>
      <c r="AQ84" s="188"/>
      <c r="AR84" s="121"/>
      <c r="AS84" s="189"/>
      <c r="AT84" s="188"/>
      <c r="AU84" s="121"/>
      <c r="AV84" s="189"/>
      <c r="AW84" s="188"/>
      <c r="AX84" s="188"/>
      <c r="AY84" s="188"/>
      <c r="AZ84" s="190"/>
      <c r="BA84" s="191"/>
      <c r="BB84" s="191"/>
      <c r="BC84" s="192"/>
    </row>
    <row r="85" spans="1:55" ht="6" customHeight="1" x14ac:dyDescent="0.2">
      <c r="A85" s="157"/>
      <c r="B85" s="193"/>
      <c r="C85" s="193"/>
      <c r="D85" s="193"/>
      <c r="E85" s="193"/>
      <c r="F85" s="193"/>
      <c r="G85" s="193"/>
      <c r="H85" s="193"/>
      <c r="I85" s="984"/>
      <c r="J85" s="984"/>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3"/>
      <c r="AJ85" s="193"/>
      <c r="AK85" s="194"/>
      <c r="AL85" s="194"/>
      <c r="AM85" s="194"/>
      <c r="AN85" s="194"/>
      <c r="AO85" s="194"/>
      <c r="AP85" s="194"/>
      <c r="AQ85" s="195"/>
      <c r="AR85" s="194"/>
      <c r="AS85" s="194"/>
      <c r="AT85" s="194"/>
      <c r="AU85" s="194"/>
      <c r="AV85" s="194"/>
      <c r="AW85" s="194"/>
      <c r="AX85" s="194"/>
      <c r="AY85" s="194"/>
      <c r="AZ85" s="194"/>
      <c r="BA85" s="194"/>
      <c r="BB85" s="194"/>
      <c r="BC85" s="157"/>
    </row>
    <row r="86" spans="1:55" ht="72" customHeight="1" x14ac:dyDescent="0.2">
      <c r="A86" s="954">
        <v>8</v>
      </c>
      <c r="B86" s="162" t="s">
        <v>1706</v>
      </c>
      <c r="C86" s="163" t="s">
        <v>1707</v>
      </c>
      <c r="D86" s="164" t="s">
        <v>21</v>
      </c>
      <c r="E86" s="164" t="s">
        <v>1895</v>
      </c>
      <c r="F86" s="163" t="s">
        <v>1708</v>
      </c>
      <c r="G86" s="165" t="s">
        <v>1680</v>
      </c>
      <c r="H86" s="165" t="s">
        <v>1681</v>
      </c>
      <c r="I86" s="166" t="s">
        <v>1911</v>
      </c>
      <c r="J86" s="167">
        <f>+$N$3</f>
        <v>2017</v>
      </c>
      <c r="K86" s="165" t="s">
        <v>1928</v>
      </c>
      <c r="L86" s="166" t="s">
        <v>1985</v>
      </c>
      <c r="M86" s="163" t="s">
        <v>1709</v>
      </c>
      <c r="N86" s="163" t="s">
        <v>1710</v>
      </c>
      <c r="O86" s="163" t="s">
        <v>1711</v>
      </c>
      <c r="P86" s="163" t="s">
        <v>1712</v>
      </c>
      <c r="Q86" s="163" t="s">
        <v>1986</v>
      </c>
      <c r="R86" s="168">
        <f t="shared" ref="R86" si="115">SUM(R87:R94)</f>
        <v>0</v>
      </c>
      <c r="S86" s="169">
        <f t="shared" ref="S86" si="116">SUM(S87:S94)</f>
        <v>0</v>
      </c>
      <c r="T86" s="170">
        <f t="shared" ref="T86" si="117">SUM(T87:T94)</f>
        <v>0</v>
      </c>
      <c r="U86" s="171">
        <f t="shared" ref="U86" si="118">SUM(U87:U94)</f>
        <v>0</v>
      </c>
      <c r="V86" s="170">
        <f t="shared" ref="V86" si="119">SUM(V87:V94)</f>
        <v>0</v>
      </c>
      <c r="W86" s="171">
        <f t="shared" ref="W86" si="120">SUM(W87:W94)</f>
        <v>0</v>
      </c>
      <c r="X86" s="170">
        <f t="shared" ref="X86" si="121">SUM(X87:X94)</f>
        <v>0</v>
      </c>
      <c r="Y86" s="171">
        <f t="shared" ref="Y86" si="122">SUM(Y87:Y94)</f>
        <v>0</v>
      </c>
      <c r="Z86" s="170">
        <f t="shared" ref="Z86" si="123">SUM(Z87:Z94)</f>
        <v>0</v>
      </c>
      <c r="AA86" s="171">
        <f t="shared" ref="AA86" si="124">SUM(AA87:AA94)</f>
        <v>0</v>
      </c>
      <c r="AB86" s="170">
        <f t="shared" ref="AB86" si="125">SUM(AB87:AB94)</f>
        <v>0</v>
      </c>
      <c r="AC86" s="171">
        <f t="shared" ref="AC86" si="126">SUM(AC87:AC94)</f>
        <v>0</v>
      </c>
      <c r="AD86" s="170">
        <f t="shared" ref="AD86" si="127">SUM(AD87:AD94)</f>
        <v>0</v>
      </c>
      <c r="AE86" s="171">
        <f t="shared" ref="AE86" si="128">SUM(AE87:AE94)</f>
        <v>0</v>
      </c>
      <c r="AF86" s="170">
        <f t="shared" ref="AF86" si="129">SUM(AF87:AF94)</f>
        <v>0</v>
      </c>
      <c r="AG86" s="172">
        <f t="shared" ref="AG86:AI86" si="130">SUM(AG87:AG94)</f>
        <v>0</v>
      </c>
      <c r="AH86" s="170">
        <f t="shared" si="130"/>
        <v>0</v>
      </c>
      <c r="AI86" s="171">
        <f t="shared" si="130"/>
        <v>0</v>
      </c>
      <c r="AJ86" s="173">
        <f t="shared" ref="AJ86" si="131">SUM(AJ87:AJ94)</f>
        <v>0</v>
      </c>
      <c r="AK86" s="174">
        <f t="shared" ref="AK86" si="132">SUM(AK87:AK94)</f>
        <v>0</v>
      </c>
      <c r="AL86" s="41">
        <f t="shared" ref="AL86" si="133">SUM(AL87:AL94)</f>
        <v>0</v>
      </c>
      <c r="AM86" s="42">
        <f t="shared" ref="AM86" si="134">SUM(AM87:AM94)</f>
        <v>0</v>
      </c>
      <c r="AN86" s="42">
        <f t="shared" ref="AN86" si="135">SUM(AN87:AN94)</f>
        <v>0</v>
      </c>
      <c r="AO86" s="42">
        <f t="shared" ref="AO86" si="136">SUM(AO87:AO94)</f>
        <v>0</v>
      </c>
      <c r="AP86" s="42">
        <f t="shared" ref="AP86" si="137">SUM(AP87:AP94)</f>
        <v>0</v>
      </c>
      <c r="AQ86" s="42">
        <f t="shared" ref="AQ86" si="138">SUM(AQ87:AQ94)</f>
        <v>0</v>
      </c>
      <c r="AR86" s="43">
        <f t="shared" ref="AR86" si="139">SUM(AR87:AR94)</f>
        <v>0</v>
      </c>
      <c r="AS86" s="105">
        <f t="shared" ref="AS86" si="140">SUM(AS87:AS94)</f>
        <v>0</v>
      </c>
      <c r="AT86" s="42">
        <f t="shared" ref="AT86" si="141">SUM(AT87:AT94)</f>
        <v>0</v>
      </c>
      <c r="AU86" s="43">
        <f t="shared" ref="AU86" si="142">SUM(AU87:AU94)</f>
        <v>0</v>
      </c>
      <c r="AV86" s="105">
        <f t="shared" ref="AV86" si="143">SUM(AV87:AV94)</f>
        <v>0</v>
      </c>
      <c r="AW86" s="42">
        <f t="shared" ref="AW86" si="144">SUM(AW87:AW94)</f>
        <v>0</v>
      </c>
      <c r="AX86" s="42">
        <f t="shared" ref="AX86" si="145">SUM(AX87:AX94)</f>
        <v>0</v>
      </c>
      <c r="AY86" s="42">
        <f t="shared" ref="AY86" si="146">SUM(AY87:AY94)</f>
        <v>0</v>
      </c>
      <c r="AZ86" s="106">
        <f t="shared" ref="AZ86" si="147">SUM(AZ87:AZ94)</f>
        <v>0</v>
      </c>
      <c r="BA86" s="44" t="s">
        <v>1686</v>
      </c>
      <c r="BB86" s="44" t="s">
        <v>1988</v>
      </c>
      <c r="BC86" s="45" t="s">
        <v>1688</v>
      </c>
    </row>
    <row r="87" spans="1:55" ht="33.75" x14ac:dyDescent="0.2">
      <c r="A87" s="955"/>
      <c r="B87" s="957" t="str">
        <f>VLOOKUP($D$9,'PROYECTOS REGISTRADOS'!$A$2:$D$82,4,0)</f>
        <v>Mejoramiento de la cobertura de Acueducto del Área Urbana y Área Rural del Municipio de Tocancipá, Cundinamarca, Centro Oriente</v>
      </c>
      <c r="C87" s="959" t="str">
        <f>VLOOKUP($D$9,'PROYECTOS REGISTRADOS'!$A$2:$D$82,3,0)</f>
        <v>2016-25817-0045</v>
      </c>
      <c r="D87" s="961" t="s">
        <v>1378</v>
      </c>
      <c r="E87" s="965" t="str">
        <f>IF(D87=0,"0-0",(VLOOKUP(D87,'CONSOLIDADO PLAN DESARROLLO'!$EL$9:$ET$304,2,0)))</f>
        <v>Construir y dotar Laboratorios de Agua Potable</v>
      </c>
      <c r="F87" s="963" t="str">
        <f>IF(D87=0,"0-0",(VLOOKUP(D87,'CONSOLIDADO PLAN DESARROLLO'!$EL$9:$ET$304,3,0)))</f>
        <v>No.  de Laboratorios construidos</v>
      </c>
      <c r="G87" s="985">
        <f>IF(D87=0,"0-0",(VLOOKUP(D87,'CONSOLIDADO PLAN DESARROLLO'!$EL$9:$ET$304,4,0)))</f>
        <v>0</v>
      </c>
      <c r="H87" s="968">
        <f>IF(D87=0,"0-0",(VLOOKUP(D87,'CONSOLIDADO PLAN DESARROLLO'!$EL$9:$ET$304,5,0)))</f>
        <v>1</v>
      </c>
      <c r="I87" s="970">
        <f>IF(D87=0,"0-0",(VLOOKUP(D87,'CONSOLIDADO PLAN DESARROLLO'!$EL$9:$ET$304,$R$3,0)))</f>
        <v>0</v>
      </c>
      <c r="J87" s="971"/>
      <c r="K87" s="976"/>
      <c r="L87" s="981">
        <v>0</v>
      </c>
      <c r="M87" s="820" t="s">
        <v>1933</v>
      </c>
      <c r="N87" s="818" t="s">
        <v>1934</v>
      </c>
      <c r="O87" s="822">
        <v>1</v>
      </c>
      <c r="P87" s="46"/>
      <c r="Q87" s="47">
        <v>0</v>
      </c>
      <c r="R87" s="885">
        <v>0</v>
      </c>
      <c r="S87" s="48">
        <v>0</v>
      </c>
      <c r="T87" s="888">
        <v>0</v>
      </c>
      <c r="U87" s="48">
        <v>0</v>
      </c>
      <c r="V87" s="888">
        <v>0</v>
      </c>
      <c r="W87" s="48">
        <v>0</v>
      </c>
      <c r="X87" s="888">
        <v>0</v>
      </c>
      <c r="Y87" s="48">
        <v>0</v>
      </c>
      <c r="Z87" s="888">
        <v>0</v>
      </c>
      <c r="AA87" s="48">
        <v>0</v>
      </c>
      <c r="AB87" s="888">
        <v>0</v>
      </c>
      <c r="AC87" s="48">
        <v>0</v>
      </c>
      <c r="AD87" s="888">
        <v>0</v>
      </c>
      <c r="AE87" s="48">
        <v>0</v>
      </c>
      <c r="AF87" s="888">
        <v>0</v>
      </c>
      <c r="AG87" s="48">
        <v>0</v>
      </c>
      <c r="AH87" s="888">
        <v>0</v>
      </c>
      <c r="AI87" s="48">
        <v>0</v>
      </c>
      <c r="AJ87" s="882">
        <f>+R87+T87+V87+X87+Z87+AB87+AD87+AF87+AH87</f>
        <v>0</v>
      </c>
      <c r="AK87" s="104">
        <f>AC87+AE87+AG87+S87+U87+W87+Y87+AA87+AI87</f>
        <v>0</v>
      </c>
      <c r="AL87" s="51">
        <v>0</v>
      </c>
      <c r="AM87" s="52">
        <v>0</v>
      </c>
      <c r="AN87" s="52">
        <v>0</v>
      </c>
      <c r="AO87" s="52">
        <v>0</v>
      </c>
      <c r="AP87" s="52">
        <v>0</v>
      </c>
      <c r="AQ87" s="52">
        <v>0</v>
      </c>
      <c r="AR87" s="53">
        <f t="shared" ref="AR87:AR93" si="148">SUM(AL87:AQ87)</f>
        <v>0</v>
      </c>
      <c r="AS87" s="54">
        <v>0</v>
      </c>
      <c r="AT87" s="52">
        <v>0</v>
      </c>
      <c r="AU87" s="53">
        <f t="shared" ref="AU87:AU91" si="149">SUM(AS87:AT87)</f>
        <v>0</v>
      </c>
      <c r="AV87" s="54">
        <v>0</v>
      </c>
      <c r="AW87" s="52">
        <v>0</v>
      </c>
      <c r="AX87" s="52">
        <v>0</v>
      </c>
      <c r="AY87" s="52">
        <v>0</v>
      </c>
      <c r="AZ87" s="55">
        <v>0</v>
      </c>
      <c r="BA87" s="56"/>
      <c r="BB87" s="56"/>
      <c r="BC87" s="57"/>
    </row>
    <row r="88" spans="1:55" ht="22.5" x14ac:dyDescent="0.2">
      <c r="A88" s="955"/>
      <c r="B88" s="957"/>
      <c r="C88" s="959"/>
      <c r="D88" s="961"/>
      <c r="E88" s="966"/>
      <c r="F88" s="963"/>
      <c r="G88" s="985"/>
      <c r="H88" s="968"/>
      <c r="I88" s="972"/>
      <c r="J88" s="973"/>
      <c r="K88" s="977"/>
      <c r="L88" s="982"/>
      <c r="M88" s="820" t="s">
        <v>1935</v>
      </c>
      <c r="N88" s="818" t="s">
        <v>1934</v>
      </c>
      <c r="O88" s="822">
        <v>1</v>
      </c>
      <c r="P88" s="46"/>
      <c r="Q88" s="47">
        <v>0</v>
      </c>
      <c r="R88" s="886"/>
      <c r="S88" s="48">
        <v>0</v>
      </c>
      <c r="T88" s="889"/>
      <c r="U88" s="48">
        <v>0</v>
      </c>
      <c r="V88" s="889"/>
      <c r="W88" s="48">
        <v>0</v>
      </c>
      <c r="X88" s="889"/>
      <c r="Y88" s="48">
        <v>0</v>
      </c>
      <c r="Z88" s="889"/>
      <c r="AA88" s="48">
        <v>0</v>
      </c>
      <c r="AB88" s="889"/>
      <c r="AC88" s="48">
        <v>0</v>
      </c>
      <c r="AD88" s="889"/>
      <c r="AE88" s="48">
        <v>0</v>
      </c>
      <c r="AF88" s="889"/>
      <c r="AG88" s="48">
        <v>0</v>
      </c>
      <c r="AH88" s="889"/>
      <c r="AI88" s="48">
        <v>0</v>
      </c>
      <c r="AJ88" s="883"/>
      <c r="AK88" s="104">
        <f t="shared" ref="AK88:AK93" si="150">AC88+AE88+AG88+S88+U88+W88+Y88+AA88+AI88</f>
        <v>0</v>
      </c>
      <c r="AL88" s="51">
        <v>0</v>
      </c>
      <c r="AM88" s="52">
        <v>0</v>
      </c>
      <c r="AN88" s="52">
        <v>0</v>
      </c>
      <c r="AO88" s="52">
        <v>0</v>
      </c>
      <c r="AP88" s="52">
        <v>0</v>
      </c>
      <c r="AQ88" s="52">
        <v>0</v>
      </c>
      <c r="AR88" s="53">
        <f t="shared" si="148"/>
        <v>0</v>
      </c>
      <c r="AS88" s="54">
        <v>0</v>
      </c>
      <c r="AT88" s="52">
        <v>0</v>
      </c>
      <c r="AU88" s="53">
        <f t="shared" si="149"/>
        <v>0</v>
      </c>
      <c r="AV88" s="54">
        <v>0</v>
      </c>
      <c r="AW88" s="52">
        <v>0</v>
      </c>
      <c r="AX88" s="52">
        <v>0</v>
      </c>
      <c r="AY88" s="52">
        <v>0</v>
      </c>
      <c r="AZ88" s="55">
        <v>0</v>
      </c>
      <c r="BA88" s="56"/>
      <c r="BB88" s="56"/>
      <c r="BC88" s="57"/>
    </row>
    <row r="89" spans="1:55" ht="33.75" x14ac:dyDescent="0.2">
      <c r="A89" s="955"/>
      <c r="B89" s="957"/>
      <c r="C89" s="959"/>
      <c r="D89" s="961"/>
      <c r="E89" s="966"/>
      <c r="F89" s="963"/>
      <c r="G89" s="985"/>
      <c r="H89" s="968"/>
      <c r="I89" s="972"/>
      <c r="J89" s="973"/>
      <c r="K89" s="977"/>
      <c r="L89" s="982"/>
      <c r="M89" s="820" t="s">
        <v>1958</v>
      </c>
      <c r="N89" s="818" t="s">
        <v>1934</v>
      </c>
      <c r="O89" s="822">
        <v>1</v>
      </c>
      <c r="P89" s="46"/>
      <c r="Q89" s="47">
        <v>0</v>
      </c>
      <c r="R89" s="886"/>
      <c r="S89" s="48">
        <v>0</v>
      </c>
      <c r="T89" s="889"/>
      <c r="U89" s="48">
        <v>0</v>
      </c>
      <c r="V89" s="889"/>
      <c r="W89" s="48">
        <v>0</v>
      </c>
      <c r="X89" s="889"/>
      <c r="Y89" s="48">
        <v>0</v>
      </c>
      <c r="Z89" s="889"/>
      <c r="AA89" s="48">
        <v>0</v>
      </c>
      <c r="AB89" s="889"/>
      <c r="AC89" s="48">
        <v>0</v>
      </c>
      <c r="AD89" s="889"/>
      <c r="AE89" s="48">
        <v>0</v>
      </c>
      <c r="AF89" s="889"/>
      <c r="AG89" s="48">
        <v>0</v>
      </c>
      <c r="AH89" s="889"/>
      <c r="AI89" s="48">
        <v>0</v>
      </c>
      <c r="AJ89" s="883"/>
      <c r="AK89" s="104">
        <f t="shared" si="150"/>
        <v>0</v>
      </c>
      <c r="AL89" s="51">
        <v>0</v>
      </c>
      <c r="AM89" s="52">
        <v>0</v>
      </c>
      <c r="AN89" s="52">
        <v>0</v>
      </c>
      <c r="AO89" s="52">
        <v>0</v>
      </c>
      <c r="AP89" s="52">
        <v>0</v>
      </c>
      <c r="AQ89" s="52">
        <v>0</v>
      </c>
      <c r="AR89" s="53">
        <f t="shared" si="148"/>
        <v>0</v>
      </c>
      <c r="AS89" s="54">
        <v>0</v>
      </c>
      <c r="AT89" s="52">
        <v>0</v>
      </c>
      <c r="AU89" s="53">
        <f t="shared" si="149"/>
        <v>0</v>
      </c>
      <c r="AV89" s="54">
        <v>0</v>
      </c>
      <c r="AW89" s="52">
        <v>0</v>
      </c>
      <c r="AX89" s="52">
        <v>0</v>
      </c>
      <c r="AY89" s="52">
        <v>0</v>
      </c>
      <c r="AZ89" s="55">
        <v>0</v>
      </c>
      <c r="BA89" s="56"/>
      <c r="BB89" s="56"/>
      <c r="BC89" s="57"/>
    </row>
    <row r="90" spans="1:55" ht="33.75" x14ac:dyDescent="0.2">
      <c r="A90" s="955"/>
      <c r="B90" s="957"/>
      <c r="C90" s="959"/>
      <c r="D90" s="961"/>
      <c r="E90" s="966"/>
      <c r="F90" s="963"/>
      <c r="G90" s="985"/>
      <c r="H90" s="968"/>
      <c r="I90" s="972"/>
      <c r="J90" s="973"/>
      <c r="K90" s="977"/>
      <c r="L90" s="982"/>
      <c r="M90" s="820" t="s">
        <v>1974</v>
      </c>
      <c r="N90" s="818" t="s">
        <v>1934</v>
      </c>
      <c r="O90" s="822">
        <v>1</v>
      </c>
      <c r="P90" s="46"/>
      <c r="Q90" s="47">
        <v>0</v>
      </c>
      <c r="R90" s="886"/>
      <c r="S90" s="48">
        <v>0</v>
      </c>
      <c r="T90" s="889"/>
      <c r="U90" s="48">
        <v>0</v>
      </c>
      <c r="V90" s="889"/>
      <c r="W90" s="48">
        <v>0</v>
      </c>
      <c r="X90" s="889"/>
      <c r="Y90" s="48">
        <v>0</v>
      </c>
      <c r="Z90" s="889"/>
      <c r="AA90" s="48">
        <v>0</v>
      </c>
      <c r="AB90" s="889"/>
      <c r="AC90" s="48">
        <v>0</v>
      </c>
      <c r="AD90" s="889"/>
      <c r="AE90" s="48">
        <v>0</v>
      </c>
      <c r="AF90" s="889"/>
      <c r="AG90" s="48">
        <v>0</v>
      </c>
      <c r="AH90" s="889"/>
      <c r="AI90" s="48">
        <v>0</v>
      </c>
      <c r="AJ90" s="883"/>
      <c r="AK90" s="104">
        <f t="shared" si="150"/>
        <v>0</v>
      </c>
      <c r="AL90" s="51">
        <v>0</v>
      </c>
      <c r="AM90" s="52">
        <v>0</v>
      </c>
      <c r="AN90" s="52">
        <v>0</v>
      </c>
      <c r="AO90" s="52">
        <v>0</v>
      </c>
      <c r="AP90" s="52">
        <v>0</v>
      </c>
      <c r="AQ90" s="52">
        <v>0</v>
      </c>
      <c r="AR90" s="53">
        <f t="shared" si="148"/>
        <v>0</v>
      </c>
      <c r="AS90" s="54">
        <v>0</v>
      </c>
      <c r="AT90" s="52">
        <v>0</v>
      </c>
      <c r="AU90" s="53">
        <f t="shared" si="149"/>
        <v>0</v>
      </c>
      <c r="AV90" s="54">
        <v>0</v>
      </c>
      <c r="AW90" s="52">
        <v>0</v>
      </c>
      <c r="AX90" s="52">
        <v>0</v>
      </c>
      <c r="AY90" s="52">
        <v>0</v>
      </c>
      <c r="AZ90" s="55">
        <v>0</v>
      </c>
      <c r="BA90" s="56"/>
      <c r="BB90" s="56"/>
      <c r="BC90" s="57"/>
    </row>
    <row r="91" spans="1:55" ht="22.5" x14ac:dyDescent="0.2">
      <c r="A91" s="955"/>
      <c r="B91" s="957"/>
      <c r="C91" s="959"/>
      <c r="D91" s="961"/>
      <c r="E91" s="966"/>
      <c r="F91" s="963"/>
      <c r="G91" s="985"/>
      <c r="H91" s="968"/>
      <c r="I91" s="972"/>
      <c r="J91" s="973"/>
      <c r="K91" s="977"/>
      <c r="L91" s="982"/>
      <c r="M91" s="820" t="s">
        <v>1959</v>
      </c>
      <c r="N91" s="818" t="s">
        <v>1934</v>
      </c>
      <c r="O91" s="822">
        <v>1</v>
      </c>
      <c r="P91" s="46"/>
      <c r="Q91" s="47">
        <v>0</v>
      </c>
      <c r="R91" s="886"/>
      <c r="S91" s="48">
        <v>0</v>
      </c>
      <c r="T91" s="889"/>
      <c r="U91" s="48">
        <v>0</v>
      </c>
      <c r="V91" s="889"/>
      <c r="W91" s="48">
        <v>0</v>
      </c>
      <c r="X91" s="889"/>
      <c r="Y91" s="48">
        <v>0</v>
      </c>
      <c r="Z91" s="889"/>
      <c r="AA91" s="48">
        <v>0</v>
      </c>
      <c r="AB91" s="889"/>
      <c r="AC91" s="48">
        <v>0</v>
      </c>
      <c r="AD91" s="889"/>
      <c r="AE91" s="48">
        <v>0</v>
      </c>
      <c r="AF91" s="889"/>
      <c r="AG91" s="48">
        <v>0</v>
      </c>
      <c r="AH91" s="889"/>
      <c r="AI91" s="48">
        <v>0</v>
      </c>
      <c r="AJ91" s="883"/>
      <c r="AK91" s="104">
        <f t="shared" si="150"/>
        <v>0</v>
      </c>
      <c r="AL91" s="51">
        <v>0</v>
      </c>
      <c r="AM91" s="52">
        <v>0</v>
      </c>
      <c r="AN91" s="52">
        <v>0</v>
      </c>
      <c r="AO91" s="52">
        <v>0</v>
      </c>
      <c r="AP91" s="52">
        <v>0</v>
      </c>
      <c r="AQ91" s="52">
        <v>0</v>
      </c>
      <c r="AR91" s="53">
        <f t="shared" si="148"/>
        <v>0</v>
      </c>
      <c r="AS91" s="54">
        <v>0</v>
      </c>
      <c r="AT91" s="52">
        <v>0</v>
      </c>
      <c r="AU91" s="53">
        <f t="shared" si="149"/>
        <v>0</v>
      </c>
      <c r="AV91" s="54">
        <v>0</v>
      </c>
      <c r="AW91" s="52">
        <v>0</v>
      </c>
      <c r="AX91" s="52">
        <v>0</v>
      </c>
      <c r="AY91" s="52">
        <v>0</v>
      </c>
      <c r="AZ91" s="55">
        <v>0</v>
      </c>
      <c r="BA91" s="56"/>
      <c r="BB91" s="56"/>
      <c r="BC91" s="57"/>
    </row>
    <row r="92" spans="1:55" ht="33.75" x14ac:dyDescent="0.2">
      <c r="A92" s="955"/>
      <c r="B92" s="999"/>
      <c r="C92" s="1000"/>
      <c r="D92" s="1001"/>
      <c r="E92" s="966"/>
      <c r="F92" s="1002"/>
      <c r="G92" s="1003"/>
      <c r="H92" s="1004"/>
      <c r="I92" s="972"/>
      <c r="J92" s="973"/>
      <c r="K92" s="977"/>
      <c r="L92" s="982"/>
      <c r="M92" s="820" t="s">
        <v>1960</v>
      </c>
      <c r="N92" s="818" t="s">
        <v>1934</v>
      </c>
      <c r="O92" s="822">
        <v>1</v>
      </c>
      <c r="P92" s="107"/>
      <c r="Q92" s="108">
        <v>0</v>
      </c>
      <c r="R92" s="886"/>
      <c r="S92" s="109">
        <v>0</v>
      </c>
      <c r="T92" s="889"/>
      <c r="U92" s="109">
        <v>0</v>
      </c>
      <c r="V92" s="889"/>
      <c r="W92" s="109">
        <v>0</v>
      </c>
      <c r="X92" s="889"/>
      <c r="Y92" s="109">
        <v>0</v>
      </c>
      <c r="Z92" s="889"/>
      <c r="AA92" s="109">
        <v>0</v>
      </c>
      <c r="AB92" s="889"/>
      <c r="AC92" s="109">
        <v>0</v>
      </c>
      <c r="AD92" s="889"/>
      <c r="AE92" s="109">
        <v>0</v>
      </c>
      <c r="AF92" s="889"/>
      <c r="AG92" s="109">
        <v>0</v>
      </c>
      <c r="AH92" s="889"/>
      <c r="AI92" s="109">
        <v>0</v>
      </c>
      <c r="AJ92" s="883"/>
      <c r="AK92" s="104">
        <f t="shared" si="150"/>
        <v>0</v>
      </c>
      <c r="AL92" s="51">
        <v>0</v>
      </c>
      <c r="AM92" s="52">
        <v>0</v>
      </c>
      <c r="AN92" s="52">
        <v>0</v>
      </c>
      <c r="AO92" s="52">
        <v>0</v>
      </c>
      <c r="AP92" s="52">
        <v>0</v>
      </c>
      <c r="AQ92" s="52">
        <v>0</v>
      </c>
      <c r="AR92" s="53">
        <f t="shared" ref="AR92" si="151">SUM(AL92:AQ92)</f>
        <v>0</v>
      </c>
      <c r="AS92" s="54">
        <v>0</v>
      </c>
      <c r="AT92" s="52">
        <v>0</v>
      </c>
      <c r="AU92" s="53">
        <f>SUM(AS92:AT92)</f>
        <v>0</v>
      </c>
      <c r="AV92" s="54">
        <v>0</v>
      </c>
      <c r="AW92" s="52">
        <v>0</v>
      </c>
      <c r="AX92" s="52">
        <v>0</v>
      </c>
      <c r="AY92" s="52">
        <v>0</v>
      </c>
      <c r="AZ92" s="55">
        <v>0</v>
      </c>
      <c r="BA92" s="116"/>
      <c r="BB92" s="116"/>
      <c r="BC92" s="117"/>
    </row>
    <row r="93" spans="1:55" ht="17.25" customHeight="1" x14ac:dyDescent="0.2">
      <c r="A93" s="955"/>
      <c r="B93" s="999"/>
      <c r="C93" s="1000"/>
      <c r="D93" s="1001"/>
      <c r="E93" s="966"/>
      <c r="F93" s="1002"/>
      <c r="G93" s="1003"/>
      <c r="H93" s="1004"/>
      <c r="I93" s="972"/>
      <c r="J93" s="973"/>
      <c r="K93" s="977"/>
      <c r="L93" s="982"/>
      <c r="M93" s="178"/>
      <c r="N93" s="179"/>
      <c r="O93" s="180"/>
      <c r="P93" s="46"/>
      <c r="Q93" s="47"/>
      <c r="R93" s="886"/>
      <c r="S93" s="109">
        <v>0</v>
      </c>
      <c r="T93" s="889"/>
      <c r="U93" s="109">
        <v>0</v>
      </c>
      <c r="V93" s="889"/>
      <c r="W93" s="109">
        <v>0</v>
      </c>
      <c r="X93" s="889"/>
      <c r="Y93" s="109">
        <v>0</v>
      </c>
      <c r="Z93" s="889"/>
      <c r="AA93" s="109">
        <v>0</v>
      </c>
      <c r="AB93" s="889"/>
      <c r="AC93" s="109">
        <v>0</v>
      </c>
      <c r="AD93" s="889"/>
      <c r="AE93" s="109">
        <v>0</v>
      </c>
      <c r="AF93" s="889"/>
      <c r="AG93" s="109">
        <v>0</v>
      </c>
      <c r="AH93" s="889"/>
      <c r="AI93" s="109">
        <v>0</v>
      </c>
      <c r="AJ93" s="884"/>
      <c r="AK93" s="104">
        <f t="shared" si="150"/>
        <v>0</v>
      </c>
      <c r="AL93" s="51">
        <v>0</v>
      </c>
      <c r="AM93" s="52">
        <v>0</v>
      </c>
      <c r="AN93" s="52">
        <v>0</v>
      </c>
      <c r="AO93" s="52">
        <v>0</v>
      </c>
      <c r="AP93" s="52">
        <v>0</v>
      </c>
      <c r="AQ93" s="52">
        <v>0</v>
      </c>
      <c r="AR93" s="53">
        <f t="shared" si="148"/>
        <v>0</v>
      </c>
      <c r="AS93" s="54">
        <v>0</v>
      </c>
      <c r="AT93" s="52">
        <v>0</v>
      </c>
      <c r="AU93" s="53">
        <f>SUM(AS93:AT93)</f>
        <v>0</v>
      </c>
      <c r="AV93" s="54">
        <v>0</v>
      </c>
      <c r="AW93" s="52">
        <v>0</v>
      </c>
      <c r="AX93" s="52">
        <v>0</v>
      </c>
      <c r="AY93" s="52">
        <v>0</v>
      </c>
      <c r="AZ93" s="55">
        <v>0</v>
      </c>
      <c r="BA93" s="116"/>
      <c r="BB93" s="116"/>
      <c r="BC93" s="117"/>
    </row>
    <row r="94" spans="1:55" ht="9.9499999999999993" customHeight="1" thickBot="1" x14ac:dyDescent="0.25">
      <c r="A94" s="956"/>
      <c r="B94" s="958"/>
      <c r="C94" s="960"/>
      <c r="D94" s="962"/>
      <c r="E94" s="967"/>
      <c r="F94" s="964"/>
      <c r="G94" s="986"/>
      <c r="H94" s="969"/>
      <c r="I94" s="974"/>
      <c r="J94" s="975"/>
      <c r="K94" s="978"/>
      <c r="L94" s="983"/>
      <c r="M94" s="181"/>
      <c r="N94" s="182"/>
      <c r="O94" s="183"/>
      <c r="P94" s="118"/>
      <c r="Q94" s="118"/>
      <c r="R94" s="887"/>
      <c r="S94" s="184"/>
      <c r="T94" s="890"/>
      <c r="U94" s="185"/>
      <c r="V94" s="890"/>
      <c r="W94" s="185"/>
      <c r="X94" s="890"/>
      <c r="Y94" s="185"/>
      <c r="Z94" s="890"/>
      <c r="AA94" s="185"/>
      <c r="AB94" s="890"/>
      <c r="AC94" s="185"/>
      <c r="AD94" s="890"/>
      <c r="AE94" s="185"/>
      <c r="AF94" s="890"/>
      <c r="AG94" s="186"/>
      <c r="AH94" s="890"/>
      <c r="AI94" s="185"/>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customHeight="1" x14ac:dyDescent="0.2">
      <c r="A95" s="157"/>
      <c r="B95" s="193"/>
      <c r="C95" s="193"/>
      <c r="D95" s="193"/>
      <c r="E95" s="193"/>
      <c r="F95" s="193"/>
      <c r="G95" s="193"/>
      <c r="H95" s="193"/>
      <c r="I95" s="984"/>
      <c r="J95" s="984"/>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customHeight="1" x14ac:dyDescent="0.2">
      <c r="A96" s="954">
        <v>9</v>
      </c>
      <c r="B96" s="162" t="s">
        <v>1706</v>
      </c>
      <c r="C96" s="163" t="s">
        <v>1707</v>
      </c>
      <c r="D96" s="164" t="s">
        <v>21</v>
      </c>
      <c r="E96" s="164" t="s">
        <v>1895</v>
      </c>
      <c r="F96" s="163" t="s">
        <v>1708</v>
      </c>
      <c r="G96" s="165" t="s">
        <v>1680</v>
      </c>
      <c r="H96" s="165" t="s">
        <v>1681</v>
      </c>
      <c r="I96" s="166" t="s">
        <v>1911</v>
      </c>
      <c r="J96" s="167">
        <f>+$N$3</f>
        <v>2017</v>
      </c>
      <c r="K96" s="165" t="s">
        <v>1928</v>
      </c>
      <c r="L96" s="166" t="s">
        <v>1985</v>
      </c>
      <c r="M96" s="163" t="s">
        <v>1709</v>
      </c>
      <c r="N96" s="163" t="s">
        <v>1710</v>
      </c>
      <c r="O96" s="163" t="s">
        <v>1711</v>
      </c>
      <c r="P96" s="163" t="s">
        <v>1712</v>
      </c>
      <c r="Q96" s="163" t="s">
        <v>1986</v>
      </c>
      <c r="R96" s="168">
        <f t="shared" ref="R96" si="152">SUM(R97:R103)</f>
        <v>0</v>
      </c>
      <c r="S96" s="169">
        <f t="shared" ref="S96" si="153">SUM(S97:S103)</f>
        <v>0</v>
      </c>
      <c r="T96" s="170">
        <f t="shared" ref="T96" si="154">SUM(T97:T103)</f>
        <v>0</v>
      </c>
      <c r="U96" s="171">
        <f t="shared" ref="U96" si="155">SUM(U97:U103)</f>
        <v>0</v>
      </c>
      <c r="V96" s="170">
        <f t="shared" ref="V96" si="156">SUM(V97:V103)</f>
        <v>0</v>
      </c>
      <c r="W96" s="171">
        <f t="shared" ref="W96" si="157">SUM(W97:W103)</f>
        <v>0</v>
      </c>
      <c r="X96" s="170">
        <f t="shared" ref="X96" si="158">SUM(X97:X103)</f>
        <v>0</v>
      </c>
      <c r="Y96" s="171">
        <f t="shared" ref="Y96" si="159">SUM(Y97:Y103)</f>
        <v>0</v>
      </c>
      <c r="Z96" s="170">
        <f t="shared" ref="Z96" si="160">SUM(Z97:Z103)</f>
        <v>0</v>
      </c>
      <c r="AA96" s="171">
        <f t="shared" ref="AA96" si="161">SUM(AA97:AA103)</f>
        <v>0</v>
      </c>
      <c r="AB96" s="170">
        <f t="shared" ref="AB96" si="162">SUM(AB97:AB103)</f>
        <v>0</v>
      </c>
      <c r="AC96" s="171">
        <f t="shared" ref="AC96" si="163">SUM(AC97:AC103)</f>
        <v>0</v>
      </c>
      <c r="AD96" s="170">
        <f t="shared" ref="AD96" si="164">SUM(AD97:AD103)</f>
        <v>0</v>
      </c>
      <c r="AE96" s="171">
        <f t="shared" ref="AE96" si="165">SUM(AE97:AE103)</f>
        <v>0</v>
      </c>
      <c r="AF96" s="170">
        <f t="shared" ref="AF96" si="166">SUM(AF97:AF103)</f>
        <v>0</v>
      </c>
      <c r="AG96" s="172">
        <f t="shared" ref="AG96:AI96" si="167">SUM(AG97:AG103)</f>
        <v>0</v>
      </c>
      <c r="AH96" s="170">
        <f t="shared" si="167"/>
        <v>0</v>
      </c>
      <c r="AI96" s="171">
        <f t="shared" si="167"/>
        <v>0</v>
      </c>
      <c r="AJ96" s="173">
        <f t="shared" ref="AJ96" si="168">SUM(AJ97:AJ103)</f>
        <v>0</v>
      </c>
      <c r="AK96" s="174">
        <f t="shared" ref="AK96" si="169">SUM(AK97:AK103)</f>
        <v>0</v>
      </c>
      <c r="AL96" s="41">
        <f t="shared" ref="AL96" si="170">SUM(AL97:AL103)</f>
        <v>0</v>
      </c>
      <c r="AM96" s="42">
        <f t="shared" ref="AM96" si="171">SUM(AM97:AM103)</f>
        <v>0</v>
      </c>
      <c r="AN96" s="42">
        <f t="shared" ref="AN96" si="172">SUM(AN97:AN103)</f>
        <v>0</v>
      </c>
      <c r="AO96" s="42">
        <f t="shared" ref="AO96" si="173">SUM(AO97:AO103)</f>
        <v>0</v>
      </c>
      <c r="AP96" s="42">
        <f t="shared" ref="AP96" si="174">SUM(AP97:AP103)</f>
        <v>0</v>
      </c>
      <c r="AQ96" s="42">
        <f t="shared" ref="AQ96" si="175">SUM(AQ97:AQ103)</f>
        <v>0</v>
      </c>
      <c r="AR96" s="43">
        <f t="shared" ref="AR96" si="176">SUM(AR97:AR103)</f>
        <v>0</v>
      </c>
      <c r="AS96" s="105">
        <f t="shared" ref="AS96" si="177">SUM(AS97:AS103)</f>
        <v>0</v>
      </c>
      <c r="AT96" s="42">
        <f t="shared" ref="AT96" si="178">SUM(AT97:AT103)</f>
        <v>0</v>
      </c>
      <c r="AU96" s="43">
        <f t="shared" ref="AU96" si="179">SUM(AU97:AU103)</f>
        <v>0</v>
      </c>
      <c r="AV96" s="105">
        <f t="shared" ref="AV96" si="180">SUM(AV97:AV103)</f>
        <v>0</v>
      </c>
      <c r="AW96" s="42">
        <f t="shared" ref="AW96" si="181">SUM(AW97:AW103)</f>
        <v>0</v>
      </c>
      <c r="AX96" s="42">
        <f t="shared" ref="AX96" si="182">SUM(AX97:AX103)</f>
        <v>0</v>
      </c>
      <c r="AY96" s="42">
        <f t="shared" ref="AY96" si="183">SUM(AY97:AY103)</f>
        <v>0</v>
      </c>
      <c r="AZ96" s="106">
        <f t="shared" ref="AZ96" si="184">SUM(AZ97:AZ103)</f>
        <v>0</v>
      </c>
      <c r="BA96" s="44" t="s">
        <v>1686</v>
      </c>
      <c r="BB96" s="44" t="s">
        <v>1988</v>
      </c>
      <c r="BC96" s="45" t="s">
        <v>1688</v>
      </c>
    </row>
    <row r="97" spans="1:55" ht="33.75" x14ac:dyDescent="0.2">
      <c r="A97" s="955"/>
      <c r="B97" s="957" t="str">
        <f>VLOOKUP($D$9,'PROYECTOS REGISTRADOS'!$A$2:$D$82,4,0)</f>
        <v>Mejoramiento de la cobertura de Acueducto del Área Urbana y Área Rural del Municipio de Tocancipá, Cundinamarca, Centro Oriente</v>
      </c>
      <c r="C97" s="959" t="str">
        <f>VLOOKUP($D$9,'PROYECTOS REGISTRADOS'!$A$2:$D$82,3,0)</f>
        <v>2016-25817-0045</v>
      </c>
      <c r="D97" s="961" t="s">
        <v>1382</v>
      </c>
      <c r="E97" s="965" t="str">
        <f>IF(D97=0,"0-0",(VLOOKUP(D97,'CONSOLIDADO PLAN DESARROLLO'!$EL$9:$ET$304,2,0)))</f>
        <v>Construir y dotar Laboratorios de Agua Potable</v>
      </c>
      <c r="F97" s="963" t="str">
        <f>IF(D97=0,"0-0",(VLOOKUP(D97,'CONSOLIDADO PLAN DESARROLLO'!$EL$9:$ET$304,3,0)))</f>
        <v>No.  de Laboratorios dotados</v>
      </c>
      <c r="G97" s="985">
        <f>IF(D97=0,"0-0",(VLOOKUP(D97,'CONSOLIDADO PLAN DESARROLLO'!$EL$9:$ET$304,4,0)))</f>
        <v>0</v>
      </c>
      <c r="H97" s="968">
        <f>IF(D97=0,"0-0",(VLOOKUP(D97,'CONSOLIDADO PLAN DESARROLLO'!$EL$9:$ET$304,5,0)))</f>
        <v>1</v>
      </c>
      <c r="I97" s="970">
        <f>IF(D97=0,"0-0",(VLOOKUP(D97,'CONSOLIDADO PLAN DESARROLLO'!$EL$9:$ET$304,$R$3,0)))</f>
        <v>0</v>
      </c>
      <c r="J97" s="971"/>
      <c r="K97" s="979"/>
      <c r="L97" s="981">
        <v>0</v>
      </c>
      <c r="M97" s="820" t="s">
        <v>1933</v>
      </c>
      <c r="N97" s="818" t="s">
        <v>1934</v>
      </c>
      <c r="O97" s="822">
        <v>1</v>
      </c>
      <c r="P97" s="46"/>
      <c r="Q97" s="47">
        <v>0</v>
      </c>
      <c r="R97" s="885">
        <v>0</v>
      </c>
      <c r="S97" s="48">
        <v>0</v>
      </c>
      <c r="T97" s="888">
        <v>0</v>
      </c>
      <c r="U97" s="48">
        <v>0</v>
      </c>
      <c r="V97" s="888">
        <v>0</v>
      </c>
      <c r="W97" s="48">
        <v>0</v>
      </c>
      <c r="X97" s="888">
        <v>0</v>
      </c>
      <c r="Y97" s="49">
        <v>0</v>
      </c>
      <c r="Z97" s="888">
        <v>0</v>
      </c>
      <c r="AA97" s="49">
        <v>0</v>
      </c>
      <c r="AB97" s="888">
        <v>0</v>
      </c>
      <c r="AC97" s="49">
        <v>0</v>
      </c>
      <c r="AD97" s="888">
        <v>0</v>
      </c>
      <c r="AE97" s="49">
        <v>0</v>
      </c>
      <c r="AF97" s="888">
        <v>0</v>
      </c>
      <c r="AG97" s="50">
        <v>0</v>
      </c>
      <c r="AH97" s="888">
        <v>0</v>
      </c>
      <c r="AI97" s="49">
        <v>0</v>
      </c>
      <c r="AJ97" s="882">
        <f>+R97+T97+V97+X97+Z97+AB97+AD97+AF97+AH97</f>
        <v>0</v>
      </c>
      <c r="AK97" s="104">
        <f>AC97+AE97+AG97+S97+U97+W97+Y97+AA97+AI97</f>
        <v>0</v>
      </c>
      <c r="AL97" s="51">
        <v>0</v>
      </c>
      <c r="AM97" s="52">
        <v>0</v>
      </c>
      <c r="AN97" s="52">
        <v>0</v>
      </c>
      <c r="AO97" s="52">
        <v>0</v>
      </c>
      <c r="AP97" s="52">
        <v>0</v>
      </c>
      <c r="AQ97" s="52">
        <v>0</v>
      </c>
      <c r="AR97" s="53">
        <f t="shared" ref="AR97:AR102" si="185">SUM(AL97:AQ97)</f>
        <v>0</v>
      </c>
      <c r="AS97" s="54">
        <v>0</v>
      </c>
      <c r="AT97" s="52">
        <v>0</v>
      </c>
      <c r="AU97" s="53">
        <f t="shared" ref="AU97:AU101" si="186">SUM(AS97:AT97)</f>
        <v>0</v>
      </c>
      <c r="AV97" s="54">
        <v>0</v>
      </c>
      <c r="AW97" s="52">
        <v>0</v>
      </c>
      <c r="AX97" s="52">
        <v>0</v>
      </c>
      <c r="AY97" s="52">
        <v>0</v>
      </c>
      <c r="AZ97" s="55">
        <v>0</v>
      </c>
      <c r="BA97" s="56">
        <v>0</v>
      </c>
      <c r="BB97" s="56">
        <v>0</v>
      </c>
      <c r="BC97" s="57">
        <v>0</v>
      </c>
    </row>
    <row r="98" spans="1:55" ht="17.25" customHeight="1" x14ac:dyDescent="0.2">
      <c r="A98" s="955"/>
      <c r="B98" s="957"/>
      <c r="C98" s="959"/>
      <c r="D98" s="961"/>
      <c r="E98" s="966"/>
      <c r="F98" s="963"/>
      <c r="G98" s="985"/>
      <c r="H98" s="968"/>
      <c r="I98" s="972"/>
      <c r="J98" s="973"/>
      <c r="K98" s="979"/>
      <c r="L98" s="982"/>
      <c r="M98" s="820" t="s">
        <v>1936</v>
      </c>
      <c r="N98" s="818" t="s">
        <v>1934</v>
      </c>
      <c r="O98" s="822">
        <v>1</v>
      </c>
      <c r="P98" s="46"/>
      <c r="Q98" s="47">
        <v>0</v>
      </c>
      <c r="R98" s="886"/>
      <c r="S98" s="48">
        <v>0</v>
      </c>
      <c r="T98" s="889"/>
      <c r="U98" s="48">
        <v>0</v>
      </c>
      <c r="V98" s="889"/>
      <c r="W98" s="48">
        <v>0</v>
      </c>
      <c r="X98" s="889"/>
      <c r="Y98" s="49">
        <v>0</v>
      </c>
      <c r="Z98" s="889"/>
      <c r="AA98" s="49">
        <v>0</v>
      </c>
      <c r="AB98" s="889"/>
      <c r="AC98" s="49">
        <v>0</v>
      </c>
      <c r="AD98" s="889"/>
      <c r="AE98" s="49">
        <v>0</v>
      </c>
      <c r="AF98" s="889"/>
      <c r="AG98" s="50">
        <v>0</v>
      </c>
      <c r="AH98" s="889"/>
      <c r="AI98" s="49">
        <v>0</v>
      </c>
      <c r="AJ98" s="883"/>
      <c r="AK98" s="104">
        <f t="shared" ref="AK98:AK102" si="187">AC98+AE98+AG98+S98+U98+W98+Y98+AA98+AI98</f>
        <v>0</v>
      </c>
      <c r="AL98" s="51">
        <v>0</v>
      </c>
      <c r="AM98" s="52">
        <v>0</v>
      </c>
      <c r="AN98" s="52">
        <v>0</v>
      </c>
      <c r="AO98" s="52">
        <v>0</v>
      </c>
      <c r="AP98" s="52">
        <v>0</v>
      </c>
      <c r="AQ98" s="52">
        <v>0</v>
      </c>
      <c r="AR98" s="53">
        <f t="shared" si="185"/>
        <v>0</v>
      </c>
      <c r="AS98" s="54">
        <v>0</v>
      </c>
      <c r="AT98" s="52">
        <v>0</v>
      </c>
      <c r="AU98" s="53">
        <f t="shared" si="186"/>
        <v>0</v>
      </c>
      <c r="AV98" s="54">
        <v>0</v>
      </c>
      <c r="AW98" s="52">
        <v>0</v>
      </c>
      <c r="AX98" s="52">
        <v>0</v>
      </c>
      <c r="AY98" s="52">
        <v>0</v>
      </c>
      <c r="AZ98" s="55">
        <v>0</v>
      </c>
      <c r="BA98" s="56">
        <v>0</v>
      </c>
      <c r="BB98" s="56">
        <v>0</v>
      </c>
      <c r="BC98" s="57">
        <v>0</v>
      </c>
    </row>
    <row r="99" spans="1:55" ht="29.25" customHeight="1" x14ac:dyDescent="0.2">
      <c r="A99" s="955"/>
      <c r="B99" s="957"/>
      <c r="C99" s="959"/>
      <c r="D99" s="961"/>
      <c r="E99" s="966"/>
      <c r="F99" s="963"/>
      <c r="G99" s="985"/>
      <c r="H99" s="968"/>
      <c r="I99" s="972"/>
      <c r="J99" s="973"/>
      <c r="K99" s="979"/>
      <c r="L99" s="982"/>
      <c r="M99" s="820" t="s">
        <v>1937</v>
      </c>
      <c r="N99" s="818" t="s">
        <v>1934</v>
      </c>
      <c r="O99" s="822">
        <v>1</v>
      </c>
      <c r="P99" s="46"/>
      <c r="Q99" s="47">
        <v>0</v>
      </c>
      <c r="R99" s="886"/>
      <c r="S99" s="48">
        <v>0</v>
      </c>
      <c r="T99" s="889"/>
      <c r="U99" s="48">
        <v>0</v>
      </c>
      <c r="V99" s="889"/>
      <c r="W99" s="48">
        <v>0</v>
      </c>
      <c r="X99" s="889"/>
      <c r="Y99" s="49">
        <v>0</v>
      </c>
      <c r="Z99" s="889"/>
      <c r="AA99" s="49">
        <v>0</v>
      </c>
      <c r="AB99" s="889"/>
      <c r="AC99" s="49">
        <v>0</v>
      </c>
      <c r="AD99" s="889"/>
      <c r="AE99" s="49">
        <v>0</v>
      </c>
      <c r="AF99" s="889"/>
      <c r="AG99" s="50">
        <v>0</v>
      </c>
      <c r="AH99" s="889"/>
      <c r="AI99" s="49">
        <v>0</v>
      </c>
      <c r="AJ99" s="883"/>
      <c r="AK99" s="104">
        <f t="shared" si="187"/>
        <v>0</v>
      </c>
      <c r="AL99" s="51">
        <v>0</v>
      </c>
      <c r="AM99" s="52">
        <v>0</v>
      </c>
      <c r="AN99" s="52">
        <v>0</v>
      </c>
      <c r="AO99" s="52">
        <v>0</v>
      </c>
      <c r="AP99" s="52">
        <v>0</v>
      </c>
      <c r="AQ99" s="52">
        <v>0</v>
      </c>
      <c r="AR99" s="53">
        <f t="shared" si="185"/>
        <v>0</v>
      </c>
      <c r="AS99" s="54">
        <v>0</v>
      </c>
      <c r="AT99" s="52">
        <v>0</v>
      </c>
      <c r="AU99" s="53">
        <f t="shared" si="186"/>
        <v>0</v>
      </c>
      <c r="AV99" s="54">
        <v>0</v>
      </c>
      <c r="AW99" s="52">
        <v>0</v>
      </c>
      <c r="AX99" s="52">
        <v>0</v>
      </c>
      <c r="AY99" s="52">
        <v>0</v>
      </c>
      <c r="AZ99" s="55">
        <v>0</v>
      </c>
      <c r="BA99" s="56">
        <v>0</v>
      </c>
      <c r="BB99" s="56">
        <v>0</v>
      </c>
      <c r="BC99" s="57">
        <v>0</v>
      </c>
    </row>
    <row r="100" spans="1:55" ht="17.25" customHeight="1" x14ac:dyDescent="0.2">
      <c r="A100" s="955"/>
      <c r="B100" s="957"/>
      <c r="C100" s="959"/>
      <c r="D100" s="961"/>
      <c r="E100" s="966"/>
      <c r="F100" s="963"/>
      <c r="G100" s="985"/>
      <c r="H100" s="968"/>
      <c r="I100" s="972"/>
      <c r="J100" s="973"/>
      <c r="K100" s="979"/>
      <c r="L100" s="982"/>
      <c r="M100" s="820" t="s">
        <v>1938</v>
      </c>
      <c r="N100" s="818" t="s">
        <v>1934</v>
      </c>
      <c r="O100" s="822">
        <v>1</v>
      </c>
      <c r="P100" s="46"/>
      <c r="Q100" s="47">
        <v>0</v>
      </c>
      <c r="R100" s="886"/>
      <c r="S100" s="48">
        <v>0</v>
      </c>
      <c r="T100" s="889"/>
      <c r="U100" s="48">
        <v>0</v>
      </c>
      <c r="V100" s="889"/>
      <c r="W100" s="48">
        <v>0</v>
      </c>
      <c r="X100" s="889"/>
      <c r="Y100" s="49">
        <v>0</v>
      </c>
      <c r="Z100" s="889"/>
      <c r="AA100" s="49">
        <v>0</v>
      </c>
      <c r="AB100" s="889"/>
      <c r="AC100" s="49">
        <v>0</v>
      </c>
      <c r="AD100" s="889"/>
      <c r="AE100" s="49">
        <v>0</v>
      </c>
      <c r="AF100" s="889"/>
      <c r="AG100" s="50">
        <v>0</v>
      </c>
      <c r="AH100" s="889"/>
      <c r="AI100" s="49">
        <v>0</v>
      </c>
      <c r="AJ100" s="883"/>
      <c r="AK100" s="104">
        <f t="shared" si="187"/>
        <v>0</v>
      </c>
      <c r="AL100" s="51">
        <v>0</v>
      </c>
      <c r="AM100" s="52">
        <v>0</v>
      </c>
      <c r="AN100" s="52">
        <v>0</v>
      </c>
      <c r="AO100" s="52">
        <v>0</v>
      </c>
      <c r="AP100" s="52">
        <v>0</v>
      </c>
      <c r="AQ100" s="52">
        <v>0</v>
      </c>
      <c r="AR100" s="53">
        <f t="shared" si="185"/>
        <v>0</v>
      </c>
      <c r="AS100" s="54">
        <v>0</v>
      </c>
      <c r="AT100" s="52">
        <v>0</v>
      </c>
      <c r="AU100" s="53">
        <f t="shared" si="186"/>
        <v>0</v>
      </c>
      <c r="AV100" s="54">
        <v>0</v>
      </c>
      <c r="AW100" s="52">
        <v>0</v>
      </c>
      <c r="AX100" s="52">
        <v>0</v>
      </c>
      <c r="AY100" s="52">
        <v>0</v>
      </c>
      <c r="AZ100" s="55">
        <v>0</v>
      </c>
      <c r="BA100" s="56">
        <v>0</v>
      </c>
      <c r="BB100" s="56">
        <v>0</v>
      </c>
      <c r="BC100" s="57">
        <v>0</v>
      </c>
    </row>
    <row r="101" spans="1:55" ht="17.25" customHeight="1" x14ac:dyDescent="0.2">
      <c r="A101" s="955"/>
      <c r="B101" s="957"/>
      <c r="C101" s="959"/>
      <c r="D101" s="961"/>
      <c r="E101" s="966"/>
      <c r="F101" s="963"/>
      <c r="G101" s="985"/>
      <c r="H101" s="968"/>
      <c r="I101" s="972"/>
      <c r="J101" s="973"/>
      <c r="K101" s="979"/>
      <c r="L101" s="982"/>
      <c r="M101" s="820"/>
      <c r="N101" s="818"/>
      <c r="O101" s="822"/>
      <c r="P101" s="46"/>
      <c r="Q101" s="47"/>
      <c r="R101" s="886"/>
      <c r="S101" s="48"/>
      <c r="T101" s="889"/>
      <c r="U101" s="49"/>
      <c r="V101" s="889"/>
      <c r="W101" s="49"/>
      <c r="X101" s="889"/>
      <c r="Y101" s="49"/>
      <c r="Z101" s="889"/>
      <c r="AA101" s="49"/>
      <c r="AB101" s="889"/>
      <c r="AC101" s="49"/>
      <c r="AD101" s="889"/>
      <c r="AE101" s="49"/>
      <c r="AF101" s="889"/>
      <c r="AG101" s="50"/>
      <c r="AH101" s="889"/>
      <c r="AI101" s="49"/>
      <c r="AJ101" s="883"/>
      <c r="AK101" s="104">
        <f t="shared" si="187"/>
        <v>0</v>
      </c>
      <c r="AL101" s="51"/>
      <c r="AM101" s="52"/>
      <c r="AN101" s="52"/>
      <c r="AO101" s="52"/>
      <c r="AP101" s="52"/>
      <c r="AQ101" s="52"/>
      <c r="AR101" s="53">
        <f t="shared" si="185"/>
        <v>0</v>
      </c>
      <c r="AS101" s="54"/>
      <c r="AT101" s="52"/>
      <c r="AU101" s="53">
        <f t="shared" si="186"/>
        <v>0</v>
      </c>
      <c r="AV101" s="54"/>
      <c r="AW101" s="52"/>
      <c r="AX101" s="52"/>
      <c r="AY101" s="52"/>
      <c r="AZ101" s="55"/>
      <c r="BA101" s="56"/>
      <c r="BB101" s="56"/>
      <c r="BC101" s="57"/>
    </row>
    <row r="102" spans="1:55" ht="17.25" customHeight="1" x14ac:dyDescent="0.2">
      <c r="A102" s="955"/>
      <c r="B102" s="999"/>
      <c r="C102" s="1000"/>
      <c r="D102" s="1001"/>
      <c r="E102" s="966"/>
      <c r="F102" s="1002"/>
      <c r="G102" s="1003"/>
      <c r="H102" s="1004"/>
      <c r="I102" s="972"/>
      <c r="J102" s="973"/>
      <c r="K102" s="976"/>
      <c r="L102" s="982"/>
      <c r="M102" s="820"/>
      <c r="N102" s="818"/>
      <c r="O102" s="822"/>
      <c r="P102" s="107"/>
      <c r="Q102" s="108"/>
      <c r="R102" s="886"/>
      <c r="S102" s="109"/>
      <c r="T102" s="889"/>
      <c r="U102" s="110"/>
      <c r="V102" s="889"/>
      <c r="W102" s="110"/>
      <c r="X102" s="889"/>
      <c r="Y102" s="110"/>
      <c r="Z102" s="889"/>
      <c r="AA102" s="110"/>
      <c r="AB102" s="889"/>
      <c r="AC102" s="110"/>
      <c r="AD102" s="889"/>
      <c r="AE102" s="110"/>
      <c r="AF102" s="889"/>
      <c r="AG102" s="111"/>
      <c r="AH102" s="889"/>
      <c r="AI102" s="110"/>
      <c r="AJ102" s="884"/>
      <c r="AK102" s="104">
        <f t="shared" si="187"/>
        <v>0</v>
      </c>
      <c r="AL102" s="112"/>
      <c r="AM102" s="113"/>
      <c r="AN102" s="113"/>
      <c r="AO102" s="113"/>
      <c r="AP102" s="113"/>
      <c r="AQ102" s="113"/>
      <c r="AR102" s="53">
        <f t="shared" si="185"/>
        <v>0</v>
      </c>
      <c r="AS102" s="114"/>
      <c r="AT102" s="113"/>
      <c r="AU102" s="53">
        <f>SUM(AS102:AT102)</f>
        <v>0</v>
      </c>
      <c r="AV102" s="114"/>
      <c r="AW102" s="113"/>
      <c r="AX102" s="113"/>
      <c r="AY102" s="113"/>
      <c r="AZ102" s="115"/>
      <c r="BA102" s="116"/>
      <c r="BB102" s="116"/>
      <c r="BC102" s="117"/>
    </row>
    <row r="103" spans="1:55" ht="9.9499999999999993" customHeight="1" thickBot="1" x14ac:dyDescent="0.25">
      <c r="A103" s="956"/>
      <c r="B103" s="958"/>
      <c r="C103" s="960"/>
      <c r="D103" s="962"/>
      <c r="E103" s="967"/>
      <c r="F103" s="964"/>
      <c r="G103" s="986"/>
      <c r="H103" s="969"/>
      <c r="I103" s="974"/>
      <c r="J103" s="975"/>
      <c r="K103" s="980"/>
      <c r="L103" s="983"/>
      <c r="M103" s="181"/>
      <c r="N103" s="182"/>
      <c r="O103" s="183"/>
      <c r="P103" s="118"/>
      <c r="Q103" s="118"/>
      <c r="R103" s="887"/>
      <c r="S103" s="184"/>
      <c r="T103" s="890"/>
      <c r="U103" s="185"/>
      <c r="V103" s="890"/>
      <c r="W103" s="185"/>
      <c r="X103" s="890"/>
      <c r="Y103" s="185"/>
      <c r="Z103" s="890"/>
      <c r="AA103" s="185"/>
      <c r="AB103" s="890"/>
      <c r="AC103" s="185"/>
      <c r="AD103" s="890"/>
      <c r="AE103" s="185"/>
      <c r="AF103" s="890"/>
      <c r="AG103" s="186"/>
      <c r="AH103" s="890"/>
      <c r="AI103" s="185"/>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customHeight="1" x14ac:dyDescent="0.2">
      <c r="A104" s="157"/>
      <c r="B104" s="193"/>
      <c r="C104" s="193"/>
      <c r="D104" s="193"/>
      <c r="E104" s="193"/>
      <c r="F104" s="193"/>
      <c r="G104" s="193"/>
      <c r="H104" s="193"/>
      <c r="I104" s="984"/>
      <c r="J104" s="984"/>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customHeight="1" x14ac:dyDescent="0.2">
      <c r="A105" s="954">
        <v>10</v>
      </c>
      <c r="B105" s="162" t="s">
        <v>1706</v>
      </c>
      <c r="C105" s="163" t="s">
        <v>1707</v>
      </c>
      <c r="D105" s="164" t="s">
        <v>21</v>
      </c>
      <c r="E105" s="164" t="s">
        <v>1895</v>
      </c>
      <c r="F105" s="163" t="s">
        <v>1708</v>
      </c>
      <c r="G105" s="165" t="s">
        <v>1680</v>
      </c>
      <c r="H105" s="165" t="s">
        <v>1681</v>
      </c>
      <c r="I105" s="166" t="s">
        <v>1911</v>
      </c>
      <c r="J105" s="167">
        <f>+$N$3</f>
        <v>2017</v>
      </c>
      <c r="K105" s="165" t="s">
        <v>1928</v>
      </c>
      <c r="L105" s="166" t="s">
        <v>1985</v>
      </c>
      <c r="M105" s="163" t="s">
        <v>1709</v>
      </c>
      <c r="N105" s="163" t="s">
        <v>1710</v>
      </c>
      <c r="O105" s="163" t="s">
        <v>1711</v>
      </c>
      <c r="P105" s="163" t="s">
        <v>1712</v>
      </c>
      <c r="Q105" s="163" t="s">
        <v>1986</v>
      </c>
      <c r="R105" s="168">
        <f t="shared" ref="R105" si="188">SUM(R106:R112)</f>
        <v>0</v>
      </c>
      <c r="S105" s="169">
        <f t="shared" ref="S105" si="189">SUM(S106:S112)</f>
        <v>0</v>
      </c>
      <c r="T105" s="170">
        <f t="shared" ref="T105" si="190">SUM(T106:T112)</f>
        <v>0</v>
      </c>
      <c r="U105" s="171">
        <f t="shared" ref="U105" si="191">SUM(U106:U112)</f>
        <v>0</v>
      </c>
      <c r="V105" s="170">
        <f t="shared" ref="V105" si="192">SUM(V106:V112)</f>
        <v>0</v>
      </c>
      <c r="W105" s="171">
        <f t="shared" ref="W105" si="193">SUM(W106:W112)</f>
        <v>0</v>
      </c>
      <c r="X105" s="170">
        <f t="shared" ref="X105" si="194">SUM(X106:X112)</f>
        <v>46671.101000000002</v>
      </c>
      <c r="Y105" s="171">
        <f t="shared" ref="Y105" si="195">SUM(Y106:Y112)</f>
        <v>46671.101000000002</v>
      </c>
      <c r="Z105" s="170">
        <f t="shared" ref="Z105" si="196">SUM(Z106:Z112)</f>
        <v>0</v>
      </c>
      <c r="AA105" s="171">
        <f t="shared" ref="AA105" si="197">SUM(AA106:AA112)</f>
        <v>0</v>
      </c>
      <c r="AB105" s="170">
        <f t="shared" ref="AB105" si="198">SUM(AB106:AB112)</f>
        <v>63328.898999999998</v>
      </c>
      <c r="AC105" s="171">
        <f t="shared" ref="AC105" si="199">SUM(AC106:AC112)</f>
        <v>63328.898999999998</v>
      </c>
      <c r="AD105" s="170">
        <f t="shared" ref="AD105" si="200">SUM(AD106:AD112)</f>
        <v>0</v>
      </c>
      <c r="AE105" s="171">
        <f t="shared" ref="AE105" si="201">SUM(AE106:AE112)</f>
        <v>0</v>
      </c>
      <c r="AF105" s="170">
        <f t="shared" ref="AF105" si="202">SUM(AF106:AF112)</f>
        <v>0</v>
      </c>
      <c r="AG105" s="172">
        <f t="shared" ref="AG105:AI105" si="203">SUM(AG106:AG112)</f>
        <v>0</v>
      </c>
      <c r="AH105" s="170">
        <f t="shared" si="203"/>
        <v>0</v>
      </c>
      <c r="AI105" s="171">
        <f t="shared" si="203"/>
        <v>0</v>
      </c>
      <c r="AJ105" s="173">
        <f t="shared" ref="AJ105" si="204">SUM(AJ106:AJ112)</f>
        <v>110000</v>
      </c>
      <c r="AK105" s="174">
        <f t="shared" ref="AK105" si="205">SUM(AK106:AK112)</f>
        <v>110000</v>
      </c>
      <c r="AL105" s="41">
        <f t="shared" ref="AL105" si="206">SUM(AL106:AL112)</f>
        <v>1893</v>
      </c>
      <c r="AM105" s="42">
        <f t="shared" ref="AM105" si="207">SUM(AM106:AM112)</f>
        <v>3090</v>
      </c>
      <c r="AN105" s="42">
        <f t="shared" ref="AN105" si="208">SUM(AN106:AN112)</f>
        <v>3183</v>
      </c>
      <c r="AO105" s="42">
        <f t="shared" ref="AO105" si="209">SUM(AO106:AO112)</f>
        <v>5918</v>
      </c>
      <c r="AP105" s="42">
        <f t="shared" ref="AP105" si="210">SUM(AP106:AP112)</f>
        <v>10846</v>
      </c>
      <c r="AQ105" s="42">
        <f t="shared" ref="AQ105" si="211">SUM(AQ106:AQ112)</f>
        <v>1623</v>
      </c>
      <c r="AR105" s="43">
        <f t="shared" ref="AR105" si="212">SUM(AR106:AR112)</f>
        <v>26553</v>
      </c>
      <c r="AS105" s="105">
        <f t="shared" ref="AS105" si="213">SUM(AS106:AS112)</f>
        <v>13638</v>
      </c>
      <c r="AT105" s="42">
        <f t="shared" ref="AT105" si="214">SUM(AT106:AT112)</f>
        <v>12916</v>
      </c>
      <c r="AU105" s="43">
        <f t="shared" ref="AU105" si="215">SUM(AU106:AU112)</f>
        <v>26554</v>
      </c>
      <c r="AV105" s="105">
        <f t="shared" ref="AV105" si="216">SUM(AV106:AV112)</f>
        <v>0</v>
      </c>
      <c r="AW105" s="42">
        <f t="shared" ref="AW105" si="217">SUM(AW106:AW112)</f>
        <v>0</v>
      </c>
      <c r="AX105" s="42">
        <f t="shared" ref="AX105" si="218">SUM(AX106:AX112)</f>
        <v>575</v>
      </c>
      <c r="AY105" s="42">
        <f t="shared" ref="AY105" si="219">SUM(AY106:AY112)</f>
        <v>0</v>
      </c>
      <c r="AZ105" s="106">
        <f t="shared" ref="AZ105" si="220">SUM(AZ106:AZ112)</f>
        <v>0</v>
      </c>
      <c r="BA105" s="44" t="s">
        <v>1686</v>
      </c>
      <c r="BB105" s="44" t="s">
        <v>1988</v>
      </c>
      <c r="BC105" s="45" t="s">
        <v>1688</v>
      </c>
    </row>
    <row r="106" spans="1:55" ht="24" customHeight="1" x14ac:dyDescent="0.2">
      <c r="A106" s="955"/>
      <c r="B106" s="957" t="str">
        <f>VLOOKUP($D$9,'PROYECTOS REGISTRADOS'!$A$2:$D$82,4,0)</f>
        <v>Mejoramiento de la cobertura de Acueducto del Área Urbana y Área Rural del Municipio de Tocancipá, Cundinamarca, Centro Oriente</v>
      </c>
      <c r="C106" s="959" t="str">
        <f>VLOOKUP($D$9,'PROYECTOS REGISTRADOS'!$A$2:$D$82,3,0)</f>
        <v>2016-25817-0045</v>
      </c>
      <c r="D106" s="961" t="s">
        <v>1386</v>
      </c>
      <c r="E106" s="965" t="str">
        <f>IF(D106=0,"0-0",(VLOOKUP(D106,'CONSOLIDADO PLAN DESARROLLO'!$EL$9:$ET$304,2,0)))</f>
        <v>Suscribir convenios para subsidiar el servicio público de Acueducto</v>
      </c>
      <c r="F106" s="963" t="str">
        <f>IF(D106=0,"0-0",(VLOOKUP(D106,'CONSOLIDADO PLAN DESARROLLO'!$EL$9:$ET$304,3,0)))</f>
        <v xml:space="preserve">No. de convenios suscritos </v>
      </c>
      <c r="G106" s="985">
        <f>IF(D106=0,"0-0",(VLOOKUP(D106,'CONSOLIDADO PLAN DESARROLLO'!$EL$9:$ET$304,4,0)))</f>
        <v>1</v>
      </c>
      <c r="H106" s="968">
        <f>IF(D106=0,"0-0",(VLOOKUP(D106,'CONSOLIDADO PLAN DESARROLLO'!$EL$9:$ET$304,5,0)))</f>
        <v>4</v>
      </c>
      <c r="I106" s="970">
        <f>IF(D106=0,"0-0",(VLOOKUP(D106,'CONSOLIDADO PLAN DESARROLLO'!$EL$9:$ET$304,$R$3,0)))</f>
        <v>1</v>
      </c>
      <c r="J106" s="971"/>
      <c r="K106" s="979"/>
      <c r="L106" s="981">
        <v>1</v>
      </c>
      <c r="M106" s="820" t="s">
        <v>1939</v>
      </c>
      <c r="N106" s="818" t="s">
        <v>1934</v>
      </c>
      <c r="O106" s="822">
        <v>4</v>
      </c>
      <c r="P106" s="46"/>
      <c r="Q106" s="47">
        <v>1</v>
      </c>
      <c r="R106" s="885">
        <v>0</v>
      </c>
      <c r="S106" s="48">
        <v>0</v>
      </c>
      <c r="T106" s="888">
        <v>0</v>
      </c>
      <c r="U106" s="49">
        <v>0</v>
      </c>
      <c r="V106" s="888">
        <v>0</v>
      </c>
      <c r="W106" s="49">
        <v>0</v>
      </c>
      <c r="X106" s="888">
        <f>+Y106</f>
        <v>46671.101000000002</v>
      </c>
      <c r="Y106" s="49">
        <f>46671101/1000</f>
        <v>46671.101000000002</v>
      </c>
      <c r="Z106" s="888">
        <v>0</v>
      </c>
      <c r="AA106" s="49">
        <v>0</v>
      </c>
      <c r="AB106" s="888">
        <f>+AC106</f>
        <v>63328.898999999998</v>
      </c>
      <c r="AC106" s="49">
        <f>63328899/1000</f>
        <v>63328.898999999998</v>
      </c>
      <c r="AD106" s="888">
        <v>0</v>
      </c>
      <c r="AE106" s="49">
        <v>0</v>
      </c>
      <c r="AF106" s="888">
        <v>0</v>
      </c>
      <c r="AG106" s="50">
        <v>0</v>
      </c>
      <c r="AH106" s="888">
        <v>0</v>
      </c>
      <c r="AI106" s="49">
        <v>0</v>
      </c>
      <c r="AJ106" s="882">
        <f>+R106+T106+V106+X106+Z106+AB106+AD106+AF106+AH106</f>
        <v>110000</v>
      </c>
      <c r="AK106" s="104">
        <f>AC106+AE106+AG106+S106+U106+W106+Y106+AA106+AI106</f>
        <v>110000</v>
      </c>
      <c r="AL106" s="51">
        <v>1893</v>
      </c>
      <c r="AM106" s="52">
        <v>3090</v>
      </c>
      <c r="AN106" s="52">
        <v>3183</v>
      </c>
      <c r="AO106" s="52">
        <v>5918</v>
      </c>
      <c r="AP106" s="52">
        <v>10846</v>
      </c>
      <c r="AQ106" s="52">
        <v>1623</v>
      </c>
      <c r="AR106" s="53">
        <f t="shared" ref="AR106:AR111" si="221">SUM(AL106:AQ106)</f>
        <v>26553</v>
      </c>
      <c r="AS106" s="54">
        <v>13638</v>
      </c>
      <c r="AT106" s="52">
        <v>12916</v>
      </c>
      <c r="AU106" s="53">
        <f t="shared" ref="AU106:AU110" si="222">SUM(AS106:AT106)</f>
        <v>26554</v>
      </c>
      <c r="AV106" s="54">
        <v>0</v>
      </c>
      <c r="AW106" s="52">
        <v>0</v>
      </c>
      <c r="AX106" s="52">
        <v>575</v>
      </c>
      <c r="AY106" s="52">
        <v>0</v>
      </c>
      <c r="AZ106" s="55">
        <v>0</v>
      </c>
      <c r="BA106" s="56" t="s">
        <v>2009</v>
      </c>
      <c r="BB106" s="56" t="s">
        <v>2010</v>
      </c>
      <c r="BC106" s="57" t="s">
        <v>2011</v>
      </c>
    </row>
    <row r="107" spans="1:55" ht="17.25" customHeight="1" x14ac:dyDescent="0.2">
      <c r="A107" s="955"/>
      <c r="B107" s="957"/>
      <c r="C107" s="959"/>
      <c r="D107" s="961"/>
      <c r="E107" s="966"/>
      <c r="F107" s="963"/>
      <c r="G107" s="985"/>
      <c r="H107" s="968"/>
      <c r="I107" s="972"/>
      <c r="J107" s="973"/>
      <c r="K107" s="979"/>
      <c r="L107" s="982"/>
      <c r="M107" s="175"/>
      <c r="N107" s="176"/>
      <c r="O107" s="177"/>
      <c r="P107" s="46"/>
      <c r="Q107" s="47"/>
      <c r="R107" s="886"/>
      <c r="S107" s="48"/>
      <c r="T107" s="889"/>
      <c r="U107" s="49"/>
      <c r="V107" s="889"/>
      <c r="W107" s="49"/>
      <c r="X107" s="889"/>
      <c r="Y107" s="49"/>
      <c r="Z107" s="889"/>
      <c r="AA107" s="49"/>
      <c r="AB107" s="889"/>
      <c r="AC107" s="49"/>
      <c r="AD107" s="889"/>
      <c r="AE107" s="49"/>
      <c r="AF107" s="889"/>
      <c r="AG107" s="50"/>
      <c r="AH107" s="889"/>
      <c r="AI107" s="49"/>
      <c r="AJ107" s="883"/>
      <c r="AK107" s="104">
        <f t="shared" ref="AK107:AK111" si="223">AC107+AE107+AG107+S107+U107+W107+Y107+AA107+AI107</f>
        <v>0</v>
      </c>
      <c r="AL107" s="51"/>
      <c r="AM107" s="52"/>
      <c r="AN107" s="52"/>
      <c r="AO107" s="52"/>
      <c r="AP107" s="52"/>
      <c r="AQ107" s="52"/>
      <c r="AR107" s="53">
        <f t="shared" si="221"/>
        <v>0</v>
      </c>
      <c r="AS107" s="54"/>
      <c r="AT107" s="52"/>
      <c r="AU107" s="53">
        <f t="shared" si="222"/>
        <v>0</v>
      </c>
      <c r="AV107" s="54"/>
      <c r="AW107" s="52"/>
      <c r="AX107" s="52"/>
      <c r="AY107" s="52"/>
      <c r="AZ107" s="55"/>
      <c r="BA107" s="56"/>
      <c r="BB107" s="56"/>
      <c r="BC107" s="57"/>
    </row>
    <row r="108" spans="1:55" ht="17.25" customHeight="1" x14ac:dyDescent="0.2">
      <c r="A108" s="955"/>
      <c r="B108" s="957"/>
      <c r="C108" s="959"/>
      <c r="D108" s="961"/>
      <c r="E108" s="966"/>
      <c r="F108" s="963"/>
      <c r="G108" s="985"/>
      <c r="H108" s="968"/>
      <c r="I108" s="972"/>
      <c r="J108" s="973"/>
      <c r="K108" s="979"/>
      <c r="L108" s="982"/>
      <c r="M108" s="175"/>
      <c r="N108" s="176"/>
      <c r="O108" s="177"/>
      <c r="P108" s="46"/>
      <c r="Q108" s="47"/>
      <c r="R108" s="886"/>
      <c r="S108" s="48"/>
      <c r="T108" s="889"/>
      <c r="U108" s="49"/>
      <c r="V108" s="889"/>
      <c r="W108" s="49"/>
      <c r="X108" s="889"/>
      <c r="Y108" s="49"/>
      <c r="Z108" s="889"/>
      <c r="AA108" s="49"/>
      <c r="AB108" s="889"/>
      <c r="AC108" s="49"/>
      <c r="AD108" s="889"/>
      <c r="AE108" s="49"/>
      <c r="AF108" s="889"/>
      <c r="AG108" s="50"/>
      <c r="AH108" s="889"/>
      <c r="AI108" s="49"/>
      <c r="AJ108" s="883"/>
      <c r="AK108" s="104">
        <f t="shared" si="223"/>
        <v>0</v>
      </c>
      <c r="AL108" s="51"/>
      <c r="AM108" s="52"/>
      <c r="AN108" s="52"/>
      <c r="AO108" s="52"/>
      <c r="AP108" s="52"/>
      <c r="AQ108" s="52"/>
      <c r="AR108" s="53">
        <f t="shared" si="221"/>
        <v>0</v>
      </c>
      <c r="AS108" s="54"/>
      <c r="AT108" s="52"/>
      <c r="AU108" s="53">
        <f t="shared" si="222"/>
        <v>0</v>
      </c>
      <c r="AV108" s="54"/>
      <c r="AW108" s="52"/>
      <c r="AX108" s="52"/>
      <c r="AY108" s="52"/>
      <c r="AZ108" s="55"/>
      <c r="BA108" s="56"/>
      <c r="BB108" s="56"/>
      <c r="BC108" s="57"/>
    </row>
    <row r="109" spans="1:55" ht="17.25" customHeight="1" x14ac:dyDescent="0.2">
      <c r="A109" s="955"/>
      <c r="B109" s="957"/>
      <c r="C109" s="959"/>
      <c r="D109" s="961"/>
      <c r="E109" s="966"/>
      <c r="F109" s="963"/>
      <c r="G109" s="985"/>
      <c r="H109" s="968"/>
      <c r="I109" s="972"/>
      <c r="J109" s="973"/>
      <c r="K109" s="979"/>
      <c r="L109" s="982"/>
      <c r="M109" s="175"/>
      <c r="N109" s="176"/>
      <c r="O109" s="177"/>
      <c r="P109" s="46"/>
      <c r="Q109" s="47"/>
      <c r="R109" s="886"/>
      <c r="S109" s="48"/>
      <c r="T109" s="889"/>
      <c r="U109" s="49"/>
      <c r="V109" s="889"/>
      <c r="W109" s="49"/>
      <c r="X109" s="889"/>
      <c r="Y109" s="49"/>
      <c r="Z109" s="889"/>
      <c r="AA109" s="49"/>
      <c r="AB109" s="889"/>
      <c r="AC109" s="49"/>
      <c r="AD109" s="889"/>
      <c r="AE109" s="49"/>
      <c r="AF109" s="889"/>
      <c r="AG109" s="50"/>
      <c r="AH109" s="889"/>
      <c r="AI109" s="49"/>
      <c r="AJ109" s="883"/>
      <c r="AK109" s="104">
        <f t="shared" si="223"/>
        <v>0</v>
      </c>
      <c r="AL109" s="51"/>
      <c r="AM109" s="52"/>
      <c r="AN109" s="52"/>
      <c r="AO109" s="52"/>
      <c r="AP109" s="52"/>
      <c r="AQ109" s="52"/>
      <c r="AR109" s="53">
        <f t="shared" si="221"/>
        <v>0</v>
      </c>
      <c r="AS109" s="54"/>
      <c r="AT109" s="52"/>
      <c r="AU109" s="53">
        <f t="shared" si="222"/>
        <v>0</v>
      </c>
      <c r="AV109" s="54"/>
      <c r="AW109" s="52"/>
      <c r="AX109" s="52"/>
      <c r="AY109" s="52"/>
      <c r="AZ109" s="55"/>
      <c r="BA109" s="56"/>
      <c r="BB109" s="56"/>
      <c r="BC109" s="57"/>
    </row>
    <row r="110" spans="1:55" ht="17.25" customHeight="1" x14ac:dyDescent="0.2">
      <c r="A110" s="955"/>
      <c r="B110" s="957"/>
      <c r="C110" s="959"/>
      <c r="D110" s="961"/>
      <c r="E110" s="966"/>
      <c r="F110" s="963"/>
      <c r="G110" s="985"/>
      <c r="H110" s="968"/>
      <c r="I110" s="972"/>
      <c r="J110" s="973"/>
      <c r="K110" s="979"/>
      <c r="L110" s="982"/>
      <c r="M110" s="175"/>
      <c r="N110" s="176"/>
      <c r="O110" s="177"/>
      <c r="P110" s="46"/>
      <c r="Q110" s="47"/>
      <c r="R110" s="886"/>
      <c r="S110" s="48"/>
      <c r="T110" s="889"/>
      <c r="U110" s="49"/>
      <c r="V110" s="889"/>
      <c r="W110" s="49"/>
      <c r="X110" s="889"/>
      <c r="Y110" s="49"/>
      <c r="Z110" s="889"/>
      <c r="AA110" s="49"/>
      <c r="AB110" s="889"/>
      <c r="AC110" s="49"/>
      <c r="AD110" s="889"/>
      <c r="AE110" s="49"/>
      <c r="AF110" s="889"/>
      <c r="AG110" s="50"/>
      <c r="AH110" s="889"/>
      <c r="AI110" s="49"/>
      <c r="AJ110" s="883"/>
      <c r="AK110" s="104">
        <f t="shared" si="223"/>
        <v>0</v>
      </c>
      <c r="AL110" s="51"/>
      <c r="AM110" s="52"/>
      <c r="AN110" s="52"/>
      <c r="AO110" s="52"/>
      <c r="AP110" s="52"/>
      <c r="AQ110" s="52"/>
      <c r="AR110" s="53">
        <f t="shared" si="221"/>
        <v>0</v>
      </c>
      <c r="AS110" s="54"/>
      <c r="AT110" s="52"/>
      <c r="AU110" s="53">
        <f t="shared" si="222"/>
        <v>0</v>
      </c>
      <c r="AV110" s="54"/>
      <c r="AW110" s="52"/>
      <c r="AX110" s="52"/>
      <c r="AY110" s="52"/>
      <c r="AZ110" s="55"/>
      <c r="BA110" s="56"/>
      <c r="BB110" s="56"/>
      <c r="BC110" s="57"/>
    </row>
    <row r="111" spans="1:55" ht="17.25" customHeight="1" x14ac:dyDescent="0.2">
      <c r="A111" s="955"/>
      <c r="B111" s="999"/>
      <c r="C111" s="1000"/>
      <c r="D111" s="1001"/>
      <c r="E111" s="966"/>
      <c r="F111" s="1002"/>
      <c r="G111" s="1003"/>
      <c r="H111" s="1004"/>
      <c r="I111" s="972"/>
      <c r="J111" s="973"/>
      <c r="K111" s="976"/>
      <c r="L111" s="982"/>
      <c r="M111" s="178"/>
      <c r="N111" s="179"/>
      <c r="O111" s="180"/>
      <c r="P111" s="107"/>
      <c r="Q111" s="108"/>
      <c r="R111" s="886"/>
      <c r="S111" s="109"/>
      <c r="T111" s="889"/>
      <c r="U111" s="110"/>
      <c r="V111" s="889"/>
      <c r="W111" s="110"/>
      <c r="X111" s="889"/>
      <c r="Y111" s="110"/>
      <c r="Z111" s="889"/>
      <c r="AA111" s="110"/>
      <c r="AB111" s="889"/>
      <c r="AC111" s="110"/>
      <c r="AD111" s="889"/>
      <c r="AE111" s="110"/>
      <c r="AF111" s="889"/>
      <c r="AG111" s="111"/>
      <c r="AH111" s="889"/>
      <c r="AI111" s="110"/>
      <c r="AJ111" s="884"/>
      <c r="AK111" s="104">
        <f t="shared" si="223"/>
        <v>0</v>
      </c>
      <c r="AL111" s="112"/>
      <c r="AM111" s="113"/>
      <c r="AN111" s="113"/>
      <c r="AO111" s="113"/>
      <c r="AP111" s="113"/>
      <c r="AQ111" s="113"/>
      <c r="AR111" s="53">
        <f t="shared" si="221"/>
        <v>0</v>
      </c>
      <c r="AS111" s="114"/>
      <c r="AT111" s="113"/>
      <c r="AU111" s="53">
        <f>SUM(AS111:AT111)</f>
        <v>0</v>
      </c>
      <c r="AV111" s="114"/>
      <c r="AW111" s="113"/>
      <c r="AX111" s="113"/>
      <c r="AY111" s="113"/>
      <c r="AZ111" s="115"/>
      <c r="BA111" s="116"/>
      <c r="BB111" s="116"/>
      <c r="BC111" s="117"/>
    </row>
    <row r="112" spans="1:55" ht="9.9499999999999993" customHeight="1" thickBot="1" x14ac:dyDescent="0.25">
      <c r="A112" s="956"/>
      <c r="B112" s="958"/>
      <c r="C112" s="960"/>
      <c r="D112" s="962"/>
      <c r="E112" s="967"/>
      <c r="F112" s="964"/>
      <c r="G112" s="986"/>
      <c r="H112" s="969"/>
      <c r="I112" s="974"/>
      <c r="J112" s="975"/>
      <c r="K112" s="980"/>
      <c r="L112" s="983"/>
      <c r="M112" s="181"/>
      <c r="N112" s="182"/>
      <c r="O112" s="183"/>
      <c r="P112" s="118"/>
      <c r="Q112" s="118"/>
      <c r="R112" s="887"/>
      <c r="S112" s="184"/>
      <c r="T112" s="890"/>
      <c r="U112" s="185"/>
      <c r="V112" s="890"/>
      <c r="W112" s="185"/>
      <c r="X112" s="890"/>
      <c r="Y112" s="185"/>
      <c r="Z112" s="890"/>
      <c r="AA112" s="185"/>
      <c r="AB112" s="890"/>
      <c r="AC112" s="185"/>
      <c r="AD112" s="890"/>
      <c r="AE112" s="185"/>
      <c r="AF112" s="890"/>
      <c r="AG112" s="186"/>
      <c r="AH112" s="890"/>
      <c r="AI112" s="185"/>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customHeight="1" x14ac:dyDescent="0.2">
      <c r="A113" s="157"/>
      <c r="B113" s="193"/>
      <c r="C113" s="193"/>
      <c r="D113" s="193"/>
      <c r="E113" s="193"/>
      <c r="F113" s="193"/>
      <c r="G113" s="193"/>
      <c r="H113" s="193"/>
      <c r="I113" s="984"/>
      <c r="J113" s="984"/>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954">
        <v>11</v>
      </c>
      <c r="B114" s="162" t="s">
        <v>1706</v>
      </c>
      <c r="C114" s="163" t="s">
        <v>1707</v>
      </c>
      <c r="D114" s="164" t="s">
        <v>21</v>
      </c>
      <c r="E114" s="164" t="s">
        <v>1895</v>
      </c>
      <c r="F114" s="163" t="s">
        <v>1708</v>
      </c>
      <c r="G114" s="165" t="s">
        <v>1680</v>
      </c>
      <c r="H114" s="165" t="s">
        <v>1681</v>
      </c>
      <c r="I114" s="166" t="s">
        <v>1911</v>
      </c>
      <c r="J114" s="167">
        <f>+$N$3</f>
        <v>2017</v>
      </c>
      <c r="K114" s="165" t="s">
        <v>1928</v>
      </c>
      <c r="L114" s="166" t="s">
        <v>1929</v>
      </c>
      <c r="M114" s="163" t="s">
        <v>1709</v>
      </c>
      <c r="N114" s="163" t="s">
        <v>1710</v>
      </c>
      <c r="O114" s="163" t="s">
        <v>1711</v>
      </c>
      <c r="P114" s="163" t="s">
        <v>1712</v>
      </c>
      <c r="Q114" s="163" t="s">
        <v>1713</v>
      </c>
      <c r="R114" s="168">
        <f t="shared" ref="R114" si="224">SUM(R115:R121)</f>
        <v>0</v>
      </c>
      <c r="S114" s="169">
        <f t="shared" ref="S114" si="225">SUM(S115:S121)</f>
        <v>0</v>
      </c>
      <c r="T114" s="170">
        <f t="shared" ref="T114" si="226">SUM(T115:T121)</f>
        <v>0</v>
      </c>
      <c r="U114" s="171">
        <f t="shared" ref="U114" si="227">SUM(U115:U121)</f>
        <v>0</v>
      </c>
      <c r="V114" s="170">
        <f t="shared" ref="V114" si="228">SUM(V115:V121)</f>
        <v>0</v>
      </c>
      <c r="W114" s="171">
        <f t="shared" ref="W114" si="229">SUM(W115:W121)</f>
        <v>0</v>
      </c>
      <c r="X114" s="170">
        <f t="shared" ref="X114" si="230">SUM(X115:X121)</f>
        <v>0</v>
      </c>
      <c r="Y114" s="171">
        <f t="shared" ref="Y114" si="231">SUM(Y115:Y121)</f>
        <v>0</v>
      </c>
      <c r="Z114" s="170">
        <f t="shared" ref="Z114" si="232">SUM(Z115:Z121)</f>
        <v>0</v>
      </c>
      <c r="AA114" s="171">
        <f t="shared" ref="AA114" si="233">SUM(AA115:AA121)</f>
        <v>0</v>
      </c>
      <c r="AB114" s="170">
        <f t="shared" ref="AB114" si="234">SUM(AB115:AB121)</f>
        <v>0</v>
      </c>
      <c r="AC114" s="171">
        <f t="shared" ref="AC114" si="235">SUM(AC115:AC121)</f>
        <v>0</v>
      </c>
      <c r="AD114" s="170">
        <f t="shared" ref="AD114" si="236">SUM(AD115:AD121)</f>
        <v>0</v>
      </c>
      <c r="AE114" s="171">
        <f t="shared" ref="AE114" si="237">SUM(AE115:AE121)</f>
        <v>0</v>
      </c>
      <c r="AF114" s="170">
        <f t="shared" ref="AF114" si="238">SUM(AF115:AF121)</f>
        <v>0</v>
      </c>
      <c r="AG114" s="172">
        <f t="shared" ref="AG114" si="239">SUM(AG115:AG121)</f>
        <v>0</v>
      </c>
      <c r="AH114" s="878"/>
      <c r="AI114" s="878"/>
      <c r="AJ114" s="173">
        <f t="shared" ref="AJ114" si="240">SUM(AJ115:AJ121)</f>
        <v>0</v>
      </c>
      <c r="AK114" s="174">
        <f t="shared" ref="AK114" si="241">SUM(AK115:AK121)</f>
        <v>0</v>
      </c>
      <c r="AL114" s="41">
        <f t="shared" ref="AL114" si="242">SUM(AL115:AL121)</f>
        <v>0</v>
      </c>
      <c r="AM114" s="42">
        <f t="shared" ref="AM114" si="243">SUM(AM115:AM121)</f>
        <v>0</v>
      </c>
      <c r="AN114" s="42">
        <f t="shared" ref="AN114" si="244">SUM(AN115:AN121)</f>
        <v>0</v>
      </c>
      <c r="AO114" s="42">
        <f t="shared" ref="AO114" si="245">SUM(AO115:AO121)</f>
        <v>0</v>
      </c>
      <c r="AP114" s="42">
        <f t="shared" ref="AP114" si="246">SUM(AP115:AP121)</f>
        <v>0</v>
      </c>
      <c r="AQ114" s="42">
        <f t="shared" ref="AQ114" si="247">SUM(AQ115:AQ121)</f>
        <v>0</v>
      </c>
      <c r="AR114" s="43">
        <f t="shared" ref="AR114" si="248">SUM(AR115:AR121)</f>
        <v>0</v>
      </c>
      <c r="AS114" s="105">
        <f t="shared" ref="AS114" si="249">SUM(AS115:AS121)</f>
        <v>0</v>
      </c>
      <c r="AT114" s="42">
        <f t="shared" ref="AT114" si="250">SUM(AT115:AT121)</f>
        <v>0</v>
      </c>
      <c r="AU114" s="43">
        <f t="shared" ref="AU114" si="251">SUM(AU115:AU121)</f>
        <v>0</v>
      </c>
      <c r="AV114" s="105">
        <f t="shared" ref="AV114" si="252">SUM(AV115:AV121)</f>
        <v>0</v>
      </c>
      <c r="AW114" s="42">
        <f t="shared" ref="AW114" si="253">SUM(AW115:AW121)</f>
        <v>0</v>
      </c>
      <c r="AX114" s="42">
        <f t="shared" ref="AX114" si="254">SUM(AX115:AX121)</f>
        <v>0</v>
      </c>
      <c r="AY114" s="42">
        <f t="shared" ref="AY114" si="255">SUM(AY115:AY121)</f>
        <v>0</v>
      </c>
      <c r="AZ114" s="106">
        <f t="shared" ref="AZ114" si="256">SUM(AZ115:AZ121)</f>
        <v>0</v>
      </c>
      <c r="BA114" s="44" t="s">
        <v>1686</v>
      </c>
      <c r="BB114" s="44" t="s">
        <v>1687</v>
      </c>
      <c r="BC114" s="45" t="s">
        <v>1688</v>
      </c>
    </row>
    <row r="115" spans="1:55" ht="17.25" hidden="1" customHeight="1" x14ac:dyDescent="0.2">
      <c r="A115" s="955"/>
      <c r="B115" s="957" t="str">
        <f>VLOOKUP($D$9,'PROYECTOS REGISTRADOS'!$A$2:$D$82,4,0)</f>
        <v>Mejoramiento de la cobertura de Acueducto del Área Urbana y Área Rural del Municipio de Tocancipá, Cundinamarca, Centro Oriente</v>
      </c>
      <c r="C115" s="959" t="str">
        <f>VLOOKUP($D$9,'PROYECTOS REGISTRADOS'!$A$2:$D$82,3,0)</f>
        <v>2016-25817-0045</v>
      </c>
      <c r="D115" s="961"/>
      <c r="E115" s="965" t="str">
        <f>IF(D115=0,"0-0",(VLOOKUP(D115,'CONSOLIDADO PLAN DESARROLLO'!$EL$9:$ET$304,2,0)))</f>
        <v>0-0</v>
      </c>
      <c r="F115" s="963" t="str">
        <f>IF(D115=0,"0-0",(VLOOKUP(D115,'CONSOLIDADO PLAN DESARROLLO'!$EL$9:$ET$304,3,0)))</f>
        <v>0-0</v>
      </c>
      <c r="G115" s="985" t="str">
        <f>IF(D115=0,"0-0",(VLOOKUP(D115,'CONSOLIDADO PLAN DESARROLLO'!$EL$9:$ET$304,4,0)))</f>
        <v>0-0</v>
      </c>
      <c r="H115" s="968" t="str">
        <f>IF(D115=0,"0-0",(VLOOKUP(D115,'CONSOLIDADO PLAN DESARROLLO'!$EL$9:$ET$304,5,0)))</f>
        <v>0-0</v>
      </c>
      <c r="I115" s="970" t="str">
        <f>IF(D115=0,"0-0",(VLOOKUP(D115,'CONSOLIDADO PLAN DESARROLLO'!$EL$9:$ET$304,$R$3,0)))</f>
        <v>0-0</v>
      </c>
      <c r="J115" s="971"/>
      <c r="K115" s="979"/>
      <c r="L115" s="981"/>
      <c r="M115" s="175"/>
      <c r="N115" s="176"/>
      <c r="O115" s="177"/>
      <c r="P115" s="46"/>
      <c r="Q115" s="47"/>
      <c r="R115" s="885"/>
      <c r="S115" s="48"/>
      <c r="T115" s="888"/>
      <c r="U115" s="49"/>
      <c r="V115" s="888"/>
      <c r="W115" s="49"/>
      <c r="X115" s="888"/>
      <c r="Y115" s="49"/>
      <c r="Z115" s="888"/>
      <c r="AA115" s="49"/>
      <c r="AB115" s="888"/>
      <c r="AC115" s="49"/>
      <c r="AD115" s="888"/>
      <c r="AE115" s="49"/>
      <c r="AF115" s="888"/>
      <c r="AG115" s="50"/>
      <c r="AH115" s="879"/>
      <c r="AI115" s="879"/>
      <c r="AJ115" s="882">
        <f>+R115+T115+V115+X115+Z115+AB115+AD115+AF115</f>
        <v>0</v>
      </c>
      <c r="AK115" s="104">
        <f t="shared" ref="AK115:AK120" si="257">AC115+AE115+AG115+S115+U115+W115+Y115+AA115</f>
        <v>0</v>
      </c>
      <c r="AL115" s="51"/>
      <c r="AM115" s="52"/>
      <c r="AN115" s="52"/>
      <c r="AO115" s="52"/>
      <c r="AP115" s="52"/>
      <c r="AQ115" s="52"/>
      <c r="AR115" s="53">
        <f t="shared" ref="AR115:AR120" si="258">SUM(AL115:AQ115)</f>
        <v>0</v>
      </c>
      <c r="AS115" s="54"/>
      <c r="AT115" s="52"/>
      <c r="AU115" s="53">
        <f t="shared" ref="AU115:AU119" si="259">SUM(AS115:AT115)</f>
        <v>0</v>
      </c>
      <c r="AV115" s="54"/>
      <c r="AW115" s="52"/>
      <c r="AX115" s="52"/>
      <c r="AY115" s="52"/>
      <c r="AZ115" s="55"/>
      <c r="BA115" s="56"/>
      <c r="BB115" s="56"/>
      <c r="BC115" s="57"/>
    </row>
    <row r="116" spans="1:55" ht="17.25" hidden="1" customHeight="1" x14ac:dyDescent="0.2">
      <c r="A116" s="955"/>
      <c r="B116" s="957"/>
      <c r="C116" s="959"/>
      <c r="D116" s="961"/>
      <c r="E116" s="966"/>
      <c r="F116" s="963"/>
      <c r="G116" s="985"/>
      <c r="H116" s="968"/>
      <c r="I116" s="972"/>
      <c r="J116" s="973"/>
      <c r="K116" s="979"/>
      <c r="L116" s="982"/>
      <c r="M116" s="175"/>
      <c r="N116" s="176"/>
      <c r="O116" s="177"/>
      <c r="P116" s="46"/>
      <c r="Q116" s="47"/>
      <c r="R116" s="886"/>
      <c r="S116" s="48"/>
      <c r="T116" s="889"/>
      <c r="U116" s="49"/>
      <c r="V116" s="889"/>
      <c r="W116" s="49"/>
      <c r="X116" s="889"/>
      <c r="Y116" s="49"/>
      <c r="Z116" s="889"/>
      <c r="AA116" s="49"/>
      <c r="AB116" s="889"/>
      <c r="AC116" s="49"/>
      <c r="AD116" s="889"/>
      <c r="AE116" s="49"/>
      <c r="AF116" s="889"/>
      <c r="AG116" s="50"/>
      <c r="AH116" s="880"/>
      <c r="AI116" s="880"/>
      <c r="AJ116" s="883"/>
      <c r="AK116" s="104">
        <f t="shared" si="257"/>
        <v>0</v>
      </c>
      <c r="AL116" s="51"/>
      <c r="AM116" s="52"/>
      <c r="AN116" s="52"/>
      <c r="AO116" s="52"/>
      <c r="AP116" s="52"/>
      <c r="AQ116" s="52"/>
      <c r="AR116" s="53">
        <f t="shared" si="258"/>
        <v>0</v>
      </c>
      <c r="AS116" s="54"/>
      <c r="AT116" s="52"/>
      <c r="AU116" s="53">
        <f t="shared" si="259"/>
        <v>0</v>
      </c>
      <c r="AV116" s="54"/>
      <c r="AW116" s="52"/>
      <c r="AX116" s="52"/>
      <c r="AY116" s="52"/>
      <c r="AZ116" s="55"/>
      <c r="BA116" s="56"/>
      <c r="BB116" s="56"/>
      <c r="BC116" s="57"/>
    </row>
    <row r="117" spans="1:55" ht="17.25" hidden="1" customHeight="1" x14ac:dyDescent="0.2">
      <c r="A117" s="955"/>
      <c r="B117" s="957"/>
      <c r="C117" s="959"/>
      <c r="D117" s="961"/>
      <c r="E117" s="966"/>
      <c r="F117" s="963"/>
      <c r="G117" s="985"/>
      <c r="H117" s="968"/>
      <c r="I117" s="972"/>
      <c r="J117" s="973"/>
      <c r="K117" s="979"/>
      <c r="L117" s="982"/>
      <c r="M117" s="175"/>
      <c r="N117" s="176"/>
      <c r="O117" s="177"/>
      <c r="P117" s="46"/>
      <c r="Q117" s="47"/>
      <c r="R117" s="886"/>
      <c r="S117" s="48"/>
      <c r="T117" s="889"/>
      <c r="U117" s="49"/>
      <c r="V117" s="889"/>
      <c r="W117" s="49"/>
      <c r="X117" s="889"/>
      <c r="Y117" s="49"/>
      <c r="Z117" s="889"/>
      <c r="AA117" s="49"/>
      <c r="AB117" s="889"/>
      <c r="AC117" s="49"/>
      <c r="AD117" s="889"/>
      <c r="AE117" s="49"/>
      <c r="AF117" s="889"/>
      <c r="AG117" s="50"/>
      <c r="AH117" s="880"/>
      <c r="AI117" s="880"/>
      <c r="AJ117" s="883"/>
      <c r="AK117" s="104">
        <f t="shared" si="257"/>
        <v>0</v>
      </c>
      <c r="AL117" s="51"/>
      <c r="AM117" s="52"/>
      <c r="AN117" s="52"/>
      <c r="AO117" s="52"/>
      <c r="AP117" s="52"/>
      <c r="AQ117" s="52"/>
      <c r="AR117" s="53">
        <f t="shared" si="258"/>
        <v>0</v>
      </c>
      <c r="AS117" s="54"/>
      <c r="AT117" s="52"/>
      <c r="AU117" s="53">
        <f t="shared" si="259"/>
        <v>0</v>
      </c>
      <c r="AV117" s="54"/>
      <c r="AW117" s="52"/>
      <c r="AX117" s="52"/>
      <c r="AY117" s="52"/>
      <c r="AZ117" s="55"/>
      <c r="BA117" s="56"/>
      <c r="BB117" s="56"/>
      <c r="BC117" s="57"/>
    </row>
    <row r="118" spans="1:55" ht="17.25" hidden="1" customHeight="1" x14ac:dyDescent="0.2">
      <c r="A118" s="955"/>
      <c r="B118" s="957"/>
      <c r="C118" s="959"/>
      <c r="D118" s="961"/>
      <c r="E118" s="966"/>
      <c r="F118" s="963"/>
      <c r="G118" s="985"/>
      <c r="H118" s="968"/>
      <c r="I118" s="972"/>
      <c r="J118" s="973"/>
      <c r="K118" s="979"/>
      <c r="L118" s="982"/>
      <c r="M118" s="175"/>
      <c r="N118" s="176"/>
      <c r="O118" s="177"/>
      <c r="P118" s="46"/>
      <c r="Q118" s="47"/>
      <c r="R118" s="886"/>
      <c r="S118" s="48"/>
      <c r="T118" s="889"/>
      <c r="U118" s="49"/>
      <c r="V118" s="889"/>
      <c r="W118" s="49"/>
      <c r="X118" s="889"/>
      <c r="Y118" s="49"/>
      <c r="Z118" s="889"/>
      <c r="AA118" s="49"/>
      <c r="AB118" s="889"/>
      <c r="AC118" s="49"/>
      <c r="AD118" s="889"/>
      <c r="AE118" s="49"/>
      <c r="AF118" s="889"/>
      <c r="AG118" s="50"/>
      <c r="AH118" s="880"/>
      <c r="AI118" s="880"/>
      <c r="AJ118" s="883"/>
      <c r="AK118" s="104">
        <f t="shared" si="257"/>
        <v>0</v>
      </c>
      <c r="AL118" s="51"/>
      <c r="AM118" s="52"/>
      <c r="AN118" s="52"/>
      <c r="AO118" s="52"/>
      <c r="AP118" s="52"/>
      <c r="AQ118" s="52"/>
      <c r="AR118" s="53">
        <f t="shared" si="258"/>
        <v>0</v>
      </c>
      <c r="AS118" s="54"/>
      <c r="AT118" s="52"/>
      <c r="AU118" s="53">
        <f t="shared" si="259"/>
        <v>0</v>
      </c>
      <c r="AV118" s="54"/>
      <c r="AW118" s="52"/>
      <c r="AX118" s="52"/>
      <c r="AY118" s="52"/>
      <c r="AZ118" s="55"/>
      <c r="BA118" s="56"/>
      <c r="BB118" s="56"/>
      <c r="BC118" s="57"/>
    </row>
    <row r="119" spans="1:55" ht="17.25" hidden="1" customHeight="1" x14ac:dyDescent="0.2">
      <c r="A119" s="955"/>
      <c r="B119" s="957"/>
      <c r="C119" s="959"/>
      <c r="D119" s="961"/>
      <c r="E119" s="966"/>
      <c r="F119" s="963"/>
      <c r="G119" s="985"/>
      <c r="H119" s="968"/>
      <c r="I119" s="972"/>
      <c r="J119" s="973"/>
      <c r="K119" s="979"/>
      <c r="L119" s="982"/>
      <c r="M119" s="175"/>
      <c r="N119" s="176"/>
      <c r="O119" s="177"/>
      <c r="P119" s="46"/>
      <c r="Q119" s="47"/>
      <c r="R119" s="886"/>
      <c r="S119" s="48"/>
      <c r="T119" s="889"/>
      <c r="U119" s="49"/>
      <c r="V119" s="889"/>
      <c r="W119" s="49"/>
      <c r="X119" s="889"/>
      <c r="Y119" s="49"/>
      <c r="Z119" s="889"/>
      <c r="AA119" s="49"/>
      <c r="AB119" s="889"/>
      <c r="AC119" s="49"/>
      <c r="AD119" s="889"/>
      <c r="AE119" s="49"/>
      <c r="AF119" s="889"/>
      <c r="AG119" s="50"/>
      <c r="AH119" s="880"/>
      <c r="AI119" s="880"/>
      <c r="AJ119" s="883"/>
      <c r="AK119" s="104">
        <f t="shared" si="257"/>
        <v>0</v>
      </c>
      <c r="AL119" s="51"/>
      <c r="AM119" s="52"/>
      <c r="AN119" s="52"/>
      <c r="AO119" s="52"/>
      <c r="AP119" s="52"/>
      <c r="AQ119" s="52"/>
      <c r="AR119" s="53">
        <f t="shared" si="258"/>
        <v>0</v>
      </c>
      <c r="AS119" s="54"/>
      <c r="AT119" s="52"/>
      <c r="AU119" s="53">
        <f t="shared" si="259"/>
        <v>0</v>
      </c>
      <c r="AV119" s="54"/>
      <c r="AW119" s="52"/>
      <c r="AX119" s="52"/>
      <c r="AY119" s="52"/>
      <c r="AZ119" s="55"/>
      <c r="BA119" s="56"/>
      <c r="BB119" s="56"/>
      <c r="BC119" s="57"/>
    </row>
    <row r="120" spans="1:55" ht="17.25" hidden="1" customHeight="1" x14ac:dyDescent="0.2">
      <c r="A120" s="955"/>
      <c r="B120" s="999"/>
      <c r="C120" s="1000"/>
      <c r="D120" s="1001"/>
      <c r="E120" s="966"/>
      <c r="F120" s="1002"/>
      <c r="G120" s="1003"/>
      <c r="H120" s="1004"/>
      <c r="I120" s="972"/>
      <c r="J120" s="973"/>
      <c r="K120" s="976"/>
      <c r="L120" s="982"/>
      <c r="M120" s="178"/>
      <c r="N120" s="179"/>
      <c r="O120" s="180"/>
      <c r="P120" s="107"/>
      <c r="Q120" s="108"/>
      <c r="R120" s="886"/>
      <c r="S120" s="109"/>
      <c r="T120" s="889"/>
      <c r="U120" s="110"/>
      <c r="V120" s="889"/>
      <c r="W120" s="110"/>
      <c r="X120" s="889"/>
      <c r="Y120" s="110"/>
      <c r="Z120" s="889"/>
      <c r="AA120" s="110"/>
      <c r="AB120" s="889"/>
      <c r="AC120" s="110"/>
      <c r="AD120" s="889"/>
      <c r="AE120" s="110"/>
      <c r="AF120" s="889"/>
      <c r="AG120" s="111"/>
      <c r="AH120" s="880"/>
      <c r="AI120" s="880"/>
      <c r="AJ120" s="884"/>
      <c r="AK120" s="104">
        <f t="shared" si="257"/>
        <v>0</v>
      </c>
      <c r="AL120" s="112"/>
      <c r="AM120" s="113"/>
      <c r="AN120" s="113"/>
      <c r="AO120" s="113"/>
      <c r="AP120" s="113"/>
      <c r="AQ120" s="113"/>
      <c r="AR120" s="53">
        <f t="shared" si="258"/>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956"/>
      <c r="B121" s="958"/>
      <c r="C121" s="960"/>
      <c r="D121" s="962"/>
      <c r="E121" s="967"/>
      <c r="F121" s="964"/>
      <c r="G121" s="986"/>
      <c r="H121" s="969"/>
      <c r="I121" s="974"/>
      <c r="J121" s="975"/>
      <c r="K121" s="980"/>
      <c r="L121" s="983"/>
      <c r="M121" s="181"/>
      <c r="N121" s="182"/>
      <c r="O121" s="183"/>
      <c r="P121" s="118"/>
      <c r="Q121" s="118"/>
      <c r="R121" s="887"/>
      <c r="S121" s="184"/>
      <c r="T121" s="890"/>
      <c r="U121" s="185"/>
      <c r="V121" s="890"/>
      <c r="W121" s="185"/>
      <c r="X121" s="890"/>
      <c r="Y121" s="185"/>
      <c r="Z121" s="890"/>
      <c r="AA121" s="185"/>
      <c r="AB121" s="890"/>
      <c r="AC121" s="185"/>
      <c r="AD121" s="890"/>
      <c r="AE121" s="185"/>
      <c r="AF121" s="890"/>
      <c r="AG121" s="186"/>
      <c r="AH121" s="881"/>
      <c r="AI121" s="881"/>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984"/>
      <c r="J122" s="984"/>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954">
        <v>12</v>
      </c>
      <c r="B123" s="162" t="s">
        <v>1706</v>
      </c>
      <c r="C123" s="163" t="s">
        <v>1707</v>
      </c>
      <c r="D123" s="164" t="s">
        <v>21</v>
      </c>
      <c r="E123" s="164" t="s">
        <v>1895</v>
      </c>
      <c r="F123" s="163" t="s">
        <v>1708</v>
      </c>
      <c r="G123" s="165" t="s">
        <v>1680</v>
      </c>
      <c r="H123" s="165" t="s">
        <v>1681</v>
      </c>
      <c r="I123" s="166" t="s">
        <v>1911</v>
      </c>
      <c r="J123" s="167">
        <f>+$N$3</f>
        <v>2017</v>
      </c>
      <c r="K123" s="165" t="s">
        <v>1928</v>
      </c>
      <c r="L123" s="166" t="s">
        <v>1929</v>
      </c>
      <c r="M123" s="163" t="s">
        <v>1709</v>
      </c>
      <c r="N123" s="163" t="s">
        <v>1710</v>
      </c>
      <c r="O123" s="163" t="s">
        <v>1711</v>
      </c>
      <c r="P123" s="163" t="s">
        <v>1712</v>
      </c>
      <c r="Q123" s="163" t="s">
        <v>1713</v>
      </c>
      <c r="R123" s="168">
        <f t="shared" ref="R123" si="260">SUM(R124:R130)</f>
        <v>0</v>
      </c>
      <c r="S123" s="169">
        <f t="shared" ref="S123" si="261">SUM(S124:S130)</f>
        <v>0</v>
      </c>
      <c r="T123" s="170">
        <f t="shared" ref="T123" si="262">SUM(T124:T130)</f>
        <v>0</v>
      </c>
      <c r="U123" s="171">
        <f t="shared" ref="U123" si="263">SUM(U124:U130)</f>
        <v>0</v>
      </c>
      <c r="V123" s="170">
        <f t="shared" ref="V123" si="264">SUM(V124:V130)</f>
        <v>0</v>
      </c>
      <c r="W123" s="171">
        <f t="shared" ref="W123" si="265">SUM(W124:W130)</f>
        <v>0</v>
      </c>
      <c r="X123" s="170">
        <f t="shared" ref="X123" si="266">SUM(X124:X130)</f>
        <v>0</v>
      </c>
      <c r="Y123" s="171">
        <f t="shared" ref="Y123" si="267">SUM(Y124:Y130)</f>
        <v>0</v>
      </c>
      <c r="Z123" s="170">
        <f t="shared" ref="Z123" si="268">SUM(Z124:Z130)</f>
        <v>0</v>
      </c>
      <c r="AA123" s="171">
        <f t="shared" ref="AA123" si="269">SUM(AA124:AA130)</f>
        <v>0</v>
      </c>
      <c r="AB123" s="170">
        <f t="shared" ref="AB123" si="270">SUM(AB124:AB130)</f>
        <v>0</v>
      </c>
      <c r="AC123" s="171">
        <f t="shared" ref="AC123" si="271">SUM(AC124:AC130)</f>
        <v>0</v>
      </c>
      <c r="AD123" s="170">
        <f t="shared" ref="AD123" si="272">SUM(AD124:AD130)</f>
        <v>0</v>
      </c>
      <c r="AE123" s="171">
        <f t="shared" ref="AE123" si="273">SUM(AE124:AE130)</f>
        <v>0</v>
      </c>
      <c r="AF123" s="170">
        <f t="shared" ref="AF123" si="274">SUM(AF124:AF130)</f>
        <v>0</v>
      </c>
      <c r="AG123" s="172">
        <f t="shared" ref="AG123" si="275">SUM(AG124:AG130)</f>
        <v>0</v>
      </c>
      <c r="AH123" s="878"/>
      <c r="AI123" s="878"/>
      <c r="AJ123" s="173">
        <f t="shared" ref="AJ123" si="276">SUM(AJ124:AJ130)</f>
        <v>0</v>
      </c>
      <c r="AK123" s="174">
        <f t="shared" ref="AK123" si="277">SUM(AK124:AK130)</f>
        <v>0</v>
      </c>
      <c r="AL123" s="41">
        <f t="shared" ref="AL123" si="278">SUM(AL124:AL130)</f>
        <v>0</v>
      </c>
      <c r="AM123" s="42">
        <f t="shared" ref="AM123" si="279">SUM(AM124:AM130)</f>
        <v>0</v>
      </c>
      <c r="AN123" s="42">
        <f t="shared" ref="AN123" si="280">SUM(AN124:AN130)</f>
        <v>0</v>
      </c>
      <c r="AO123" s="42">
        <f t="shared" ref="AO123" si="281">SUM(AO124:AO130)</f>
        <v>0</v>
      </c>
      <c r="AP123" s="42">
        <f t="shared" ref="AP123" si="282">SUM(AP124:AP130)</f>
        <v>0</v>
      </c>
      <c r="AQ123" s="42">
        <f t="shared" ref="AQ123" si="283">SUM(AQ124:AQ130)</f>
        <v>0</v>
      </c>
      <c r="AR123" s="43">
        <f t="shared" ref="AR123" si="284">SUM(AR124:AR130)</f>
        <v>0</v>
      </c>
      <c r="AS123" s="105">
        <f t="shared" ref="AS123" si="285">SUM(AS124:AS130)</f>
        <v>0</v>
      </c>
      <c r="AT123" s="42">
        <f t="shared" ref="AT123" si="286">SUM(AT124:AT130)</f>
        <v>0</v>
      </c>
      <c r="AU123" s="43">
        <f t="shared" ref="AU123" si="287">SUM(AU124:AU130)</f>
        <v>0</v>
      </c>
      <c r="AV123" s="105">
        <f t="shared" ref="AV123" si="288">SUM(AV124:AV130)</f>
        <v>0</v>
      </c>
      <c r="AW123" s="42">
        <f t="shared" ref="AW123" si="289">SUM(AW124:AW130)</f>
        <v>0</v>
      </c>
      <c r="AX123" s="42">
        <f t="shared" ref="AX123" si="290">SUM(AX124:AX130)</f>
        <v>0</v>
      </c>
      <c r="AY123" s="42">
        <f t="shared" ref="AY123" si="291">SUM(AY124:AY130)</f>
        <v>0</v>
      </c>
      <c r="AZ123" s="106">
        <f t="shared" ref="AZ123" si="292">SUM(AZ124:AZ130)</f>
        <v>0</v>
      </c>
      <c r="BA123" s="44" t="s">
        <v>1686</v>
      </c>
      <c r="BB123" s="44" t="s">
        <v>1687</v>
      </c>
      <c r="BC123" s="45" t="s">
        <v>1688</v>
      </c>
    </row>
    <row r="124" spans="1:55" ht="17.25" hidden="1" customHeight="1" x14ac:dyDescent="0.2">
      <c r="A124" s="955"/>
      <c r="B124" s="957" t="str">
        <f>VLOOKUP($D$9,'PROYECTOS REGISTRADOS'!$A$2:$D$82,4,0)</f>
        <v>Mejoramiento de la cobertura de Acueducto del Área Urbana y Área Rural del Municipio de Tocancipá, Cundinamarca, Centro Oriente</v>
      </c>
      <c r="C124" s="959" t="str">
        <f>VLOOKUP($D$9,'PROYECTOS REGISTRADOS'!$A$2:$D$82,3,0)</f>
        <v>2016-25817-0045</v>
      </c>
      <c r="D124" s="961"/>
      <c r="E124" s="965" t="str">
        <f>IF(D124=0,"0-0",(VLOOKUP(D124,'CONSOLIDADO PLAN DESARROLLO'!$EL$9:$ET$304,2,0)))</f>
        <v>0-0</v>
      </c>
      <c r="F124" s="963" t="str">
        <f>IF(D124=0,"0-0",(VLOOKUP(D124,'CONSOLIDADO PLAN DESARROLLO'!$EL$9:$ET$304,3,0)))</f>
        <v>0-0</v>
      </c>
      <c r="G124" s="985" t="str">
        <f>IF(D124=0,"0-0",(VLOOKUP(D124,'CONSOLIDADO PLAN DESARROLLO'!$EL$9:$ET$304,4,0)))</f>
        <v>0-0</v>
      </c>
      <c r="H124" s="968" t="str">
        <f>IF(D124=0,"0-0",(VLOOKUP(D124,'CONSOLIDADO PLAN DESARROLLO'!$EL$9:$ET$304,5,0)))</f>
        <v>0-0</v>
      </c>
      <c r="I124" s="970" t="str">
        <f>IF(D124=0,"0-0",(VLOOKUP(D124,'CONSOLIDADO PLAN DESARROLLO'!$EL$9:$ET$304,$R$3,0)))</f>
        <v>0-0</v>
      </c>
      <c r="J124" s="971"/>
      <c r="K124" s="979"/>
      <c r="L124" s="981"/>
      <c r="M124" s="175"/>
      <c r="N124" s="176"/>
      <c r="O124" s="177"/>
      <c r="P124" s="46"/>
      <c r="Q124" s="47"/>
      <c r="R124" s="885"/>
      <c r="S124" s="48"/>
      <c r="T124" s="888"/>
      <c r="U124" s="49"/>
      <c r="V124" s="888"/>
      <c r="W124" s="49"/>
      <c r="X124" s="888"/>
      <c r="Y124" s="49"/>
      <c r="Z124" s="888"/>
      <c r="AA124" s="49"/>
      <c r="AB124" s="888"/>
      <c r="AC124" s="49"/>
      <c r="AD124" s="888"/>
      <c r="AE124" s="49"/>
      <c r="AF124" s="888"/>
      <c r="AG124" s="50"/>
      <c r="AH124" s="879"/>
      <c r="AI124" s="879"/>
      <c r="AJ124" s="882">
        <f>+R124+T124+V124+X124+Z124+AB124+AD124+AF124</f>
        <v>0</v>
      </c>
      <c r="AK124" s="104">
        <f t="shared" ref="AK124:AK129" si="293">AC124+AE124+AG124+S124+U124+W124+Y124+AA124</f>
        <v>0</v>
      </c>
      <c r="AL124" s="51"/>
      <c r="AM124" s="52"/>
      <c r="AN124" s="52"/>
      <c r="AO124" s="52"/>
      <c r="AP124" s="52"/>
      <c r="AQ124" s="52"/>
      <c r="AR124" s="53">
        <f t="shared" ref="AR124:AR129" si="294">SUM(AL124:AQ124)</f>
        <v>0</v>
      </c>
      <c r="AS124" s="54"/>
      <c r="AT124" s="52"/>
      <c r="AU124" s="53">
        <f t="shared" ref="AU124:AU128" si="295">SUM(AS124:AT124)</f>
        <v>0</v>
      </c>
      <c r="AV124" s="54"/>
      <c r="AW124" s="52"/>
      <c r="AX124" s="52"/>
      <c r="AY124" s="52"/>
      <c r="AZ124" s="55"/>
      <c r="BA124" s="56"/>
      <c r="BB124" s="56"/>
      <c r="BC124" s="57"/>
    </row>
    <row r="125" spans="1:55" ht="17.25" hidden="1" customHeight="1" x14ac:dyDescent="0.2">
      <c r="A125" s="955"/>
      <c r="B125" s="957"/>
      <c r="C125" s="959"/>
      <c r="D125" s="961"/>
      <c r="E125" s="966"/>
      <c r="F125" s="963"/>
      <c r="G125" s="985"/>
      <c r="H125" s="968"/>
      <c r="I125" s="972"/>
      <c r="J125" s="973"/>
      <c r="K125" s="979"/>
      <c r="L125" s="982"/>
      <c r="M125" s="175"/>
      <c r="N125" s="176"/>
      <c r="O125" s="177"/>
      <c r="P125" s="46"/>
      <c r="Q125" s="47"/>
      <c r="R125" s="886"/>
      <c r="S125" s="48"/>
      <c r="T125" s="889"/>
      <c r="U125" s="49"/>
      <c r="V125" s="889"/>
      <c r="W125" s="49"/>
      <c r="X125" s="889"/>
      <c r="Y125" s="49"/>
      <c r="Z125" s="889"/>
      <c r="AA125" s="49"/>
      <c r="AB125" s="889"/>
      <c r="AC125" s="49"/>
      <c r="AD125" s="889"/>
      <c r="AE125" s="49"/>
      <c r="AF125" s="889"/>
      <c r="AG125" s="50"/>
      <c r="AH125" s="880"/>
      <c r="AI125" s="880"/>
      <c r="AJ125" s="883"/>
      <c r="AK125" s="104">
        <f t="shared" si="293"/>
        <v>0</v>
      </c>
      <c r="AL125" s="51"/>
      <c r="AM125" s="52"/>
      <c r="AN125" s="52"/>
      <c r="AO125" s="52"/>
      <c r="AP125" s="52"/>
      <c r="AQ125" s="52"/>
      <c r="AR125" s="53">
        <f t="shared" si="294"/>
        <v>0</v>
      </c>
      <c r="AS125" s="54"/>
      <c r="AT125" s="52"/>
      <c r="AU125" s="53">
        <f t="shared" si="295"/>
        <v>0</v>
      </c>
      <c r="AV125" s="54"/>
      <c r="AW125" s="52"/>
      <c r="AX125" s="52"/>
      <c r="AY125" s="52"/>
      <c r="AZ125" s="55"/>
      <c r="BA125" s="56"/>
      <c r="BB125" s="56"/>
      <c r="BC125" s="57"/>
    </row>
    <row r="126" spans="1:55" ht="17.25" hidden="1" customHeight="1" x14ac:dyDescent="0.2">
      <c r="A126" s="955"/>
      <c r="B126" s="957"/>
      <c r="C126" s="959"/>
      <c r="D126" s="961"/>
      <c r="E126" s="966"/>
      <c r="F126" s="963"/>
      <c r="G126" s="985"/>
      <c r="H126" s="968"/>
      <c r="I126" s="972"/>
      <c r="J126" s="973"/>
      <c r="K126" s="979"/>
      <c r="L126" s="982"/>
      <c r="M126" s="175"/>
      <c r="N126" s="176"/>
      <c r="O126" s="177"/>
      <c r="P126" s="46"/>
      <c r="Q126" s="47"/>
      <c r="R126" s="886"/>
      <c r="S126" s="48"/>
      <c r="T126" s="889"/>
      <c r="U126" s="49"/>
      <c r="V126" s="889"/>
      <c r="W126" s="49"/>
      <c r="X126" s="889"/>
      <c r="Y126" s="49"/>
      <c r="Z126" s="889"/>
      <c r="AA126" s="49"/>
      <c r="AB126" s="889"/>
      <c r="AC126" s="49"/>
      <c r="AD126" s="889"/>
      <c r="AE126" s="49"/>
      <c r="AF126" s="889"/>
      <c r="AG126" s="50"/>
      <c r="AH126" s="880"/>
      <c r="AI126" s="880"/>
      <c r="AJ126" s="883"/>
      <c r="AK126" s="104">
        <f t="shared" si="293"/>
        <v>0</v>
      </c>
      <c r="AL126" s="51"/>
      <c r="AM126" s="52"/>
      <c r="AN126" s="52"/>
      <c r="AO126" s="52"/>
      <c r="AP126" s="52"/>
      <c r="AQ126" s="52"/>
      <c r="AR126" s="53">
        <f t="shared" si="294"/>
        <v>0</v>
      </c>
      <c r="AS126" s="54"/>
      <c r="AT126" s="52"/>
      <c r="AU126" s="53">
        <f t="shared" si="295"/>
        <v>0</v>
      </c>
      <c r="AV126" s="54"/>
      <c r="AW126" s="52"/>
      <c r="AX126" s="52"/>
      <c r="AY126" s="52"/>
      <c r="AZ126" s="55"/>
      <c r="BA126" s="56"/>
      <c r="BB126" s="56"/>
      <c r="BC126" s="57"/>
    </row>
    <row r="127" spans="1:55" ht="17.25" hidden="1" customHeight="1" x14ac:dyDescent="0.2">
      <c r="A127" s="955"/>
      <c r="B127" s="957"/>
      <c r="C127" s="959"/>
      <c r="D127" s="961"/>
      <c r="E127" s="966"/>
      <c r="F127" s="963"/>
      <c r="G127" s="985"/>
      <c r="H127" s="968"/>
      <c r="I127" s="972"/>
      <c r="J127" s="973"/>
      <c r="K127" s="979"/>
      <c r="L127" s="982"/>
      <c r="M127" s="175"/>
      <c r="N127" s="176"/>
      <c r="O127" s="177"/>
      <c r="P127" s="46"/>
      <c r="Q127" s="47"/>
      <c r="R127" s="886"/>
      <c r="S127" s="48"/>
      <c r="T127" s="889"/>
      <c r="U127" s="49"/>
      <c r="V127" s="889"/>
      <c r="W127" s="49"/>
      <c r="X127" s="889"/>
      <c r="Y127" s="49"/>
      <c r="Z127" s="889"/>
      <c r="AA127" s="49"/>
      <c r="AB127" s="889"/>
      <c r="AC127" s="49"/>
      <c r="AD127" s="889"/>
      <c r="AE127" s="49"/>
      <c r="AF127" s="889"/>
      <c r="AG127" s="50"/>
      <c r="AH127" s="880"/>
      <c r="AI127" s="880"/>
      <c r="AJ127" s="883"/>
      <c r="AK127" s="104">
        <f t="shared" si="293"/>
        <v>0</v>
      </c>
      <c r="AL127" s="51"/>
      <c r="AM127" s="52"/>
      <c r="AN127" s="52"/>
      <c r="AO127" s="52"/>
      <c r="AP127" s="52"/>
      <c r="AQ127" s="52"/>
      <c r="AR127" s="53">
        <f t="shared" si="294"/>
        <v>0</v>
      </c>
      <c r="AS127" s="54"/>
      <c r="AT127" s="52"/>
      <c r="AU127" s="53">
        <f t="shared" si="295"/>
        <v>0</v>
      </c>
      <c r="AV127" s="54"/>
      <c r="AW127" s="52"/>
      <c r="AX127" s="52"/>
      <c r="AY127" s="52"/>
      <c r="AZ127" s="55"/>
      <c r="BA127" s="56"/>
      <c r="BB127" s="56"/>
      <c r="BC127" s="57"/>
    </row>
    <row r="128" spans="1:55" ht="17.25" hidden="1" customHeight="1" x14ac:dyDescent="0.2">
      <c r="A128" s="955"/>
      <c r="B128" s="957"/>
      <c r="C128" s="959"/>
      <c r="D128" s="961"/>
      <c r="E128" s="966"/>
      <c r="F128" s="963"/>
      <c r="G128" s="985"/>
      <c r="H128" s="968"/>
      <c r="I128" s="972"/>
      <c r="J128" s="973"/>
      <c r="K128" s="979"/>
      <c r="L128" s="982"/>
      <c r="M128" s="175"/>
      <c r="N128" s="176"/>
      <c r="O128" s="177"/>
      <c r="P128" s="46"/>
      <c r="Q128" s="47"/>
      <c r="R128" s="886"/>
      <c r="S128" s="48"/>
      <c r="T128" s="889"/>
      <c r="U128" s="49"/>
      <c r="V128" s="889"/>
      <c r="W128" s="49"/>
      <c r="X128" s="889"/>
      <c r="Y128" s="49"/>
      <c r="Z128" s="889"/>
      <c r="AA128" s="49"/>
      <c r="AB128" s="889"/>
      <c r="AC128" s="49"/>
      <c r="AD128" s="889"/>
      <c r="AE128" s="49"/>
      <c r="AF128" s="889"/>
      <c r="AG128" s="50"/>
      <c r="AH128" s="880"/>
      <c r="AI128" s="880"/>
      <c r="AJ128" s="883"/>
      <c r="AK128" s="104">
        <f t="shared" si="293"/>
        <v>0</v>
      </c>
      <c r="AL128" s="51"/>
      <c r="AM128" s="52"/>
      <c r="AN128" s="52"/>
      <c r="AO128" s="52"/>
      <c r="AP128" s="52"/>
      <c r="AQ128" s="52"/>
      <c r="AR128" s="53">
        <f t="shared" si="294"/>
        <v>0</v>
      </c>
      <c r="AS128" s="54"/>
      <c r="AT128" s="52"/>
      <c r="AU128" s="53">
        <f t="shared" si="295"/>
        <v>0</v>
      </c>
      <c r="AV128" s="54"/>
      <c r="AW128" s="52"/>
      <c r="AX128" s="52"/>
      <c r="AY128" s="52"/>
      <c r="AZ128" s="55"/>
      <c r="BA128" s="56"/>
      <c r="BB128" s="56"/>
      <c r="BC128" s="57"/>
    </row>
    <row r="129" spans="1:55" ht="17.25" hidden="1" customHeight="1" x14ac:dyDescent="0.2">
      <c r="A129" s="955"/>
      <c r="B129" s="999"/>
      <c r="C129" s="1000"/>
      <c r="D129" s="1001"/>
      <c r="E129" s="966"/>
      <c r="F129" s="1002"/>
      <c r="G129" s="1003"/>
      <c r="H129" s="1004"/>
      <c r="I129" s="972"/>
      <c r="J129" s="973"/>
      <c r="K129" s="976"/>
      <c r="L129" s="982"/>
      <c r="M129" s="178"/>
      <c r="N129" s="179"/>
      <c r="O129" s="180"/>
      <c r="P129" s="107"/>
      <c r="Q129" s="108"/>
      <c r="R129" s="886"/>
      <c r="S129" s="109"/>
      <c r="T129" s="889"/>
      <c r="U129" s="110"/>
      <c r="V129" s="889"/>
      <c r="W129" s="110"/>
      <c r="X129" s="889"/>
      <c r="Y129" s="110"/>
      <c r="Z129" s="889"/>
      <c r="AA129" s="110"/>
      <c r="AB129" s="889"/>
      <c r="AC129" s="110"/>
      <c r="AD129" s="889"/>
      <c r="AE129" s="110"/>
      <c r="AF129" s="889"/>
      <c r="AG129" s="111"/>
      <c r="AH129" s="880"/>
      <c r="AI129" s="880"/>
      <c r="AJ129" s="884"/>
      <c r="AK129" s="104">
        <f t="shared" si="293"/>
        <v>0</v>
      </c>
      <c r="AL129" s="112"/>
      <c r="AM129" s="113"/>
      <c r="AN129" s="113"/>
      <c r="AO129" s="113"/>
      <c r="AP129" s="113"/>
      <c r="AQ129" s="113"/>
      <c r="AR129" s="53">
        <f t="shared" si="294"/>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956"/>
      <c r="B130" s="958"/>
      <c r="C130" s="960"/>
      <c r="D130" s="962"/>
      <c r="E130" s="967"/>
      <c r="F130" s="964"/>
      <c r="G130" s="986"/>
      <c r="H130" s="969"/>
      <c r="I130" s="974"/>
      <c r="J130" s="975"/>
      <c r="K130" s="980"/>
      <c r="L130" s="983"/>
      <c r="M130" s="181"/>
      <c r="N130" s="182"/>
      <c r="O130" s="183"/>
      <c r="P130" s="118"/>
      <c r="Q130" s="118"/>
      <c r="R130" s="887"/>
      <c r="S130" s="184"/>
      <c r="T130" s="890"/>
      <c r="U130" s="185"/>
      <c r="V130" s="890"/>
      <c r="W130" s="185"/>
      <c r="X130" s="890"/>
      <c r="Y130" s="185"/>
      <c r="Z130" s="890"/>
      <c r="AA130" s="185"/>
      <c r="AB130" s="890"/>
      <c r="AC130" s="185"/>
      <c r="AD130" s="890"/>
      <c r="AE130" s="185"/>
      <c r="AF130" s="890"/>
      <c r="AG130" s="186"/>
      <c r="AH130" s="881"/>
      <c r="AI130" s="881"/>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984"/>
      <c r="J131" s="984"/>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954">
        <v>13</v>
      </c>
      <c r="B132" s="162" t="s">
        <v>1706</v>
      </c>
      <c r="C132" s="163" t="s">
        <v>1707</v>
      </c>
      <c r="D132" s="164" t="s">
        <v>21</v>
      </c>
      <c r="E132" s="164" t="s">
        <v>1895</v>
      </c>
      <c r="F132" s="163" t="s">
        <v>1708</v>
      </c>
      <c r="G132" s="165" t="s">
        <v>1680</v>
      </c>
      <c r="H132" s="165" t="s">
        <v>1681</v>
      </c>
      <c r="I132" s="166" t="s">
        <v>1911</v>
      </c>
      <c r="J132" s="167">
        <f>+$N$3</f>
        <v>2017</v>
      </c>
      <c r="K132" s="165" t="s">
        <v>1928</v>
      </c>
      <c r="L132" s="166" t="s">
        <v>1929</v>
      </c>
      <c r="M132" s="163" t="s">
        <v>1709</v>
      </c>
      <c r="N132" s="163" t="s">
        <v>1710</v>
      </c>
      <c r="O132" s="163" t="s">
        <v>1711</v>
      </c>
      <c r="P132" s="163" t="s">
        <v>1712</v>
      </c>
      <c r="Q132" s="163" t="s">
        <v>1713</v>
      </c>
      <c r="R132" s="168">
        <f t="shared" ref="R132" si="296">SUM(R133:R139)</f>
        <v>0</v>
      </c>
      <c r="S132" s="169">
        <f t="shared" ref="S132" si="297">SUM(S133:S139)</f>
        <v>0</v>
      </c>
      <c r="T132" s="170">
        <f t="shared" ref="T132" si="298">SUM(T133:T139)</f>
        <v>0</v>
      </c>
      <c r="U132" s="171">
        <f t="shared" ref="U132" si="299">SUM(U133:U139)</f>
        <v>0</v>
      </c>
      <c r="V132" s="170">
        <f t="shared" ref="V132" si="300">SUM(V133:V139)</f>
        <v>0</v>
      </c>
      <c r="W132" s="171">
        <f t="shared" ref="W132" si="301">SUM(W133:W139)</f>
        <v>0</v>
      </c>
      <c r="X132" s="170">
        <f t="shared" ref="X132" si="302">SUM(X133:X139)</f>
        <v>0</v>
      </c>
      <c r="Y132" s="171">
        <f t="shared" ref="Y132" si="303">SUM(Y133:Y139)</f>
        <v>0</v>
      </c>
      <c r="Z132" s="170">
        <f t="shared" ref="Z132" si="304">SUM(Z133:Z139)</f>
        <v>0</v>
      </c>
      <c r="AA132" s="171">
        <f t="shared" ref="AA132" si="305">SUM(AA133:AA139)</f>
        <v>0</v>
      </c>
      <c r="AB132" s="170">
        <f t="shared" ref="AB132" si="306">SUM(AB133:AB139)</f>
        <v>0</v>
      </c>
      <c r="AC132" s="171">
        <f t="shared" ref="AC132" si="307">SUM(AC133:AC139)</f>
        <v>0</v>
      </c>
      <c r="AD132" s="170">
        <f t="shared" ref="AD132" si="308">SUM(AD133:AD139)</f>
        <v>0</v>
      </c>
      <c r="AE132" s="171">
        <f t="shared" ref="AE132" si="309">SUM(AE133:AE139)</f>
        <v>0</v>
      </c>
      <c r="AF132" s="170">
        <f t="shared" ref="AF132" si="310">SUM(AF133:AF139)</f>
        <v>0</v>
      </c>
      <c r="AG132" s="172">
        <f t="shared" ref="AG132" si="311">SUM(AG133:AG139)</f>
        <v>0</v>
      </c>
      <c r="AH132" s="878"/>
      <c r="AI132" s="878"/>
      <c r="AJ132" s="173">
        <f t="shared" ref="AJ132" si="312">SUM(AJ133:AJ139)</f>
        <v>0</v>
      </c>
      <c r="AK132" s="174">
        <f t="shared" ref="AK132" si="313">SUM(AK133:AK139)</f>
        <v>0</v>
      </c>
      <c r="AL132" s="41">
        <f t="shared" ref="AL132" si="314">SUM(AL133:AL139)</f>
        <v>0</v>
      </c>
      <c r="AM132" s="42">
        <f t="shared" ref="AM132" si="315">SUM(AM133:AM139)</f>
        <v>0</v>
      </c>
      <c r="AN132" s="42">
        <f t="shared" ref="AN132" si="316">SUM(AN133:AN139)</f>
        <v>0</v>
      </c>
      <c r="AO132" s="42">
        <f t="shared" ref="AO132" si="317">SUM(AO133:AO139)</f>
        <v>0</v>
      </c>
      <c r="AP132" s="42">
        <f t="shared" ref="AP132" si="318">SUM(AP133:AP139)</f>
        <v>0</v>
      </c>
      <c r="AQ132" s="42">
        <f t="shared" ref="AQ132" si="319">SUM(AQ133:AQ139)</f>
        <v>0</v>
      </c>
      <c r="AR132" s="43">
        <f t="shared" ref="AR132" si="320">SUM(AR133:AR139)</f>
        <v>0</v>
      </c>
      <c r="AS132" s="105">
        <f t="shared" ref="AS132" si="321">SUM(AS133:AS139)</f>
        <v>0</v>
      </c>
      <c r="AT132" s="42">
        <f t="shared" ref="AT132" si="322">SUM(AT133:AT139)</f>
        <v>0</v>
      </c>
      <c r="AU132" s="43">
        <f t="shared" ref="AU132" si="323">SUM(AU133:AU139)</f>
        <v>0</v>
      </c>
      <c r="AV132" s="105">
        <f t="shared" ref="AV132" si="324">SUM(AV133:AV139)</f>
        <v>0</v>
      </c>
      <c r="AW132" s="42">
        <f t="shared" ref="AW132" si="325">SUM(AW133:AW139)</f>
        <v>0</v>
      </c>
      <c r="AX132" s="42">
        <f t="shared" ref="AX132" si="326">SUM(AX133:AX139)</f>
        <v>0</v>
      </c>
      <c r="AY132" s="42">
        <f t="shared" ref="AY132" si="327">SUM(AY133:AY139)</f>
        <v>0</v>
      </c>
      <c r="AZ132" s="106">
        <f t="shared" ref="AZ132" si="328">SUM(AZ133:AZ139)</f>
        <v>0</v>
      </c>
      <c r="BA132" s="44" t="s">
        <v>1686</v>
      </c>
      <c r="BB132" s="44" t="s">
        <v>1687</v>
      </c>
      <c r="BC132" s="45" t="s">
        <v>1688</v>
      </c>
    </row>
    <row r="133" spans="1:55" ht="17.25" hidden="1" customHeight="1" x14ac:dyDescent="0.2">
      <c r="A133" s="955"/>
      <c r="B133" s="957" t="str">
        <f>VLOOKUP($D$9,'PROYECTOS REGISTRADOS'!$A$2:$D$82,4,0)</f>
        <v>Mejoramiento de la cobertura de Acueducto del Área Urbana y Área Rural del Municipio de Tocancipá, Cundinamarca, Centro Oriente</v>
      </c>
      <c r="C133" s="959" t="str">
        <f>VLOOKUP($D$9,'PROYECTOS REGISTRADOS'!$A$2:$D$82,3,0)</f>
        <v>2016-25817-0045</v>
      </c>
      <c r="D133" s="961"/>
      <c r="E133" s="965" t="str">
        <f>IF(D133=0,"0-0",(VLOOKUP(D133,'CONSOLIDADO PLAN DESARROLLO'!$EL$9:$ET$304,2,0)))</f>
        <v>0-0</v>
      </c>
      <c r="F133" s="963" t="str">
        <f>IF(D133=0,"0-0",(VLOOKUP(D133,'CONSOLIDADO PLAN DESARROLLO'!$EL$9:$ET$304,3,0)))</f>
        <v>0-0</v>
      </c>
      <c r="G133" s="985" t="str">
        <f>IF(D133=0,"0-0",(VLOOKUP(D133,'CONSOLIDADO PLAN DESARROLLO'!$EL$9:$ET$304,4,0)))</f>
        <v>0-0</v>
      </c>
      <c r="H133" s="968" t="str">
        <f>IF(D133=0,"0-0",(VLOOKUP(D133,'CONSOLIDADO PLAN DESARROLLO'!$EL$9:$ET$304,5,0)))</f>
        <v>0-0</v>
      </c>
      <c r="I133" s="970" t="str">
        <f>IF(D133=0,"0-0",(VLOOKUP(D133,'CONSOLIDADO PLAN DESARROLLO'!$EL$9:$ET$304,$R$3,0)))</f>
        <v>0-0</v>
      </c>
      <c r="J133" s="971"/>
      <c r="K133" s="979"/>
      <c r="L133" s="981"/>
      <c r="M133" s="175"/>
      <c r="N133" s="176"/>
      <c r="O133" s="177"/>
      <c r="P133" s="46"/>
      <c r="Q133" s="47"/>
      <c r="R133" s="885"/>
      <c r="S133" s="48"/>
      <c r="T133" s="888"/>
      <c r="U133" s="49"/>
      <c r="V133" s="888"/>
      <c r="W133" s="49"/>
      <c r="X133" s="888"/>
      <c r="Y133" s="49"/>
      <c r="Z133" s="888"/>
      <c r="AA133" s="49"/>
      <c r="AB133" s="888"/>
      <c r="AC133" s="49"/>
      <c r="AD133" s="888"/>
      <c r="AE133" s="49"/>
      <c r="AF133" s="888"/>
      <c r="AG133" s="50"/>
      <c r="AH133" s="879"/>
      <c r="AI133" s="879"/>
      <c r="AJ133" s="882">
        <f>+R133+T133+V133+X133+Z133+AB133+AD133+AF133</f>
        <v>0</v>
      </c>
      <c r="AK133" s="104">
        <f t="shared" ref="AK133:AK138" si="329">AC133+AE133+AG133+S133+U133+W133+Y133+AA133</f>
        <v>0</v>
      </c>
      <c r="AL133" s="51"/>
      <c r="AM133" s="52"/>
      <c r="AN133" s="52"/>
      <c r="AO133" s="52"/>
      <c r="AP133" s="52"/>
      <c r="AQ133" s="52"/>
      <c r="AR133" s="53">
        <f t="shared" ref="AR133:AR138" si="330">SUM(AL133:AQ133)</f>
        <v>0</v>
      </c>
      <c r="AS133" s="54"/>
      <c r="AT133" s="52"/>
      <c r="AU133" s="53">
        <f t="shared" ref="AU133:AU137" si="331">SUM(AS133:AT133)</f>
        <v>0</v>
      </c>
      <c r="AV133" s="54"/>
      <c r="AW133" s="52"/>
      <c r="AX133" s="52"/>
      <c r="AY133" s="52"/>
      <c r="AZ133" s="55"/>
      <c r="BA133" s="56"/>
      <c r="BB133" s="56"/>
      <c r="BC133" s="57"/>
    </row>
    <row r="134" spans="1:55" ht="17.25" hidden="1" customHeight="1" x14ac:dyDescent="0.2">
      <c r="A134" s="955"/>
      <c r="B134" s="957"/>
      <c r="C134" s="959"/>
      <c r="D134" s="961"/>
      <c r="E134" s="966"/>
      <c r="F134" s="963"/>
      <c r="G134" s="985"/>
      <c r="H134" s="968"/>
      <c r="I134" s="972"/>
      <c r="J134" s="973"/>
      <c r="K134" s="979"/>
      <c r="L134" s="982"/>
      <c r="M134" s="175"/>
      <c r="N134" s="176"/>
      <c r="O134" s="177"/>
      <c r="P134" s="46"/>
      <c r="Q134" s="47"/>
      <c r="R134" s="886"/>
      <c r="S134" s="48"/>
      <c r="T134" s="889"/>
      <c r="U134" s="49"/>
      <c r="V134" s="889"/>
      <c r="W134" s="49"/>
      <c r="X134" s="889"/>
      <c r="Y134" s="49"/>
      <c r="Z134" s="889"/>
      <c r="AA134" s="49"/>
      <c r="AB134" s="889"/>
      <c r="AC134" s="49"/>
      <c r="AD134" s="889"/>
      <c r="AE134" s="49"/>
      <c r="AF134" s="889"/>
      <c r="AG134" s="50"/>
      <c r="AH134" s="880"/>
      <c r="AI134" s="880"/>
      <c r="AJ134" s="883"/>
      <c r="AK134" s="104">
        <f t="shared" si="329"/>
        <v>0</v>
      </c>
      <c r="AL134" s="51"/>
      <c r="AM134" s="52"/>
      <c r="AN134" s="52"/>
      <c r="AO134" s="52"/>
      <c r="AP134" s="52"/>
      <c r="AQ134" s="52"/>
      <c r="AR134" s="53">
        <f t="shared" si="330"/>
        <v>0</v>
      </c>
      <c r="AS134" s="54"/>
      <c r="AT134" s="52"/>
      <c r="AU134" s="53">
        <f t="shared" si="331"/>
        <v>0</v>
      </c>
      <c r="AV134" s="54"/>
      <c r="AW134" s="52"/>
      <c r="AX134" s="52"/>
      <c r="AY134" s="52"/>
      <c r="AZ134" s="55"/>
      <c r="BA134" s="56"/>
      <c r="BB134" s="56"/>
      <c r="BC134" s="57"/>
    </row>
    <row r="135" spans="1:55" ht="17.25" hidden="1" customHeight="1" x14ac:dyDescent="0.2">
      <c r="A135" s="955"/>
      <c r="B135" s="957"/>
      <c r="C135" s="959"/>
      <c r="D135" s="961"/>
      <c r="E135" s="966"/>
      <c r="F135" s="963"/>
      <c r="G135" s="985"/>
      <c r="H135" s="968"/>
      <c r="I135" s="972"/>
      <c r="J135" s="973"/>
      <c r="K135" s="979"/>
      <c r="L135" s="982"/>
      <c r="M135" s="175"/>
      <c r="N135" s="176"/>
      <c r="O135" s="177"/>
      <c r="P135" s="46"/>
      <c r="Q135" s="47"/>
      <c r="R135" s="886"/>
      <c r="S135" s="48"/>
      <c r="T135" s="889"/>
      <c r="U135" s="49"/>
      <c r="V135" s="889"/>
      <c r="W135" s="49"/>
      <c r="X135" s="889"/>
      <c r="Y135" s="49"/>
      <c r="Z135" s="889"/>
      <c r="AA135" s="49"/>
      <c r="AB135" s="889"/>
      <c r="AC135" s="49"/>
      <c r="AD135" s="889"/>
      <c r="AE135" s="49"/>
      <c r="AF135" s="889"/>
      <c r="AG135" s="50"/>
      <c r="AH135" s="880"/>
      <c r="AI135" s="880"/>
      <c r="AJ135" s="883"/>
      <c r="AK135" s="104">
        <f t="shared" si="329"/>
        <v>0</v>
      </c>
      <c r="AL135" s="51"/>
      <c r="AM135" s="52"/>
      <c r="AN135" s="52"/>
      <c r="AO135" s="52"/>
      <c r="AP135" s="52"/>
      <c r="AQ135" s="52"/>
      <c r="AR135" s="53">
        <f t="shared" si="330"/>
        <v>0</v>
      </c>
      <c r="AS135" s="54"/>
      <c r="AT135" s="52"/>
      <c r="AU135" s="53">
        <f t="shared" si="331"/>
        <v>0</v>
      </c>
      <c r="AV135" s="54"/>
      <c r="AW135" s="52"/>
      <c r="AX135" s="52"/>
      <c r="AY135" s="52"/>
      <c r="AZ135" s="55"/>
      <c r="BA135" s="56"/>
      <c r="BB135" s="56"/>
      <c r="BC135" s="57"/>
    </row>
    <row r="136" spans="1:55" ht="17.25" hidden="1" customHeight="1" x14ac:dyDescent="0.2">
      <c r="A136" s="955"/>
      <c r="B136" s="957"/>
      <c r="C136" s="959"/>
      <c r="D136" s="961"/>
      <c r="E136" s="966"/>
      <c r="F136" s="963"/>
      <c r="G136" s="985"/>
      <c r="H136" s="968"/>
      <c r="I136" s="972"/>
      <c r="J136" s="973"/>
      <c r="K136" s="979"/>
      <c r="L136" s="982"/>
      <c r="M136" s="175"/>
      <c r="N136" s="176"/>
      <c r="O136" s="177"/>
      <c r="P136" s="46"/>
      <c r="Q136" s="47"/>
      <c r="R136" s="886"/>
      <c r="S136" s="48"/>
      <c r="T136" s="889"/>
      <c r="U136" s="49"/>
      <c r="V136" s="889"/>
      <c r="W136" s="49"/>
      <c r="X136" s="889"/>
      <c r="Y136" s="49"/>
      <c r="Z136" s="889"/>
      <c r="AA136" s="49"/>
      <c r="AB136" s="889"/>
      <c r="AC136" s="49"/>
      <c r="AD136" s="889"/>
      <c r="AE136" s="49"/>
      <c r="AF136" s="889"/>
      <c r="AG136" s="50"/>
      <c r="AH136" s="880"/>
      <c r="AI136" s="880"/>
      <c r="AJ136" s="883"/>
      <c r="AK136" s="104">
        <f t="shared" si="329"/>
        <v>0</v>
      </c>
      <c r="AL136" s="51"/>
      <c r="AM136" s="52"/>
      <c r="AN136" s="52"/>
      <c r="AO136" s="52"/>
      <c r="AP136" s="52"/>
      <c r="AQ136" s="52"/>
      <c r="AR136" s="53">
        <f t="shared" si="330"/>
        <v>0</v>
      </c>
      <c r="AS136" s="54"/>
      <c r="AT136" s="52"/>
      <c r="AU136" s="53">
        <f t="shared" si="331"/>
        <v>0</v>
      </c>
      <c r="AV136" s="54"/>
      <c r="AW136" s="52"/>
      <c r="AX136" s="52"/>
      <c r="AY136" s="52"/>
      <c r="AZ136" s="55"/>
      <c r="BA136" s="56"/>
      <c r="BB136" s="56"/>
      <c r="BC136" s="57"/>
    </row>
    <row r="137" spans="1:55" ht="17.25" hidden="1" customHeight="1" x14ac:dyDescent="0.2">
      <c r="A137" s="955"/>
      <c r="B137" s="957"/>
      <c r="C137" s="959"/>
      <c r="D137" s="961"/>
      <c r="E137" s="966"/>
      <c r="F137" s="963"/>
      <c r="G137" s="985"/>
      <c r="H137" s="968"/>
      <c r="I137" s="972"/>
      <c r="J137" s="973"/>
      <c r="K137" s="979"/>
      <c r="L137" s="982"/>
      <c r="M137" s="175"/>
      <c r="N137" s="176"/>
      <c r="O137" s="177"/>
      <c r="P137" s="46"/>
      <c r="Q137" s="47"/>
      <c r="R137" s="886"/>
      <c r="S137" s="48"/>
      <c r="T137" s="889"/>
      <c r="U137" s="49"/>
      <c r="V137" s="889"/>
      <c r="W137" s="49"/>
      <c r="X137" s="889"/>
      <c r="Y137" s="49"/>
      <c r="Z137" s="889"/>
      <c r="AA137" s="49"/>
      <c r="AB137" s="889"/>
      <c r="AC137" s="49"/>
      <c r="AD137" s="889"/>
      <c r="AE137" s="49"/>
      <c r="AF137" s="889"/>
      <c r="AG137" s="50"/>
      <c r="AH137" s="880"/>
      <c r="AI137" s="880"/>
      <c r="AJ137" s="883"/>
      <c r="AK137" s="104">
        <f t="shared" si="329"/>
        <v>0</v>
      </c>
      <c r="AL137" s="51"/>
      <c r="AM137" s="52"/>
      <c r="AN137" s="52"/>
      <c r="AO137" s="52"/>
      <c r="AP137" s="52"/>
      <c r="AQ137" s="52"/>
      <c r="AR137" s="53">
        <f t="shared" si="330"/>
        <v>0</v>
      </c>
      <c r="AS137" s="54"/>
      <c r="AT137" s="52"/>
      <c r="AU137" s="53">
        <f t="shared" si="331"/>
        <v>0</v>
      </c>
      <c r="AV137" s="54"/>
      <c r="AW137" s="52"/>
      <c r="AX137" s="52"/>
      <c r="AY137" s="52"/>
      <c r="AZ137" s="55"/>
      <c r="BA137" s="56"/>
      <c r="BB137" s="56"/>
      <c r="BC137" s="57"/>
    </row>
    <row r="138" spans="1:55" ht="17.25" hidden="1" customHeight="1" x14ac:dyDescent="0.2">
      <c r="A138" s="955"/>
      <c r="B138" s="999"/>
      <c r="C138" s="1000"/>
      <c r="D138" s="1001"/>
      <c r="E138" s="966"/>
      <c r="F138" s="1002"/>
      <c r="G138" s="1003"/>
      <c r="H138" s="1004"/>
      <c r="I138" s="972"/>
      <c r="J138" s="973"/>
      <c r="K138" s="976"/>
      <c r="L138" s="982"/>
      <c r="M138" s="178"/>
      <c r="N138" s="179"/>
      <c r="O138" s="180"/>
      <c r="P138" s="107"/>
      <c r="Q138" s="108"/>
      <c r="R138" s="886"/>
      <c r="S138" s="109"/>
      <c r="T138" s="889"/>
      <c r="U138" s="110"/>
      <c r="V138" s="889"/>
      <c r="W138" s="110"/>
      <c r="X138" s="889"/>
      <c r="Y138" s="110"/>
      <c r="Z138" s="889"/>
      <c r="AA138" s="110"/>
      <c r="AB138" s="889"/>
      <c r="AC138" s="110"/>
      <c r="AD138" s="889"/>
      <c r="AE138" s="110"/>
      <c r="AF138" s="889"/>
      <c r="AG138" s="111"/>
      <c r="AH138" s="880"/>
      <c r="AI138" s="880"/>
      <c r="AJ138" s="884"/>
      <c r="AK138" s="104">
        <f t="shared" si="329"/>
        <v>0</v>
      </c>
      <c r="AL138" s="112"/>
      <c r="AM138" s="113"/>
      <c r="AN138" s="113"/>
      <c r="AO138" s="113"/>
      <c r="AP138" s="113"/>
      <c r="AQ138" s="113"/>
      <c r="AR138" s="53">
        <f t="shared" si="330"/>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956"/>
      <c r="B139" s="958"/>
      <c r="C139" s="960"/>
      <c r="D139" s="962"/>
      <c r="E139" s="967"/>
      <c r="F139" s="964"/>
      <c r="G139" s="986"/>
      <c r="H139" s="969"/>
      <c r="I139" s="974"/>
      <c r="J139" s="975"/>
      <c r="K139" s="980"/>
      <c r="L139" s="983"/>
      <c r="M139" s="181"/>
      <c r="N139" s="182"/>
      <c r="O139" s="183"/>
      <c r="P139" s="118"/>
      <c r="Q139" s="118"/>
      <c r="R139" s="887"/>
      <c r="S139" s="184"/>
      <c r="T139" s="890"/>
      <c r="U139" s="185"/>
      <c r="V139" s="890"/>
      <c r="W139" s="185"/>
      <c r="X139" s="890"/>
      <c r="Y139" s="185"/>
      <c r="Z139" s="890"/>
      <c r="AA139" s="185"/>
      <c r="AB139" s="890"/>
      <c r="AC139" s="185"/>
      <c r="AD139" s="890"/>
      <c r="AE139" s="185"/>
      <c r="AF139" s="890"/>
      <c r="AG139" s="186"/>
      <c r="AH139" s="881"/>
      <c r="AI139" s="881"/>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984"/>
      <c r="J140" s="984"/>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954">
        <v>14</v>
      </c>
      <c r="B141" s="162" t="s">
        <v>1706</v>
      </c>
      <c r="C141" s="163" t="s">
        <v>1707</v>
      </c>
      <c r="D141" s="164" t="s">
        <v>21</v>
      </c>
      <c r="E141" s="164" t="s">
        <v>1895</v>
      </c>
      <c r="F141" s="163" t="s">
        <v>1708</v>
      </c>
      <c r="G141" s="165" t="s">
        <v>1680</v>
      </c>
      <c r="H141" s="165" t="s">
        <v>1681</v>
      </c>
      <c r="I141" s="166" t="s">
        <v>1911</v>
      </c>
      <c r="J141" s="167">
        <f>+$N$3</f>
        <v>2017</v>
      </c>
      <c r="K141" s="165" t="s">
        <v>1928</v>
      </c>
      <c r="L141" s="166" t="s">
        <v>1929</v>
      </c>
      <c r="M141" s="163" t="s">
        <v>1709</v>
      </c>
      <c r="N141" s="163" t="s">
        <v>1710</v>
      </c>
      <c r="O141" s="163" t="s">
        <v>1711</v>
      </c>
      <c r="P141" s="163" t="s">
        <v>1712</v>
      </c>
      <c r="Q141" s="163" t="s">
        <v>1713</v>
      </c>
      <c r="R141" s="168">
        <f t="shared" ref="R141" si="332">SUM(R142:R148)</f>
        <v>0</v>
      </c>
      <c r="S141" s="169">
        <f t="shared" ref="S141" si="333">SUM(S142:S148)</f>
        <v>0</v>
      </c>
      <c r="T141" s="170">
        <f t="shared" ref="T141" si="334">SUM(T142:T148)</f>
        <v>0</v>
      </c>
      <c r="U141" s="171">
        <f t="shared" ref="U141" si="335">SUM(U142:U148)</f>
        <v>0</v>
      </c>
      <c r="V141" s="170">
        <f t="shared" ref="V141" si="336">SUM(V142:V148)</f>
        <v>0</v>
      </c>
      <c r="W141" s="171">
        <f t="shared" ref="W141" si="337">SUM(W142:W148)</f>
        <v>0</v>
      </c>
      <c r="X141" s="170">
        <f t="shared" ref="X141" si="338">SUM(X142:X148)</f>
        <v>0</v>
      </c>
      <c r="Y141" s="171">
        <f t="shared" ref="Y141" si="339">SUM(Y142:Y148)</f>
        <v>0</v>
      </c>
      <c r="Z141" s="170">
        <f t="shared" ref="Z141" si="340">SUM(Z142:Z148)</f>
        <v>0</v>
      </c>
      <c r="AA141" s="171">
        <f t="shared" ref="AA141" si="341">SUM(AA142:AA148)</f>
        <v>0</v>
      </c>
      <c r="AB141" s="170">
        <f t="shared" ref="AB141" si="342">SUM(AB142:AB148)</f>
        <v>0</v>
      </c>
      <c r="AC141" s="171">
        <f t="shared" ref="AC141" si="343">SUM(AC142:AC148)</f>
        <v>0</v>
      </c>
      <c r="AD141" s="170">
        <f t="shared" ref="AD141" si="344">SUM(AD142:AD148)</f>
        <v>0</v>
      </c>
      <c r="AE141" s="171">
        <f t="shared" ref="AE141" si="345">SUM(AE142:AE148)</f>
        <v>0</v>
      </c>
      <c r="AF141" s="170">
        <f t="shared" ref="AF141" si="346">SUM(AF142:AF148)</f>
        <v>0</v>
      </c>
      <c r="AG141" s="172">
        <f t="shared" ref="AG141" si="347">SUM(AG142:AG148)</f>
        <v>0</v>
      </c>
      <c r="AH141" s="878"/>
      <c r="AI141" s="878"/>
      <c r="AJ141" s="173">
        <f t="shared" ref="AJ141" si="348">SUM(AJ142:AJ148)</f>
        <v>0</v>
      </c>
      <c r="AK141" s="174">
        <f t="shared" ref="AK141" si="349">SUM(AK142:AK148)</f>
        <v>0</v>
      </c>
      <c r="AL141" s="41">
        <f t="shared" ref="AL141" si="350">SUM(AL142:AL148)</f>
        <v>0</v>
      </c>
      <c r="AM141" s="42">
        <f t="shared" ref="AM141" si="351">SUM(AM142:AM148)</f>
        <v>0</v>
      </c>
      <c r="AN141" s="42">
        <f t="shared" ref="AN141" si="352">SUM(AN142:AN148)</f>
        <v>0</v>
      </c>
      <c r="AO141" s="42">
        <f t="shared" ref="AO141" si="353">SUM(AO142:AO148)</f>
        <v>0</v>
      </c>
      <c r="AP141" s="42">
        <f t="shared" ref="AP141" si="354">SUM(AP142:AP148)</f>
        <v>0</v>
      </c>
      <c r="AQ141" s="42">
        <f t="shared" ref="AQ141" si="355">SUM(AQ142:AQ148)</f>
        <v>0</v>
      </c>
      <c r="AR141" s="43">
        <f t="shared" ref="AR141" si="356">SUM(AR142:AR148)</f>
        <v>0</v>
      </c>
      <c r="AS141" s="105">
        <f t="shared" ref="AS141" si="357">SUM(AS142:AS148)</f>
        <v>0</v>
      </c>
      <c r="AT141" s="42">
        <f t="shared" ref="AT141" si="358">SUM(AT142:AT148)</f>
        <v>0</v>
      </c>
      <c r="AU141" s="43">
        <f t="shared" ref="AU141" si="359">SUM(AU142:AU148)</f>
        <v>0</v>
      </c>
      <c r="AV141" s="105">
        <f t="shared" ref="AV141" si="360">SUM(AV142:AV148)</f>
        <v>0</v>
      </c>
      <c r="AW141" s="42">
        <f t="shared" ref="AW141" si="361">SUM(AW142:AW148)</f>
        <v>0</v>
      </c>
      <c r="AX141" s="42">
        <f t="shared" ref="AX141" si="362">SUM(AX142:AX148)</f>
        <v>0</v>
      </c>
      <c r="AY141" s="42">
        <f t="shared" ref="AY141" si="363">SUM(AY142:AY148)</f>
        <v>0</v>
      </c>
      <c r="AZ141" s="106">
        <f t="shared" ref="AZ141" si="364">SUM(AZ142:AZ148)</f>
        <v>0</v>
      </c>
      <c r="BA141" s="44" t="s">
        <v>1686</v>
      </c>
      <c r="BB141" s="44" t="s">
        <v>1687</v>
      </c>
      <c r="BC141" s="45" t="s">
        <v>1688</v>
      </c>
    </row>
    <row r="142" spans="1:55" ht="17.25" hidden="1" customHeight="1" x14ac:dyDescent="0.2">
      <c r="A142" s="955"/>
      <c r="B142" s="957" t="str">
        <f>VLOOKUP($D$9,'PROYECTOS REGISTRADOS'!$A$2:$D$82,4,0)</f>
        <v>Mejoramiento de la cobertura de Acueducto del Área Urbana y Área Rural del Municipio de Tocancipá, Cundinamarca, Centro Oriente</v>
      </c>
      <c r="C142" s="959" t="str">
        <f>VLOOKUP($D$9,'PROYECTOS REGISTRADOS'!$A$2:$D$82,3,0)</f>
        <v>2016-25817-0045</v>
      </c>
      <c r="D142" s="961"/>
      <c r="E142" s="965" t="str">
        <f>IF(D142=0,"0-0",(VLOOKUP(D142,'CONSOLIDADO PLAN DESARROLLO'!$EL$9:$ET$304,2,0)))</f>
        <v>0-0</v>
      </c>
      <c r="F142" s="963" t="str">
        <f>IF(D142=0,"0-0",(VLOOKUP(D142,'CONSOLIDADO PLAN DESARROLLO'!$EL$9:$ET$304,3,0)))</f>
        <v>0-0</v>
      </c>
      <c r="G142" s="985" t="str">
        <f>IF(D142=0,"0-0",(VLOOKUP(D142,'CONSOLIDADO PLAN DESARROLLO'!$EL$9:$ET$304,4,0)))</f>
        <v>0-0</v>
      </c>
      <c r="H142" s="968" t="str">
        <f>IF(D142=0,"0-0",(VLOOKUP(D142,'CONSOLIDADO PLAN DESARROLLO'!$EL$9:$ET$304,5,0)))</f>
        <v>0-0</v>
      </c>
      <c r="I142" s="970" t="str">
        <f>IF(D142=0,"0-0",(VLOOKUP(D142,'CONSOLIDADO PLAN DESARROLLO'!$EL$9:$ET$304,$R$3,0)))</f>
        <v>0-0</v>
      </c>
      <c r="J142" s="971"/>
      <c r="K142" s="979"/>
      <c r="L142" s="981"/>
      <c r="M142" s="175"/>
      <c r="N142" s="176"/>
      <c r="O142" s="177"/>
      <c r="P142" s="46"/>
      <c r="Q142" s="47"/>
      <c r="R142" s="885"/>
      <c r="S142" s="48"/>
      <c r="T142" s="888"/>
      <c r="U142" s="49"/>
      <c r="V142" s="888"/>
      <c r="W142" s="49"/>
      <c r="X142" s="888"/>
      <c r="Y142" s="49"/>
      <c r="Z142" s="888"/>
      <c r="AA142" s="49"/>
      <c r="AB142" s="888"/>
      <c r="AC142" s="49"/>
      <c r="AD142" s="888"/>
      <c r="AE142" s="49"/>
      <c r="AF142" s="888"/>
      <c r="AG142" s="50"/>
      <c r="AH142" s="879"/>
      <c r="AI142" s="879"/>
      <c r="AJ142" s="882">
        <f>+R142+T142+V142+X142+Z142+AB142+AD142+AF142</f>
        <v>0</v>
      </c>
      <c r="AK142" s="104">
        <f t="shared" ref="AK142:AK147" si="365">AC142+AE142+AG142+S142+U142+W142+Y142+AA142</f>
        <v>0</v>
      </c>
      <c r="AL142" s="51"/>
      <c r="AM142" s="52"/>
      <c r="AN142" s="52"/>
      <c r="AO142" s="52"/>
      <c r="AP142" s="52"/>
      <c r="AQ142" s="52"/>
      <c r="AR142" s="53">
        <f t="shared" ref="AR142:AR147" si="366">SUM(AL142:AQ142)</f>
        <v>0</v>
      </c>
      <c r="AS142" s="54"/>
      <c r="AT142" s="52"/>
      <c r="AU142" s="53">
        <f t="shared" ref="AU142:AU146" si="367">SUM(AS142:AT142)</f>
        <v>0</v>
      </c>
      <c r="AV142" s="54"/>
      <c r="AW142" s="52"/>
      <c r="AX142" s="52"/>
      <c r="AY142" s="52"/>
      <c r="AZ142" s="55"/>
      <c r="BA142" s="56"/>
      <c r="BB142" s="56"/>
      <c r="BC142" s="57"/>
    </row>
    <row r="143" spans="1:55" ht="17.25" hidden="1" customHeight="1" x14ac:dyDescent="0.2">
      <c r="A143" s="955"/>
      <c r="B143" s="957"/>
      <c r="C143" s="959"/>
      <c r="D143" s="961"/>
      <c r="E143" s="966"/>
      <c r="F143" s="963"/>
      <c r="G143" s="985"/>
      <c r="H143" s="968"/>
      <c r="I143" s="972"/>
      <c r="J143" s="973"/>
      <c r="K143" s="979"/>
      <c r="L143" s="982"/>
      <c r="M143" s="175"/>
      <c r="N143" s="176"/>
      <c r="O143" s="177"/>
      <c r="P143" s="46"/>
      <c r="Q143" s="47"/>
      <c r="R143" s="886"/>
      <c r="S143" s="48"/>
      <c r="T143" s="889"/>
      <c r="U143" s="49"/>
      <c r="V143" s="889"/>
      <c r="W143" s="49"/>
      <c r="X143" s="889"/>
      <c r="Y143" s="49"/>
      <c r="Z143" s="889"/>
      <c r="AA143" s="49"/>
      <c r="AB143" s="889"/>
      <c r="AC143" s="49"/>
      <c r="AD143" s="889"/>
      <c r="AE143" s="49"/>
      <c r="AF143" s="889"/>
      <c r="AG143" s="50"/>
      <c r="AH143" s="880"/>
      <c r="AI143" s="880"/>
      <c r="AJ143" s="883"/>
      <c r="AK143" s="104">
        <f t="shared" si="365"/>
        <v>0</v>
      </c>
      <c r="AL143" s="51"/>
      <c r="AM143" s="52"/>
      <c r="AN143" s="52"/>
      <c r="AO143" s="52"/>
      <c r="AP143" s="52"/>
      <c r="AQ143" s="52"/>
      <c r="AR143" s="53">
        <f t="shared" si="366"/>
        <v>0</v>
      </c>
      <c r="AS143" s="54"/>
      <c r="AT143" s="52"/>
      <c r="AU143" s="53">
        <f t="shared" si="367"/>
        <v>0</v>
      </c>
      <c r="AV143" s="54"/>
      <c r="AW143" s="52"/>
      <c r="AX143" s="52"/>
      <c r="AY143" s="52"/>
      <c r="AZ143" s="55"/>
      <c r="BA143" s="56"/>
      <c r="BB143" s="56"/>
      <c r="BC143" s="57"/>
    </row>
    <row r="144" spans="1:55" ht="17.25" hidden="1" customHeight="1" x14ac:dyDescent="0.2">
      <c r="A144" s="955"/>
      <c r="B144" s="957"/>
      <c r="C144" s="959"/>
      <c r="D144" s="961"/>
      <c r="E144" s="966"/>
      <c r="F144" s="963"/>
      <c r="G144" s="985"/>
      <c r="H144" s="968"/>
      <c r="I144" s="972"/>
      <c r="J144" s="973"/>
      <c r="K144" s="979"/>
      <c r="L144" s="982"/>
      <c r="M144" s="175"/>
      <c r="N144" s="176"/>
      <c r="O144" s="177"/>
      <c r="P144" s="46"/>
      <c r="Q144" s="47"/>
      <c r="R144" s="886"/>
      <c r="S144" s="48"/>
      <c r="T144" s="889"/>
      <c r="U144" s="49"/>
      <c r="V144" s="889"/>
      <c r="W144" s="49"/>
      <c r="X144" s="889"/>
      <c r="Y144" s="49"/>
      <c r="Z144" s="889"/>
      <c r="AA144" s="49"/>
      <c r="AB144" s="889"/>
      <c r="AC144" s="49"/>
      <c r="AD144" s="889"/>
      <c r="AE144" s="49"/>
      <c r="AF144" s="889"/>
      <c r="AG144" s="50"/>
      <c r="AH144" s="880"/>
      <c r="AI144" s="880"/>
      <c r="AJ144" s="883"/>
      <c r="AK144" s="104">
        <f t="shared" si="365"/>
        <v>0</v>
      </c>
      <c r="AL144" s="51"/>
      <c r="AM144" s="52"/>
      <c r="AN144" s="52"/>
      <c r="AO144" s="52"/>
      <c r="AP144" s="52"/>
      <c r="AQ144" s="52"/>
      <c r="AR144" s="53">
        <f t="shared" si="366"/>
        <v>0</v>
      </c>
      <c r="AS144" s="54"/>
      <c r="AT144" s="52"/>
      <c r="AU144" s="53">
        <f t="shared" si="367"/>
        <v>0</v>
      </c>
      <c r="AV144" s="54"/>
      <c r="AW144" s="52"/>
      <c r="AX144" s="52"/>
      <c r="AY144" s="52"/>
      <c r="AZ144" s="55"/>
      <c r="BA144" s="56"/>
      <c r="BB144" s="56"/>
      <c r="BC144" s="57"/>
    </row>
    <row r="145" spans="1:55" ht="17.25" hidden="1" customHeight="1" x14ac:dyDescent="0.2">
      <c r="A145" s="955"/>
      <c r="B145" s="957"/>
      <c r="C145" s="959"/>
      <c r="D145" s="961"/>
      <c r="E145" s="966"/>
      <c r="F145" s="963"/>
      <c r="G145" s="985"/>
      <c r="H145" s="968"/>
      <c r="I145" s="972"/>
      <c r="J145" s="973"/>
      <c r="K145" s="979"/>
      <c r="L145" s="982"/>
      <c r="M145" s="175"/>
      <c r="N145" s="176"/>
      <c r="O145" s="177"/>
      <c r="P145" s="46"/>
      <c r="Q145" s="47"/>
      <c r="R145" s="886"/>
      <c r="S145" s="48"/>
      <c r="T145" s="889"/>
      <c r="U145" s="49"/>
      <c r="V145" s="889"/>
      <c r="W145" s="49"/>
      <c r="X145" s="889"/>
      <c r="Y145" s="49"/>
      <c r="Z145" s="889"/>
      <c r="AA145" s="49"/>
      <c r="AB145" s="889"/>
      <c r="AC145" s="49"/>
      <c r="AD145" s="889"/>
      <c r="AE145" s="49"/>
      <c r="AF145" s="889"/>
      <c r="AG145" s="50"/>
      <c r="AH145" s="880"/>
      <c r="AI145" s="880"/>
      <c r="AJ145" s="883"/>
      <c r="AK145" s="104">
        <f t="shared" si="365"/>
        <v>0</v>
      </c>
      <c r="AL145" s="51"/>
      <c r="AM145" s="52"/>
      <c r="AN145" s="52"/>
      <c r="AO145" s="52"/>
      <c r="AP145" s="52"/>
      <c r="AQ145" s="52"/>
      <c r="AR145" s="53">
        <f t="shared" si="366"/>
        <v>0</v>
      </c>
      <c r="AS145" s="54"/>
      <c r="AT145" s="52"/>
      <c r="AU145" s="53">
        <f t="shared" si="367"/>
        <v>0</v>
      </c>
      <c r="AV145" s="54"/>
      <c r="AW145" s="52"/>
      <c r="AX145" s="52"/>
      <c r="AY145" s="52"/>
      <c r="AZ145" s="55"/>
      <c r="BA145" s="56"/>
      <c r="BB145" s="56"/>
      <c r="BC145" s="57"/>
    </row>
    <row r="146" spans="1:55" ht="17.25" hidden="1" customHeight="1" x14ac:dyDescent="0.2">
      <c r="A146" s="955"/>
      <c r="B146" s="957"/>
      <c r="C146" s="959"/>
      <c r="D146" s="961"/>
      <c r="E146" s="966"/>
      <c r="F146" s="963"/>
      <c r="G146" s="985"/>
      <c r="H146" s="968"/>
      <c r="I146" s="972"/>
      <c r="J146" s="973"/>
      <c r="K146" s="979"/>
      <c r="L146" s="982"/>
      <c r="M146" s="175"/>
      <c r="N146" s="176"/>
      <c r="O146" s="177"/>
      <c r="P146" s="46"/>
      <c r="Q146" s="47"/>
      <c r="R146" s="886"/>
      <c r="S146" s="48"/>
      <c r="T146" s="889"/>
      <c r="U146" s="49"/>
      <c r="V146" s="889"/>
      <c r="W146" s="49"/>
      <c r="X146" s="889"/>
      <c r="Y146" s="49"/>
      <c r="Z146" s="889"/>
      <c r="AA146" s="49"/>
      <c r="AB146" s="889"/>
      <c r="AC146" s="49"/>
      <c r="AD146" s="889"/>
      <c r="AE146" s="49"/>
      <c r="AF146" s="889"/>
      <c r="AG146" s="50"/>
      <c r="AH146" s="880"/>
      <c r="AI146" s="880"/>
      <c r="AJ146" s="883"/>
      <c r="AK146" s="104">
        <f t="shared" si="365"/>
        <v>0</v>
      </c>
      <c r="AL146" s="51"/>
      <c r="AM146" s="52"/>
      <c r="AN146" s="52"/>
      <c r="AO146" s="52"/>
      <c r="AP146" s="52"/>
      <c r="AQ146" s="52"/>
      <c r="AR146" s="53">
        <f t="shared" si="366"/>
        <v>0</v>
      </c>
      <c r="AS146" s="54"/>
      <c r="AT146" s="52"/>
      <c r="AU146" s="53">
        <f t="shared" si="367"/>
        <v>0</v>
      </c>
      <c r="AV146" s="54"/>
      <c r="AW146" s="52"/>
      <c r="AX146" s="52"/>
      <c r="AY146" s="52"/>
      <c r="AZ146" s="55"/>
      <c r="BA146" s="56"/>
      <c r="BB146" s="56"/>
      <c r="BC146" s="57"/>
    </row>
    <row r="147" spans="1:55" ht="17.25" hidden="1" customHeight="1" x14ac:dyDescent="0.2">
      <c r="A147" s="955"/>
      <c r="B147" s="999"/>
      <c r="C147" s="1000"/>
      <c r="D147" s="1001"/>
      <c r="E147" s="966"/>
      <c r="F147" s="1002"/>
      <c r="G147" s="1003"/>
      <c r="H147" s="1004"/>
      <c r="I147" s="972"/>
      <c r="J147" s="973"/>
      <c r="K147" s="976"/>
      <c r="L147" s="982"/>
      <c r="M147" s="178"/>
      <c r="N147" s="179"/>
      <c r="O147" s="180"/>
      <c r="P147" s="107"/>
      <c r="Q147" s="108"/>
      <c r="R147" s="886"/>
      <c r="S147" s="109"/>
      <c r="T147" s="889"/>
      <c r="U147" s="110"/>
      <c r="V147" s="889"/>
      <c r="W147" s="110"/>
      <c r="X147" s="889"/>
      <c r="Y147" s="110"/>
      <c r="Z147" s="889"/>
      <c r="AA147" s="110"/>
      <c r="AB147" s="889"/>
      <c r="AC147" s="110"/>
      <c r="AD147" s="889"/>
      <c r="AE147" s="110"/>
      <c r="AF147" s="889"/>
      <c r="AG147" s="111"/>
      <c r="AH147" s="880"/>
      <c r="AI147" s="880"/>
      <c r="AJ147" s="884"/>
      <c r="AK147" s="104">
        <f t="shared" si="365"/>
        <v>0</v>
      </c>
      <c r="AL147" s="112"/>
      <c r="AM147" s="113"/>
      <c r="AN147" s="113"/>
      <c r="AO147" s="113"/>
      <c r="AP147" s="113"/>
      <c r="AQ147" s="113"/>
      <c r="AR147" s="53">
        <f t="shared" si="366"/>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956"/>
      <c r="B148" s="958"/>
      <c r="C148" s="960"/>
      <c r="D148" s="962"/>
      <c r="E148" s="967"/>
      <c r="F148" s="964"/>
      <c r="G148" s="986"/>
      <c r="H148" s="969"/>
      <c r="I148" s="974"/>
      <c r="J148" s="975"/>
      <c r="K148" s="980"/>
      <c r="L148" s="983"/>
      <c r="M148" s="181"/>
      <c r="N148" s="182"/>
      <c r="O148" s="183"/>
      <c r="P148" s="118"/>
      <c r="Q148" s="118"/>
      <c r="R148" s="887"/>
      <c r="S148" s="184"/>
      <c r="T148" s="890"/>
      <c r="U148" s="185"/>
      <c r="V148" s="890"/>
      <c r="W148" s="185"/>
      <c r="X148" s="890"/>
      <c r="Y148" s="185"/>
      <c r="Z148" s="890"/>
      <c r="AA148" s="185"/>
      <c r="AB148" s="890"/>
      <c r="AC148" s="185"/>
      <c r="AD148" s="890"/>
      <c r="AE148" s="185"/>
      <c r="AF148" s="890"/>
      <c r="AG148" s="186"/>
      <c r="AH148" s="881"/>
      <c r="AI148" s="881"/>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984"/>
      <c r="J149" s="984"/>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954">
        <v>15</v>
      </c>
      <c r="B150" s="162" t="s">
        <v>1706</v>
      </c>
      <c r="C150" s="163" t="s">
        <v>1707</v>
      </c>
      <c r="D150" s="164" t="s">
        <v>21</v>
      </c>
      <c r="E150" s="164" t="s">
        <v>1895</v>
      </c>
      <c r="F150" s="163" t="s">
        <v>1708</v>
      </c>
      <c r="G150" s="165" t="s">
        <v>1680</v>
      </c>
      <c r="H150" s="165" t="s">
        <v>1681</v>
      </c>
      <c r="I150" s="166" t="s">
        <v>1911</v>
      </c>
      <c r="J150" s="167">
        <f>+$N$3</f>
        <v>2017</v>
      </c>
      <c r="K150" s="165" t="s">
        <v>1928</v>
      </c>
      <c r="L150" s="166" t="s">
        <v>1929</v>
      </c>
      <c r="M150" s="163" t="s">
        <v>1709</v>
      </c>
      <c r="N150" s="163" t="s">
        <v>1710</v>
      </c>
      <c r="O150" s="163" t="s">
        <v>1711</v>
      </c>
      <c r="P150" s="163" t="s">
        <v>1712</v>
      </c>
      <c r="Q150" s="163" t="s">
        <v>1713</v>
      </c>
      <c r="R150" s="168">
        <f t="shared" ref="R150" si="368">SUM(R151:R157)</f>
        <v>0</v>
      </c>
      <c r="S150" s="169">
        <f t="shared" ref="S150" si="369">SUM(S151:S157)</f>
        <v>0</v>
      </c>
      <c r="T150" s="170">
        <f t="shared" ref="T150" si="370">SUM(T151:T157)</f>
        <v>0</v>
      </c>
      <c r="U150" s="171">
        <f t="shared" ref="U150" si="371">SUM(U151:U157)</f>
        <v>0</v>
      </c>
      <c r="V150" s="170">
        <f t="shared" ref="V150" si="372">SUM(V151:V157)</f>
        <v>0</v>
      </c>
      <c r="W150" s="171">
        <f t="shared" ref="W150" si="373">SUM(W151:W157)</f>
        <v>0</v>
      </c>
      <c r="X150" s="170">
        <f t="shared" ref="X150" si="374">SUM(X151:X157)</f>
        <v>0</v>
      </c>
      <c r="Y150" s="171">
        <f t="shared" ref="Y150" si="375">SUM(Y151:Y157)</f>
        <v>0</v>
      </c>
      <c r="Z150" s="170">
        <f t="shared" ref="Z150" si="376">SUM(Z151:Z157)</f>
        <v>0</v>
      </c>
      <c r="AA150" s="171">
        <f t="shared" ref="AA150" si="377">SUM(AA151:AA157)</f>
        <v>0</v>
      </c>
      <c r="AB150" s="170">
        <f t="shared" ref="AB150" si="378">SUM(AB151:AB157)</f>
        <v>0</v>
      </c>
      <c r="AC150" s="171">
        <f t="shared" ref="AC150" si="379">SUM(AC151:AC157)</f>
        <v>0</v>
      </c>
      <c r="AD150" s="170">
        <f t="shared" ref="AD150" si="380">SUM(AD151:AD157)</f>
        <v>0</v>
      </c>
      <c r="AE150" s="171">
        <f t="shared" ref="AE150" si="381">SUM(AE151:AE157)</f>
        <v>0</v>
      </c>
      <c r="AF150" s="170">
        <f t="shared" ref="AF150" si="382">SUM(AF151:AF157)</f>
        <v>0</v>
      </c>
      <c r="AG150" s="172">
        <f t="shared" ref="AG150" si="383">SUM(AG151:AG157)</f>
        <v>0</v>
      </c>
      <c r="AH150" s="878"/>
      <c r="AI150" s="878"/>
      <c r="AJ150" s="173">
        <f t="shared" ref="AJ150" si="384">SUM(AJ151:AJ157)</f>
        <v>0</v>
      </c>
      <c r="AK150" s="174">
        <f t="shared" ref="AK150" si="385">SUM(AK151:AK157)</f>
        <v>0</v>
      </c>
      <c r="AL150" s="41">
        <f t="shared" ref="AL150" si="386">SUM(AL151:AL157)</f>
        <v>0</v>
      </c>
      <c r="AM150" s="42">
        <f t="shared" ref="AM150" si="387">SUM(AM151:AM157)</f>
        <v>0</v>
      </c>
      <c r="AN150" s="42">
        <f t="shared" ref="AN150" si="388">SUM(AN151:AN157)</f>
        <v>0</v>
      </c>
      <c r="AO150" s="42">
        <f t="shared" ref="AO150" si="389">SUM(AO151:AO157)</f>
        <v>0</v>
      </c>
      <c r="AP150" s="42">
        <f t="shared" ref="AP150" si="390">SUM(AP151:AP157)</f>
        <v>0</v>
      </c>
      <c r="AQ150" s="42">
        <f t="shared" ref="AQ150" si="391">SUM(AQ151:AQ157)</f>
        <v>0</v>
      </c>
      <c r="AR150" s="43">
        <f t="shared" ref="AR150" si="392">SUM(AR151:AR157)</f>
        <v>0</v>
      </c>
      <c r="AS150" s="105">
        <f t="shared" ref="AS150" si="393">SUM(AS151:AS157)</f>
        <v>0</v>
      </c>
      <c r="AT150" s="42">
        <f t="shared" ref="AT150" si="394">SUM(AT151:AT157)</f>
        <v>0</v>
      </c>
      <c r="AU150" s="43">
        <f t="shared" ref="AU150" si="395">SUM(AU151:AU157)</f>
        <v>0</v>
      </c>
      <c r="AV150" s="105">
        <f t="shared" ref="AV150" si="396">SUM(AV151:AV157)</f>
        <v>0</v>
      </c>
      <c r="AW150" s="42">
        <f t="shared" ref="AW150" si="397">SUM(AW151:AW157)</f>
        <v>0</v>
      </c>
      <c r="AX150" s="42">
        <f t="shared" ref="AX150" si="398">SUM(AX151:AX157)</f>
        <v>0</v>
      </c>
      <c r="AY150" s="42">
        <f t="shared" ref="AY150" si="399">SUM(AY151:AY157)</f>
        <v>0</v>
      </c>
      <c r="AZ150" s="106">
        <f t="shared" ref="AZ150" si="400">SUM(AZ151:AZ157)</f>
        <v>0</v>
      </c>
      <c r="BA150" s="44" t="s">
        <v>1686</v>
      </c>
      <c r="BB150" s="44" t="s">
        <v>1687</v>
      </c>
      <c r="BC150" s="45" t="s">
        <v>1688</v>
      </c>
    </row>
    <row r="151" spans="1:55" ht="17.25" hidden="1" customHeight="1" x14ac:dyDescent="0.2">
      <c r="A151" s="955"/>
      <c r="B151" s="957" t="str">
        <f>VLOOKUP($D$9,'PROYECTOS REGISTRADOS'!$A$2:$D$82,4,0)</f>
        <v>Mejoramiento de la cobertura de Acueducto del Área Urbana y Área Rural del Municipio de Tocancipá, Cundinamarca, Centro Oriente</v>
      </c>
      <c r="C151" s="959" t="str">
        <f>VLOOKUP($D$9,'PROYECTOS REGISTRADOS'!$A$2:$D$82,3,0)</f>
        <v>2016-25817-0045</v>
      </c>
      <c r="D151" s="961"/>
      <c r="E151" s="965" t="str">
        <f>IF(D151=0,"0-0",(VLOOKUP(D151,'CONSOLIDADO PLAN DESARROLLO'!$EL$9:$ET$304,2,0)))</f>
        <v>0-0</v>
      </c>
      <c r="F151" s="963" t="str">
        <f>IF(D151=0,"0-0",(VLOOKUP(D151,'CONSOLIDADO PLAN DESARROLLO'!$EL$9:$ET$304,3,0)))</f>
        <v>0-0</v>
      </c>
      <c r="G151" s="985" t="str">
        <f>IF(D151=0,"0-0",(VLOOKUP(D151,'CONSOLIDADO PLAN DESARROLLO'!$EL$9:$ET$304,4,0)))</f>
        <v>0-0</v>
      </c>
      <c r="H151" s="968" t="str">
        <f>IF(D151=0,"0-0",(VLOOKUP(D151,'CONSOLIDADO PLAN DESARROLLO'!$EL$9:$ET$304,5,0)))</f>
        <v>0-0</v>
      </c>
      <c r="I151" s="970" t="str">
        <f>IF(D151=0,"0-0",(VLOOKUP(D151,'CONSOLIDADO PLAN DESARROLLO'!$EL$9:$ET$304,$R$3,0)))</f>
        <v>0-0</v>
      </c>
      <c r="J151" s="971"/>
      <c r="K151" s="979"/>
      <c r="L151" s="981"/>
      <c r="M151" s="175"/>
      <c r="N151" s="176"/>
      <c r="O151" s="177"/>
      <c r="P151" s="46"/>
      <c r="Q151" s="47"/>
      <c r="R151" s="885"/>
      <c r="S151" s="48"/>
      <c r="T151" s="888"/>
      <c r="U151" s="49"/>
      <c r="V151" s="888"/>
      <c r="W151" s="49"/>
      <c r="X151" s="888"/>
      <c r="Y151" s="49"/>
      <c r="Z151" s="888"/>
      <c r="AA151" s="49"/>
      <c r="AB151" s="888"/>
      <c r="AC151" s="49"/>
      <c r="AD151" s="888"/>
      <c r="AE151" s="49"/>
      <c r="AF151" s="888"/>
      <c r="AG151" s="50"/>
      <c r="AH151" s="879"/>
      <c r="AI151" s="879"/>
      <c r="AJ151" s="882">
        <f>+R151+T151+V151+X151+Z151+AB151+AD151+AF151</f>
        <v>0</v>
      </c>
      <c r="AK151" s="104">
        <f t="shared" ref="AK151:AK156" si="401">AC151+AE151+AG151+S151+U151+W151+Y151+AA151</f>
        <v>0</v>
      </c>
      <c r="AL151" s="51"/>
      <c r="AM151" s="52"/>
      <c r="AN151" s="52"/>
      <c r="AO151" s="52"/>
      <c r="AP151" s="52"/>
      <c r="AQ151" s="52"/>
      <c r="AR151" s="53">
        <f t="shared" ref="AR151:AR156" si="402">SUM(AL151:AQ151)</f>
        <v>0</v>
      </c>
      <c r="AS151" s="54"/>
      <c r="AT151" s="52"/>
      <c r="AU151" s="53">
        <f t="shared" ref="AU151:AU155" si="403">SUM(AS151:AT151)</f>
        <v>0</v>
      </c>
      <c r="AV151" s="54"/>
      <c r="AW151" s="52"/>
      <c r="AX151" s="52"/>
      <c r="AY151" s="52"/>
      <c r="AZ151" s="55"/>
      <c r="BA151" s="56"/>
      <c r="BB151" s="56"/>
      <c r="BC151" s="57"/>
    </row>
    <row r="152" spans="1:55" ht="17.25" hidden="1" customHeight="1" x14ac:dyDescent="0.2">
      <c r="A152" s="955"/>
      <c r="B152" s="957"/>
      <c r="C152" s="959"/>
      <c r="D152" s="961"/>
      <c r="E152" s="966"/>
      <c r="F152" s="963"/>
      <c r="G152" s="985"/>
      <c r="H152" s="968"/>
      <c r="I152" s="972"/>
      <c r="J152" s="973"/>
      <c r="K152" s="979"/>
      <c r="L152" s="982"/>
      <c r="M152" s="175"/>
      <c r="N152" s="176"/>
      <c r="O152" s="177"/>
      <c r="P152" s="46"/>
      <c r="Q152" s="47"/>
      <c r="R152" s="886"/>
      <c r="S152" s="48"/>
      <c r="T152" s="889"/>
      <c r="U152" s="49"/>
      <c r="V152" s="889"/>
      <c r="W152" s="49"/>
      <c r="X152" s="889"/>
      <c r="Y152" s="49"/>
      <c r="Z152" s="889"/>
      <c r="AA152" s="49"/>
      <c r="AB152" s="889"/>
      <c r="AC152" s="49"/>
      <c r="AD152" s="889"/>
      <c r="AE152" s="49"/>
      <c r="AF152" s="889"/>
      <c r="AG152" s="50"/>
      <c r="AH152" s="880"/>
      <c r="AI152" s="880"/>
      <c r="AJ152" s="883"/>
      <c r="AK152" s="104">
        <f t="shared" si="401"/>
        <v>0</v>
      </c>
      <c r="AL152" s="51"/>
      <c r="AM152" s="52"/>
      <c r="AN152" s="52"/>
      <c r="AO152" s="52"/>
      <c r="AP152" s="52"/>
      <c r="AQ152" s="52"/>
      <c r="AR152" s="53">
        <f t="shared" si="402"/>
        <v>0</v>
      </c>
      <c r="AS152" s="54"/>
      <c r="AT152" s="52"/>
      <c r="AU152" s="53">
        <f t="shared" si="403"/>
        <v>0</v>
      </c>
      <c r="AV152" s="54"/>
      <c r="AW152" s="52"/>
      <c r="AX152" s="52"/>
      <c r="AY152" s="52"/>
      <c r="AZ152" s="55"/>
      <c r="BA152" s="56"/>
      <c r="BB152" s="56"/>
      <c r="BC152" s="57"/>
    </row>
    <row r="153" spans="1:55" ht="17.25" hidden="1" customHeight="1" x14ac:dyDescent="0.2">
      <c r="A153" s="955"/>
      <c r="B153" s="957"/>
      <c r="C153" s="959"/>
      <c r="D153" s="961"/>
      <c r="E153" s="966"/>
      <c r="F153" s="963"/>
      <c r="G153" s="985"/>
      <c r="H153" s="968"/>
      <c r="I153" s="972"/>
      <c r="J153" s="973"/>
      <c r="K153" s="979"/>
      <c r="L153" s="982"/>
      <c r="M153" s="175"/>
      <c r="N153" s="176"/>
      <c r="O153" s="177"/>
      <c r="P153" s="46"/>
      <c r="Q153" s="47"/>
      <c r="R153" s="886"/>
      <c r="S153" s="48"/>
      <c r="T153" s="889"/>
      <c r="U153" s="49"/>
      <c r="V153" s="889"/>
      <c r="W153" s="49"/>
      <c r="X153" s="889"/>
      <c r="Y153" s="49"/>
      <c r="Z153" s="889"/>
      <c r="AA153" s="49"/>
      <c r="AB153" s="889"/>
      <c r="AC153" s="49"/>
      <c r="AD153" s="889"/>
      <c r="AE153" s="49"/>
      <c r="AF153" s="889"/>
      <c r="AG153" s="50"/>
      <c r="AH153" s="880"/>
      <c r="AI153" s="880"/>
      <c r="AJ153" s="883"/>
      <c r="AK153" s="104">
        <f t="shared" si="401"/>
        <v>0</v>
      </c>
      <c r="AL153" s="51"/>
      <c r="AM153" s="52"/>
      <c r="AN153" s="52"/>
      <c r="AO153" s="52"/>
      <c r="AP153" s="52"/>
      <c r="AQ153" s="52"/>
      <c r="AR153" s="53">
        <f t="shared" si="402"/>
        <v>0</v>
      </c>
      <c r="AS153" s="54"/>
      <c r="AT153" s="52"/>
      <c r="AU153" s="53">
        <f t="shared" si="403"/>
        <v>0</v>
      </c>
      <c r="AV153" s="54"/>
      <c r="AW153" s="52"/>
      <c r="AX153" s="52"/>
      <c r="AY153" s="52"/>
      <c r="AZ153" s="55"/>
      <c r="BA153" s="56"/>
      <c r="BB153" s="56"/>
      <c r="BC153" s="57"/>
    </row>
    <row r="154" spans="1:55" ht="17.25" hidden="1" customHeight="1" x14ac:dyDescent="0.2">
      <c r="A154" s="955"/>
      <c r="B154" s="957"/>
      <c r="C154" s="959"/>
      <c r="D154" s="961"/>
      <c r="E154" s="966"/>
      <c r="F154" s="963"/>
      <c r="G154" s="985"/>
      <c r="H154" s="968"/>
      <c r="I154" s="972"/>
      <c r="J154" s="973"/>
      <c r="K154" s="979"/>
      <c r="L154" s="982"/>
      <c r="M154" s="175"/>
      <c r="N154" s="176"/>
      <c r="O154" s="177"/>
      <c r="P154" s="46"/>
      <c r="Q154" s="47"/>
      <c r="R154" s="886"/>
      <c r="S154" s="48"/>
      <c r="T154" s="889"/>
      <c r="U154" s="49"/>
      <c r="V154" s="889"/>
      <c r="W154" s="49"/>
      <c r="X154" s="889"/>
      <c r="Y154" s="49"/>
      <c r="Z154" s="889"/>
      <c r="AA154" s="49"/>
      <c r="AB154" s="889"/>
      <c r="AC154" s="49"/>
      <c r="AD154" s="889"/>
      <c r="AE154" s="49"/>
      <c r="AF154" s="889"/>
      <c r="AG154" s="50"/>
      <c r="AH154" s="880"/>
      <c r="AI154" s="880"/>
      <c r="AJ154" s="883"/>
      <c r="AK154" s="104">
        <f t="shared" si="401"/>
        <v>0</v>
      </c>
      <c r="AL154" s="51"/>
      <c r="AM154" s="52"/>
      <c r="AN154" s="52"/>
      <c r="AO154" s="52"/>
      <c r="AP154" s="52"/>
      <c r="AQ154" s="52"/>
      <c r="AR154" s="53">
        <f t="shared" si="402"/>
        <v>0</v>
      </c>
      <c r="AS154" s="54"/>
      <c r="AT154" s="52"/>
      <c r="AU154" s="53">
        <f t="shared" si="403"/>
        <v>0</v>
      </c>
      <c r="AV154" s="54"/>
      <c r="AW154" s="52"/>
      <c r="AX154" s="52"/>
      <c r="AY154" s="52"/>
      <c r="AZ154" s="55"/>
      <c r="BA154" s="56"/>
      <c r="BB154" s="56"/>
      <c r="BC154" s="57"/>
    </row>
    <row r="155" spans="1:55" ht="17.25" hidden="1" customHeight="1" x14ac:dyDescent="0.2">
      <c r="A155" s="955"/>
      <c r="B155" s="957"/>
      <c r="C155" s="959"/>
      <c r="D155" s="961"/>
      <c r="E155" s="966"/>
      <c r="F155" s="963"/>
      <c r="G155" s="985"/>
      <c r="H155" s="968"/>
      <c r="I155" s="972"/>
      <c r="J155" s="973"/>
      <c r="K155" s="979"/>
      <c r="L155" s="982"/>
      <c r="M155" s="175"/>
      <c r="N155" s="176"/>
      <c r="O155" s="177"/>
      <c r="P155" s="46"/>
      <c r="Q155" s="47"/>
      <c r="R155" s="886"/>
      <c r="S155" s="48"/>
      <c r="T155" s="889"/>
      <c r="U155" s="49"/>
      <c r="V155" s="889"/>
      <c r="W155" s="49"/>
      <c r="X155" s="889"/>
      <c r="Y155" s="49"/>
      <c r="Z155" s="889"/>
      <c r="AA155" s="49"/>
      <c r="AB155" s="889"/>
      <c r="AC155" s="49"/>
      <c r="AD155" s="889"/>
      <c r="AE155" s="49"/>
      <c r="AF155" s="889"/>
      <c r="AG155" s="50"/>
      <c r="AH155" s="880"/>
      <c r="AI155" s="880"/>
      <c r="AJ155" s="883"/>
      <c r="AK155" s="104">
        <f t="shared" si="401"/>
        <v>0</v>
      </c>
      <c r="AL155" s="51"/>
      <c r="AM155" s="52"/>
      <c r="AN155" s="52"/>
      <c r="AO155" s="52"/>
      <c r="AP155" s="52"/>
      <c r="AQ155" s="52"/>
      <c r="AR155" s="53">
        <f t="shared" si="402"/>
        <v>0</v>
      </c>
      <c r="AS155" s="54"/>
      <c r="AT155" s="52"/>
      <c r="AU155" s="53">
        <f t="shared" si="403"/>
        <v>0</v>
      </c>
      <c r="AV155" s="54"/>
      <c r="AW155" s="52"/>
      <c r="AX155" s="52"/>
      <c r="AY155" s="52"/>
      <c r="AZ155" s="55"/>
      <c r="BA155" s="56"/>
      <c r="BB155" s="56"/>
      <c r="BC155" s="57"/>
    </row>
    <row r="156" spans="1:55" ht="17.25" hidden="1" customHeight="1" x14ac:dyDescent="0.2">
      <c r="A156" s="955"/>
      <c r="B156" s="999"/>
      <c r="C156" s="1000"/>
      <c r="D156" s="1001"/>
      <c r="E156" s="966"/>
      <c r="F156" s="1002"/>
      <c r="G156" s="1003"/>
      <c r="H156" s="1004"/>
      <c r="I156" s="972"/>
      <c r="J156" s="973"/>
      <c r="K156" s="976"/>
      <c r="L156" s="982"/>
      <c r="M156" s="178"/>
      <c r="N156" s="179"/>
      <c r="O156" s="180"/>
      <c r="P156" s="107"/>
      <c r="Q156" s="108"/>
      <c r="R156" s="886"/>
      <c r="S156" s="109"/>
      <c r="T156" s="889"/>
      <c r="U156" s="110"/>
      <c r="V156" s="889"/>
      <c r="W156" s="110"/>
      <c r="X156" s="889"/>
      <c r="Y156" s="110"/>
      <c r="Z156" s="889"/>
      <c r="AA156" s="110"/>
      <c r="AB156" s="889"/>
      <c r="AC156" s="110"/>
      <c r="AD156" s="889"/>
      <c r="AE156" s="110"/>
      <c r="AF156" s="889"/>
      <c r="AG156" s="111"/>
      <c r="AH156" s="880"/>
      <c r="AI156" s="880"/>
      <c r="AJ156" s="884"/>
      <c r="AK156" s="104">
        <f t="shared" si="401"/>
        <v>0</v>
      </c>
      <c r="AL156" s="112"/>
      <c r="AM156" s="113"/>
      <c r="AN156" s="113"/>
      <c r="AO156" s="113"/>
      <c r="AP156" s="113"/>
      <c r="AQ156" s="113"/>
      <c r="AR156" s="53">
        <f t="shared" si="402"/>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956"/>
      <c r="B157" s="958"/>
      <c r="C157" s="960"/>
      <c r="D157" s="962"/>
      <c r="E157" s="967"/>
      <c r="F157" s="964"/>
      <c r="G157" s="986"/>
      <c r="H157" s="969"/>
      <c r="I157" s="974"/>
      <c r="J157" s="975"/>
      <c r="K157" s="980"/>
      <c r="L157" s="983"/>
      <c r="M157" s="181"/>
      <c r="N157" s="182"/>
      <c r="O157" s="183"/>
      <c r="P157" s="118"/>
      <c r="Q157" s="118"/>
      <c r="R157" s="887"/>
      <c r="S157" s="184"/>
      <c r="T157" s="890"/>
      <c r="U157" s="185"/>
      <c r="V157" s="890"/>
      <c r="W157" s="185"/>
      <c r="X157" s="890"/>
      <c r="Y157" s="185"/>
      <c r="Z157" s="890"/>
      <c r="AA157" s="185"/>
      <c r="AB157" s="890"/>
      <c r="AC157" s="185"/>
      <c r="AD157" s="890"/>
      <c r="AE157" s="185"/>
      <c r="AF157" s="890"/>
      <c r="AG157" s="186"/>
      <c r="AH157" s="881"/>
      <c r="AI157" s="881"/>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984"/>
      <c r="J158" s="984"/>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954">
        <v>16</v>
      </c>
      <c r="B159" s="162" t="s">
        <v>1706</v>
      </c>
      <c r="C159" s="163" t="s">
        <v>1707</v>
      </c>
      <c r="D159" s="164" t="s">
        <v>21</v>
      </c>
      <c r="E159" s="164" t="s">
        <v>1895</v>
      </c>
      <c r="F159" s="163" t="s">
        <v>1708</v>
      </c>
      <c r="G159" s="165" t="s">
        <v>1680</v>
      </c>
      <c r="H159" s="165" t="s">
        <v>1681</v>
      </c>
      <c r="I159" s="166" t="s">
        <v>1911</v>
      </c>
      <c r="J159" s="167">
        <f>+$N$3</f>
        <v>2017</v>
      </c>
      <c r="K159" s="165" t="s">
        <v>1928</v>
      </c>
      <c r="L159" s="166" t="s">
        <v>1929</v>
      </c>
      <c r="M159" s="163" t="s">
        <v>1709</v>
      </c>
      <c r="N159" s="163" t="s">
        <v>1710</v>
      </c>
      <c r="O159" s="163" t="s">
        <v>1711</v>
      </c>
      <c r="P159" s="163" t="s">
        <v>1712</v>
      </c>
      <c r="Q159" s="163" t="s">
        <v>1713</v>
      </c>
      <c r="R159" s="168">
        <f t="shared" ref="R159" si="404">SUM(R160:R166)</f>
        <v>0</v>
      </c>
      <c r="S159" s="169">
        <f t="shared" ref="S159" si="405">SUM(S160:S166)</f>
        <v>0</v>
      </c>
      <c r="T159" s="170">
        <f t="shared" ref="T159" si="406">SUM(T160:T166)</f>
        <v>0</v>
      </c>
      <c r="U159" s="171">
        <f t="shared" ref="U159" si="407">SUM(U160:U166)</f>
        <v>0</v>
      </c>
      <c r="V159" s="170">
        <f t="shared" ref="V159" si="408">SUM(V160:V166)</f>
        <v>0</v>
      </c>
      <c r="W159" s="171">
        <f t="shared" ref="W159" si="409">SUM(W160:W166)</f>
        <v>0</v>
      </c>
      <c r="X159" s="170">
        <f t="shared" ref="X159" si="410">SUM(X160:X166)</f>
        <v>0</v>
      </c>
      <c r="Y159" s="171">
        <f t="shared" ref="Y159" si="411">SUM(Y160:Y166)</f>
        <v>0</v>
      </c>
      <c r="Z159" s="170">
        <f t="shared" ref="Z159" si="412">SUM(Z160:Z166)</f>
        <v>0</v>
      </c>
      <c r="AA159" s="171">
        <f t="shared" ref="AA159" si="413">SUM(AA160:AA166)</f>
        <v>0</v>
      </c>
      <c r="AB159" s="170">
        <f t="shared" ref="AB159" si="414">SUM(AB160:AB166)</f>
        <v>0</v>
      </c>
      <c r="AC159" s="171">
        <f t="shared" ref="AC159" si="415">SUM(AC160:AC166)</f>
        <v>0</v>
      </c>
      <c r="AD159" s="170">
        <f t="shared" ref="AD159" si="416">SUM(AD160:AD166)</f>
        <v>0</v>
      </c>
      <c r="AE159" s="171">
        <f t="shared" ref="AE159" si="417">SUM(AE160:AE166)</f>
        <v>0</v>
      </c>
      <c r="AF159" s="170">
        <f t="shared" ref="AF159" si="418">SUM(AF160:AF166)</f>
        <v>0</v>
      </c>
      <c r="AG159" s="172">
        <f t="shared" ref="AG159" si="419">SUM(AG160:AG166)</f>
        <v>0</v>
      </c>
      <c r="AH159" s="878"/>
      <c r="AI159" s="878"/>
      <c r="AJ159" s="173">
        <f t="shared" ref="AJ159" si="420">SUM(AJ160:AJ166)</f>
        <v>0</v>
      </c>
      <c r="AK159" s="174">
        <f t="shared" ref="AK159" si="421">SUM(AK160:AK166)</f>
        <v>0</v>
      </c>
      <c r="AL159" s="41">
        <f t="shared" ref="AL159" si="422">SUM(AL160:AL166)</f>
        <v>0</v>
      </c>
      <c r="AM159" s="42">
        <f t="shared" ref="AM159" si="423">SUM(AM160:AM166)</f>
        <v>0</v>
      </c>
      <c r="AN159" s="42">
        <f t="shared" ref="AN159" si="424">SUM(AN160:AN166)</f>
        <v>0</v>
      </c>
      <c r="AO159" s="42">
        <f t="shared" ref="AO159" si="425">SUM(AO160:AO166)</f>
        <v>0</v>
      </c>
      <c r="AP159" s="42">
        <f t="shared" ref="AP159" si="426">SUM(AP160:AP166)</f>
        <v>0</v>
      </c>
      <c r="AQ159" s="42">
        <f t="shared" ref="AQ159" si="427">SUM(AQ160:AQ166)</f>
        <v>0</v>
      </c>
      <c r="AR159" s="43">
        <f t="shared" ref="AR159" si="428">SUM(AR160:AR166)</f>
        <v>0</v>
      </c>
      <c r="AS159" s="105">
        <f t="shared" ref="AS159" si="429">SUM(AS160:AS166)</f>
        <v>0</v>
      </c>
      <c r="AT159" s="42">
        <f t="shared" ref="AT159" si="430">SUM(AT160:AT166)</f>
        <v>0</v>
      </c>
      <c r="AU159" s="43">
        <f t="shared" ref="AU159" si="431">SUM(AU160:AU166)</f>
        <v>0</v>
      </c>
      <c r="AV159" s="105">
        <f t="shared" ref="AV159" si="432">SUM(AV160:AV166)</f>
        <v>0</v>
      </c>
      <c r="AW159" s="42">
        <f t="shared" ref="AW159" si="433">SUM(AW160:AW166)</f>
        <v>0</v>
      </c>
      <c r="AX159" s="42">
        <f t="shared" ref="AX159" si="434">SUM(AX160:AX166)</f>
        <v>0</v>
      </c>
      <c r="AY159" s="42">
        <f t="shared" ref="AY159" si="435">SUM(AY160:AY166)</f>
        <v>0</v>
      </c>
      <c r="AZ159" s="106">
        <f t="shared" ref="AZ159" si="436">SUM(AZ160:AZ166)</f>
        <v>0</v>
      </c>
      <c r="BA159" s="44" t="s">
        <v>1686</v>
      </c>
      <c r="BB159" s="44" t="s">
        <v>1687</v>
      </c>
      <c r="BC159" s="45" t="s">
        <v>1688</v>
      </c>
    </row>
    <row r="160" spans="1:55" ht="17.25" hidden="1" customHeight="1" x14ac:dyDescent="0.2">
      <c r="A160" s="955"/>
      <c r="B160" s="957" t="str">
        <f>VLOOKUP($D$9,'PROYECTOS REGISTRADOS'!$A$2:$D$82,4,0)</f>
        <v>Mejoramiento de la cobertura de Acueducto del Área Urbana y Área Rural del Municipio de Tocancipá, Cundinamarca, Centro Oriente</v>
      </c>
      <c r="C160" s="959" t="str">
        <f>VLOOKUP($D$9,'PROYECTOS REGISTRADOS'!$A$2:$D$82,3,0)</f>
        <v>2016-25817-0045</v>
      </c>
      <c r="D160" s="961"/>
      <c r="E160" s="965" t="str">
        <f>IF(D160=0,"0-0",(VLOOKUP(D160,'CONSOLIDADO PLAN DESARROLLO'!$EL$9:$ET$304,2,0)))</f>
        <v>0-0</v>
      </c>
      <c r="F160" s="963" t="str">
        <f>IF(D160=0,"0-0",(VLOOKUP(D160,'CONSOLIDADO PLAN DESARROLLO'!$EL$9:$ET$304,3,0)))</f>
        <v>0-0</v>
      </c>
      <c r="G160" s="985" t="str">
        <f>IF(D160=0,"0-0",(VLOOKUP(D160,'CONSOLIDADO PLAN DESARROLLO'!$EL$9:$ET$304,4,0)))</f>
        <v>0-0</v>
      </c>
      <c r="H160" s="968" t="str">
        <f>IF(D160=0,"0-0",(VLOOKUP(D160,'CONSOLIDADO PLAN DESARROLLO'!$EL$9:$ET$304,5,0)))</f>
        <v>0-0</v>
      </c>
      <c r="I160" s="970" t="str">
        <f>IF(D160=0,"0-0",(VLOOKUP(D160,'CONSOLIDADO PLAN DESARROLLO'!$EL$9:$ET$304,$R$3,0)))</f>
        <v>0-0</v>
      </c>
      <c r="J160" s="971"/>
      <c r="K160" s="979"/>
      <c r="L160" s="981"/>
      <c r="M160" s="175"/>
      <c r="N160" s="176"/>
      <c r="O160" s="177"/>
      <c r="P160" s="46"/>
      <c r="Q160" s="47"/>
      <c r="R160" s="885"/>
      <c r="S160" s="48"/>
      <c r="T160" s="888"/>
      <c r="U160" s="49"/>
      <c r="V160" s="888"/>
      <c r="W160" s="49"/>
      <c r="X160" s="888"/>
      <c r="Y160" s="49"/>
      <c r="Z160" s="888"/>
      <c r="AA160" s="49"/>
      <c r="AB160" s="888"/>
      <c r="AC160" s="49"/>
      <c r="AD160" s="888"/>
      <c r="AE160" s="49"/>
      <c r="AF160" s="888"/>
      <c r="AG160" s="50"/>
      <c r="AH160" s="879"/>
      <c r="AI160" s="879"/>
      <c r="AJ160" s="882">
        <f>+R160+T160+V160+X160+Z160+AB160+AD160+AF160</f>
        <v>0</v>
      </c>
      <c r="AK160" s="104">
        <f t="shared" ref="AK160:AK165" si="437">AC160+AE160+AG160+S160+U160+W160+Y160+AA160</f>
        <v>0</v>
      </c>
      <c r="AL160" s="51"/>
      <c r="AM160" s="52"/>
      <c r="AN160" s="52"/>
      <c r="AO160" s="52"/>
      <c r="AP160" s="52"/>
      <c r="AQ160" s="52"/>
      <c r="AR160" s="53">
        <f t="shared" ref="AR160:AR165" si="438">SUM(AL160:AQ160)</f>
        <v>0</v>
      </c>
      <c r="AS160" s="54"/>
      <c r="AT160" s="52"/>
      <c r="AU160" s="53">
        <f t="shared" ref="AU160:AU164" si="439">SUM(AS160:AT160)</f>
        <v>0</v>
      </c>
      <c r="AV160" s="54"/>
      <c r="AW160" s="52"/>
      <c r="AX160" s="52"/>
      <c r="AY160" s="52"/>
      <c r="AZ160" s="55"/>
      <c r="BA160" s="56"/>
      <c r="BB160" s="56"/>
      <c r="BC160" s="57"/>
    </row>
    <row r="161" spans="1:55" ht="17.25" hidden="1" customHeight="1" x14ac:dyDescent="0.2">
      <c r="A161" s="955"/>
      <c r="B161" s="957"/>
      <c r="C161" s="959"/>
      <c r="D161" s="961"/>
      <c r="E161" s="966"/>
      <c r="F161" s="963"/>
      <c r="G161" s="985"/>
      <c r="H161" s="968"/>
      <c r="I161" s="972"/>
      <c r="J161" s="973"/>
      <c r="K161" s="979"/>
      <c r="L161" s="982"/>
      <c r="M161" s="175"/>
      <c r="N161" s="176"/>
      <c r="O161" s="177"/>
      <c r="P161" s="46"/>
      <c r="Q161" s="47"/>
      <c r="R161" s="886"/>
      <c r="S161" s="48"/>
      <c r="T161" s="889"/>
      <c r="U161" s="49"/>
      <c r="V161" s="889"/>
      <c r="W161" s="49"/>
      <c r="X161" s="889"/>
      <c r="Y161" s="49"/>
      <c r="Z161" s="889"/>
      <c r="AA161" s="49"/>
      <c r="AB161" s="889"/>
      <c r="AC161" s="49"/>
      <c r="AD161" s="889"/>
      <c r="AE161" s="49"/>
      <c r="AF161" s="889"/>
      <c r="AG161" s="50"/>
      <c r="AH161" s="880"/>
      <c r="AI161" s="880"/>
      <c r="AJ161" s="883"/>
      <c r="AK161" s="104">
        <f t="shared" si="437"/>
        <v>0</v>
      </c>
      <c r="AL161" s="51"/>
      <c r="AM161" s="52"/>
      <c r="AN161" s="52"/>
      <c r="AO161" s="52"/>
      <c r="AP161" s="52"/>
      <c r="AQ161" s="52"/>
      <c r="AR161" s="53">
        <f t="shared" si="438"/>
        <v>0</v>
      </c>
      <c r="AS161" s="54"/>
      <c r="AT161" s="52"/>
      <c r="AU161" s="53">
        <f t="shared" si="439"/>
        <v>0</v>
      </c>
      <c r="AV161" s="54"/>
      <c r="AW161" s="52"/>
      <c r="AX161" s="52"/>
      <c r="AY161" s="52"/>
      <c r="AZ161" s="55"/>
      <c r="BA161" s="56"/>
      <c r="BB161" s="56"/>
      <c r="BC161" s="57"/>
    </row>
    <row r="162" spans="1:55" ht="17.25" hidden="1" customHeight="1" x14ac:dyDescent="0.2">
      <c r="A162" s="955"/>
      <c r="B162" s="957"/>
      <c r="C162" s="959"/>
      <c r="D162" s="961"/>
      <c r="E162" s="966"/>
      <c r="F162" s="963"/>
      <c r="G162" s="985"/>
      <c r="H162" s="968"/>
      <c r="I162" s="972"/>
      <c r="J162" s="973"/>
      <c r="K162" s="979"/>
      <c r="L162" s="982"/>
      <c r="M162" s="175"/>
      <c r="N162" s="176"/>
      <c r="O162" s="177"/>
      <c r="P162" s="46"/>
      <c r="Q162" s="47"/>
      <c r="R162" s="886"/>
      <c r="S162" s="48"/>
      <c r="T162" s="889"/>
      <c r="U162" s="49"/>
      <c r="V162" s="889"/>
      <c r="W162" s="49"/>
      <c r="X162" s="889"/>
      <c r="Y162" s="49"/>
      <c r="Z162" s="889"/>
      <c r="AA162" s="49"/>
      <c r="AB162" s="889"/>
      <c r="AC162" s="49"/>
      <c r="AD162" s="889"/>
      <c r="AE162" s="49"/>
      <c r="AF162" s="889"/>
      <c r="AG162" s="50"/>
      <c r="AH162" s="880"/>
      <c r="AI162" s="880"/>
      <c r="AJ162" s="883"/>
      <c r="AK162" s="104">
        <f t="shared" si="437"/>
        <v>0</v>
      </c>
      <c r="AL162" s="51"/>
      <c r="AM162" s="52"/>
      <c r="AN162" s="52"/>
      <c r="AO162" s="52"/>
      <c r="AP162" s="52"/>
      <c r="AQ162" s="52"/>
      <c r="AR162" s="53">
        <f t="shared" si="438"/>
        <v>0</v>
      </c>
      <c r="AS162" s="54"/>
      <c r="AT162" s="52"/>
      <c r="AU162" s="53">
        <f t="shared" si="439"/>
        <v>0</v>
      </c>
      <c r="AV162" s="54"/>
      <c r="AW162" s="52"/>
      <c r="AX162" s="52"/>
      <c r="AY162" s="52"/>
      <c r="AZ162" s="55"/>
      <c r="BA162" s="56"/>
      <c r="BB162" s="56"/>
      <c r="BC162" s="57"/>
    </row>
    <row r="163" spans="1:55" ht="17.25" hidden="1" customHeight="1" x14ac:dyDescent="0.2">
      <c r="A163" s="955"/>
      <c r="B163" s="957"/>
      <c r="C163" s="959"/>
      <c r="D163" s="961"/>
      <c r="E163" s="966"/>
      <c r="F163" s="963"/>
      <c r="G163" s="985"/>
      <c r="H163" s="968"/>
      <c r="I163" s="972"/>
      <c r="J163" s="973"/>
      <c r="K163" s="979"/>
      <c r="L163" s="982"/>
      <c r="M163" s="175"/>
      <c r="N163" s="176"/>
      <c r="O163" s="177"/>
      <c r="P163" s="46"/>
      <c r="Q163" s="47"/>
      <c r="R163" s="886"/>
      <c r="S163" s="48"/>
      <c r="T163" s="889"/>
      <c r="U163" s="49"/>
      <c r="V163" s="889"/>
      <c r="W163" s="49"/>
      <c r="X163" s="889"/>
      <c r="Y163" s="49"/>
      <c r="Z163" s="889"/>
      <c r="AA163" s="49"/>
      <c r="AB163" s="889"/>
      <c r="AC163" s="49"/>
      <c r="AD163" s="889"/>
      <c r="AE163" s="49"/>
      <c r="AF163" s="889"/>
      <c r="AG163" s="50"/>
      <c r="AH163" s="880"/>
      <c r="AI163" s="880"/>
      <c r="AJ163" s="883"/>
      <c r="AK163" s="104">
        <f t="shared" si="437"/>
        <v>0</v>
      </c>
      <c r="AL163" s="51"/>
      <c r="AM163" s="52"/>
      <c r="AN163" s="52"/>
      <c r="AO163" s="52"/>
      <c r="AP163" s="52"/>
      <c r="AQ163" s="52"/>
      <c r="AR163" s="53">
        <f t="shared" si="438"/>
        <v>0</v>
      </c>
      <c r="AS163" s="54"/>
      <c r="AT163" s="52"/>
      <c r="AU163" s="53">
        <f t="shared" si="439"/>
        <v>0</v>
      </c>
      <c r="AV163" s="54"/>
      <c r="AW163" s="52"/>
      <c r="AX163" s="52"/>
      <c r="AY163" s="52"/>
      <c r="AZ163" s="55"/>
      <c r="BA163" s="56"/>
      <c r="BB163" s="56"/>
      <c r="BC163" s="57"/>
    </row>
    <row r="164" spans="1:55" ht="17.25" hidden="1" customHeight="1" x14ac:dyDescent="0.2">
      <c r="A164" s="955"/>
      <c r="B164" s="957"/>
      <c r="C164" s="959"/>
      <c r="D164" s="961"/>
      <c r="E164" s="966"/>
      <c r="F164" s="963"/>
      <c r="G164" s="985"/>
      <c r="H164" s="968"/>
      <c r="I164" s="972"/>
      <c r="J164" s="973"/>
      <c r="K164" s="979"/>
      <c r="L164" s="982"/>
      <c r="M164" s="175"/>
      <c r="N164" s="176"/>
      <c r="O164" s="177"/>
      <c r="P164" s="46"/>
      <c r="Q164" s="47"/>
      <c r="R164" s="886"/>
      <c r="S164" s="48"/>
      <c r="T164" s="889"/>
      <c r="U164" s="49"/>
      <c r="V164" s="889"/>
      <c r="W164" s="49"/>
      <c r="X164" s="889"/>
      <c r="Y164" s="49"/>
      <c r="Z164" s="889"/>
      <c r="AA164" s="49"/>
      <c r="AB164" s="889"/>
      <c r="AC164" s="49"/>
      <c r="AD164" s="889"/>
      <c r="AE164" s="49"/>
      <c r="AF164" s="889"/>
      <c r="AG164" s="50"/>
      <c r="AH164" s="880"/>
      <c r="AI164" s="880"/>
      <c r="AJ164" s="883"/>
      <c r="AK164" s="104">
        <f t="shared" si="437"/>
        <v>0</v>
      </c>
      <c r="AL164" s="51"/>
      <c r="AM164" s="52"/>
      <c r="AN164" s="52"/>
      <c r="AO164" s="52"/>
      <c r="AP164" s="52"/>
      <c r="AQ164" s="52"/>
      <c r="AR164" s="53">
        <f t="shared" si="438"/>
        <v>0</v>
      </c>
      <c r="AS164" s="54"/>
      <c r="AT164" s="52"/>
      <c r="AU164" s="53">
        <f t="shared" si="439"/>
        <v>0</v>
      </c>
      <c r="AV164" s="54"/>
      <c r="AW164" s="52"/>
      <c r="AX164" s="52"/>
      <c r="AY164" s="52"/>
      <c r="AZ164" s="55"/>
      <c r="BA164" s="56"/>
      <c r="BB164" s="56"/>
      <c r="BC164" s="57"/>
    </row>
    <row r="165" spans="1:55" ht="17.25" hidden="1" customHeight="1" x14ac:dyDescent="0.2">
      <c r="A165" s="955"/>
      <c r="B165" s="999"/>
      <c r="C165" s="1000"/>
      <c r="D165" s="1001"/>
      <c r="E165" s="966"/>
      <c r="F165" s="1002"/>
      <c r="G165" s="1003"/>
      <c r="H165" s="1004"/>
      <c r="I165" s="972"/>
      <c r="J165" s="973"/>
      <c r="K165" s="976"/>
      <c r="L165" s="982"/>
      <c r="M165" s="178"/>
      <c r="N165" s="179"/>
      <c r="O165" s="180"/>
      <c r="P165" s="107"/>
      <c r="Q165" s="108"/>
      <c r="R165" s="886"/>
      <c r="S165" s="109"/>
      <c r="T165" s="889"/>
      <c r="U165" s="110"/>
      <c r="V165" s="889"/>
      <c r="W165" s="110"/>
      <c r="X165" s="889"/>
      <c r="Y165" s="110"/>
      <c r="Z165" s="889"/>
      <c r="AA165" s="110"/>
      <c r="AB165" s="889"/>
      <c r="AC165" s="110"/>
      <c r="AD165" s="889"/>
      <c r="AE165" s="110"/>
      <c r="AF165" s="889"/>
      <c r="AG165" s="111"/>
      <c r="AH165" s="880"/>
      <c r="AI165" s="880"/>
      <c r="AJ165" s="884"/>
      <c r="AK165" s="104">
        <f t="shared" si="437"/>
        <v>0</v>
      </c>
      <c r="AL165" s="112"/>
      <c r="AM165" s="113"/>
      <c r="AN165" s="113"/>
      <c r="AO165" s="113"/>
      <c r="AP165" s="113"/>
      <c r="AQ165" s="113"/>
      <c r="AR165" s="53">
        <f t="shared" si="438"/>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956"/>
      <c r="B166" s="958"/>
      <c r="C166" s="960"/>
      <c r="D166" s="962"/>
      <c r="E166" s="967"/>
      <c r="F166" s="964"/>
      <c r="G166" s="986"/>
      <c r="H166" s="969"/>
      <c r="I166" s="974"/>
      <c r="J166" s="975"/>
      <c r="K166" s="980"/>
      <c r="L166" s="983"/>
      <c r="M166" s="181"/>
      <c r="N166" s="182"/>
      <c r="O166" s="183"/>
      <c r="P166" s="118"/>
      <c r="Q166" s="118"/>
      <c r="R166" s="887"/>
      <c r="S166" s="184"/>
      <c r="T166" s="890"/>
      <c r="U166" s="185"/>
      <c r="V166" s="890"/>
      <c r="W166" s="185"/>
      <c r="X166" s="890"/>
      <c r="Y166" s="185"/>
      <c r="Z166" s="890"/>
      <c r="AA166" s="185"/>
      <c r="AB166" s="890"/>
      <c r="AC166" s="185"/>
      <c r="AD166" s="890"/>
      <c r="AE166" s="185"/>
      <c r="AF166" s="890"/>
      <c r="AG166" s="186"/>
      <c r="AH166" s="881"/>
      <c r="AI166" s="881"/>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984"/>
      <c r="J167" s="984"/>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954">
        <v>17</v>
      </c>
      <c r="B168" s="162" t="s">
        <v>1706</v>
      </c>
      <c r="C168" s="163" t="s">
        <v>1707</v>
      </c>
      <c r="D168" s="164" t="s">
        <v>21</v>
      </c>
      <c r="E168" s="164" t="s">
        <v>1895</v>
      </c>
      <c r="F168" s="163" t="s">
        <v>1708</v>
      </c>
      <c r="G168" s="165" t="s">
        <v>1680</v>
      </c>
      <c r="H168" s="165" t="s">
        <v>1681</v>
      </c>
      <c r="I168" s="166" t="s">
        <v>1911</v>
      </c>
      <c r="J168" s="167">
        <f>+$N$3</f>
        <v>2017</v>
      </c>
      <c r="K168" s="165" t="s">
        <v>1928</v>
      </c>
      <c r="L168" s="166" t="s">
        <v>1929</v>
      </c>
      <c r="M168" s="163" t="s">
        <v>1709</v>
      </c>
      <c r="N168" s="163" t="s">
        <v>1710</v>
      </c>
      <c r="O168" s="163" t="s">
        <v>1711</v>
      </c>
      <c r="P168" s="163" t="s">
        <v>1712</v>
      </c>
      <c r="Q168" s="163" t="s">
        <v>1713</v>
      </c>
      <c r="R168" s="168">
        <f t="shared" ref="R168" si="440">SUM(R169:R175)</f>
        <v>0</v>
      </c>
      <c r="S168" s="169">
        <f t="shared" ref="S168" si="441">SUM(S169:S175)</f>
        <v>0</v>
      </c>
      <c r="T168" s="170">
        <f t="shared" ref="T168" si="442">SUM(T169:T175)</f>
        <v>0</v>
      </c>
      <c r="U168" s="171">
        <f t="shared" ref="U168" si="443">SUM(U169:U175)</f>
        <v>0</v>
      </c>
      <c r="V168" s="170">
        <f t="shared" ref="V168" si="444">SUM(V169:V175)</f>
        <v>0</v>
      </c>
      <c r="W168" s="171">
        <f t="shared" ref="W168" si="445">SUM(W169:W175)</f>
        <v>0</v>
      </c>
      <c r="X168" s="170">
        <f t="shared" ref="X168" si="446">SUM(X169:X175)</f>
        <v>0</v>
      </c>
      <c r="Y168" s="171">
        <f t="shared" ref="Y168" si="447">SUM(Y169:Y175)</f>
        <v>0</v>
      </c>
      <c r="Z168" s="170">
        <f t="shared" ref="Z168" si="448">SUM(Z169:Z175)</f>
        <v>0</v>
      </c>
      <c r="AA168" s="171">
        <f t="shared" ref="AA168" si="449">SUM(AA169:AA175)</f>
        <v>0</v>
      </c>
      <c r="AB168" s="170">
        <f t="shared" ref="AB168" si="450">SUM(AB169:AB175)</f>
        <v>0</v>
      </c>
      <c r="AC168" s="171">
        <f t="shared" ref="AC168" si="451">SUM(AC169:AC175)</f>
        <v>0</v>
      </c>
      <c r="AD168" s="170">
        <f t="shared" ref="AD168" si="452">SUM(AD169:AD175)</f>
        <v>0</v>
      </c>
      <c r="AE168" s="171">
        <f t="shared" ref="AE168" si="453">SUM(AE169:AE175)</f>
        <v>0</v>
      </c>
      <c r="AF168" s="170">
        <f t="shared" ref="AF168" si="454">SUM(AF169:AF175)</f>
        <v>0</v>
      </c>
      <c r="AG168" s="172">
        <f t="shared" ref="AG168" si="455">SUM(AG169:AG175)</f>
        <v>0</v>
      </c>
      <c r="AH168" s="878"/>
      <c r="AI168" s="878"/>
      <c r="AJ168" s="173">
        <f t="shared" ref="AJ168" si="456">SUM(AJ169:AJ175)</f>
        <v>0</v>
      </c>
      <c r="AK168" s="174">
        <f t="shared" ref="AK168" si="457">SUM(AK169:AK175)</f>
        <v>0</v>
      </c>
      <c r="AL168" s="41">
        <f t="shared" ref="AL168" si="458">SUM(AL169:AL175)</f>
        <v>0</v>
      </c>
      <c r="AM168" s="42">
        <f t="shared" ref="AM168" si="459">SUM(AM169:AM175)</f>
        <v>0</v>
      </c>
      <c r="AN168" s="42">
        <f t="shared" ref="AN168" si="460">SUM(AN169:AN175)</f>
        <v>0</v>
      </c>
      <c r="AO168" s="42">
        <f t="shared" ref="AO168" si="461">SUM(AO169:AO175)</f>
        <v>0</v>
      </c>
      <c r="AP168" s="42">
        <f t="shared" ref="AP168" si="462">SUM(AP169:AP175)</f>
        <v>0</v>
      </c>
      <c r="AQ168" s="42">
        <f t="shared" ref="AQ168" si="463">SUM(AQ169:AQ175)</f>
        <v>0</v>
      </c>
      <c r="AR168" s="43">
        <f t="shared" ref="AR168" si="464">SUM(AR169:AR175)</f>
        <v>0</v>
      </c>
      <c r="AS168" s="105">
        <f t="shared" ref="AS168" si="465">SUM(AS169:AS175)</f>
        <v>0</v>
      </c>
      <c r="AT168" s="42">
        <f t="shared" ref="AT168" si="466">SUM(AT169:AT175)</f>
        <v>0</v>
      </c>
      <c r="AU168" s="43">
        <f t="shared" ref="AU168" si="467">SUM(AU169:AU175)</f>
        <v>0</v>
      </c>
      <c r="AV168" s="105">
        <f t="shared" ref="AV168" si="468">SUM(AV169:AV175)</f>
        <v>0</v>
      </c>
      <c r="AW168" s="42">
        <f t="shared" ref="AW168" si="469">SUM(AW169:AW175)</f>
        <v>0</v>
      </c>
      <c r="AX168" s="42">
        <f t="shared" ref="AX168" si="470">SUM(AX169:AX175)</f>
        <v>0</v>
      </c>
      <c r="AY168" s="42">
        <f t="shared" ref="AY168" si="471">SUM(AY169:AY175)</f>
        <v>0</v>
      </c>
      <c r="AZ168" s="106">
        <f t="shared" ref="AZ168" si="472">SUM(AZ169:AZ175)</f>
        <v>0</v>
      </c>
      <c r="BA168" s="44" t="s">
        <v>1686</v>
      </c>
      <c r="BB168" s="44" t="s">
        <v>1687</v>
      </c>
      <c r="BC168" s="45" t="s">
        <v>1688</v>
      </c>
    </row>
    <row r="169" spans="1:55" ht="17.25" hidden="1" customHeight="1" x14ac:dyDescent="0.2">
      <c r="A169" s="955"/>
      <c r="B169" s="957" t="str">
        <f>VLOOKUP($D$9,'PROYECTOS REGISTRADOS'!$A$2:$D$82,4,0)</f>
        <v>Mejoramiento de la cobertura de Acueducto del Área Urbana y Área Rural del Municipio de Tocancipá, Cundinamarca, Centro Oriente</v>
      </c>
      <c r="C169" s="959" t="str">
        <f>VLOOKUP($D$9,'PROYECTOS REGISTRADOS'!$A$2:$D$82,3,0)</f>
        <v>2016-25817-0045</v>
      </c>
      <c r="D169" s="961"/>
      <c r="E169" s="965" t="str">
        <f>IF(D169=0,"0-0",(VLOOKUP(D169,'CONSOLIDADO PLAN DESARROLLO'!$EL$9:$ET$304,2,0)))</f>
        <v>0-0</v>
      </c>
      <c r="F169" s="963" t="str">
        <f>IF(D169=0,"0-0",(VLOOKUP(D169,'CONSOLIDADO PLAN DESARROLLO'!$EL$9:$ET$304,3,0)))</f>
        <v>0-0</v>
      </c>
      <c r="G169" s="985" t="str">
        <f>IF(D169=0,"0-0",(VLOOKUP(D169,'CONSOLIDADO PLAN DESARROLLO'!$EL$9:$ET$304,4,0)))</f>
        <v>0-0</v>
      </c>
      <c r="H169" s="968" t="str">
        <f>IF(D169=0,"0-0",(VLOOKUP(D169,'CONSOLIDADO PLAN DESARROLLO'!$EL$9:$ET$304,5,0)))</f>
        <v>0-0</v>
      </c>
      <c r="I169" s="970" t="str">
        <f>IF(D169=0,"0-0",(VLOOKUP(D169,'CONSOLIDADO PLAN DESARROLLO'!$EL$9:$ET$304,$R$3,0)))</f>
        <v>0-0</v>
      </c>
      <c r="J169" s="971"/>
      <c r="K169" s="979"/>
      <c r="L169" s="981"/>
      <c r="M169" s="175"/>
      <c r="N169" s="176"/>
      <c r="O169" s="177"/>
      <c r="P169" s="46"/>
      <c r="Q169" s="47"/>
      <c r="R169" s="885"/>
      <c r="S169" s="48"/>
      <c r="T169" s="888"/>
      <c r="U169" s="49"/>
      <c r="V169" s="888"/>
      <c r="W169" s="49"/>
      <c r="X169" s="888"/>
      <c r="Y169" s="49"/>
      <c r="Z169" s="888"/>
      <c r="AA169" s="49"/>
      <c r="AB169" s="888"/>
      <c r="AC169" s="49"/>
      <c r="AD169" s="888"/>
      <c r="AE169" s="49"/>
      <c r="AF169" s="888"/>
      <c r="AG169" s="50"/>
      <c r="AH169" s="879"/>
      <c r="AI169" s="879"/>
      <c r="AJ169" s="882">
        <f>+R169+T169+V169+X169+Z169+AB169+AD169+AF169</f>
        <v>0</v>
      </c>
      <c r="AK169" s="104">
        <f t="shared" ref="AK169:AK174" si="473">AC169+AE169+AG169+S169+U169+W169+Y169+AA169</f>
        <v>0</v>
      </c>
      <c r="AL169" s="51"/>
      <c r="AM169" s="52"/>
      <c r="AN169" s="52"/>
      <c r="AO169" s="52"/>
      <c r="AP169" s="52"/>
      <c r="AQ169" s="52"/>
      <c r="AR169" s="53">
        <f t="shared" ref="AR169:AR174" si="474">SUM(AL169:AQ169)</f>
        <v>0</v>
      </c>
      <c r="AS169" s="54"/>
      <c r="AT169" s="52"/>
      <c r="AU169" s="53">
        <f t="shared" ref="AU169:AU173" si="475">SUM(AS169:AT169)</f>
        <v>0</v>
      </c>
      <c r="AV169" s="54"/>
      <c r="AW169" s="52"/>
      <c r="AX169" s="52"/>
      <c r="AY169" s="52"/>
      <c r="AZ169" s="55"/>
      <c r="BA169" s="56"/>
      <c r="BB169" s="56"/>
      <c r="BC169" s="57"/>
    </row>
    <row r="170" spans="1:55" ht="17.25" hidden="1" customHeight="1" x14ac:dyDescent="0.2">
      <c r="A170" s="955"/>
      <c r="B170" s="957"/>
      <c r="C170" s="959"/>
      <c r="D170" s="961"/>
      <c r="E170" s="966"/>
      <c r="F170" s="963"/>
      <c r="G170" s="985"/>
      <c r="H170" s="968"/>
      <c r="I170" s="972"/>
      <c r="J170" s="973"/>
      <c r="K170" s="979"/>
      <c r="L170" s="982"/>
      <c r="M170" s="175"/>
      <c r="N170" s="176"/>
      <c r="O170" s="177"/>
      <c r="P170" s="46"/>
      <c r="Q170" s="47"/>
      <c r="R170" s="886"/>
      <c r="S170" s="48"/>
      <c r="T170" s="889"/>
      <c r="U170" s="49"/>
      <c r="V170" s="889"/>
      <c r="W170" s="49"/>
      <c r="X170" s="889"/>
      <c r="Y170" s="49"/>
      <c r="Z170" s="889"/>
      <c r="AA170" s="49"/>
      <c r="AB170" s="889"/>
      <c r="AC170" s="49"/>
      <c r="AD170" s="889"/>
      <c r="AE170" s="49"/>
      <c r="AF170" s="889"/>
      <c r="AG170" s="50"/>
      <c r="AH170" s="880"/>
      <c r="AI170" s="880"/>
      <c r="AJ170" s="883"/>
      <c r="AK170" s="104">
        <f t="shared" si="473"/>
        <v>0</v>
      </c>
      <c r="AL170" s="51"/>
      <c r="AM170" s="52"/>
      <c r="AN170" s="52"/>
      <c r="AO170" s="52"/>
      <c r="AP170" s="52"/>
      <c r="AQ170" s="52"/>
      <c r="AR170" s="53">
        <f t="shared" si="474"/>
        <v>0</v>
      </c>
      <c r="AS170" s="54"/>
      <c r="AT170" s="52"/>
      <c r="AU170" s="53">
        <f t="shared" si="475"/>
        <v>0</v>
      </c>
      <c r="AV170" s="54"/>
      <c r="AW170" s="52"/>
      <c r="AX170" s="52"/>
      <c r="AY170" s="52"/>
      <c r="AZ170" s="55"/>
      <c r="BA170" s="56"/>
      <c r="BB170" s="56"/>
      <c r="BC170" s="57"/>
    </row>
    <row r="171" spans="1:55" ht="17.25" hidden="1" customHeight="1" x14ac:dyDescent="0.2">
      <c r="A171" s="955"/>
      <c r="B171" s="957"/>
      <c r="C171" s="959"/>
      <c r="D171" s="961"/>
      <c r="E171" s="966"/>
      <c r="F171" s="963"/>
      <c r="G171" s="985"/>
      <c r="H171" s="968"/>
      <c r="I171" s="972"/>
      <c r="J171" s="973"/>
      <c r="K171" s="979"/>
      <c r="L171" s="982"/>
      <c r="M171" s="175"/>
      <c r="N171" s="176"/>
      <c r="O171" s="177"/>
      <c r="P171" s="46"/>
      <c r="Q171" s="47"/>
      <c r="R171" s="886"/>
      <c r="S171" s="48"/>
      <c r="T171" s="889"/>
      <c r="U171" s="49"/>
      <c r="V171" s="889"/>
      <c r="W171" s="49"/>
      <c r="X171" s="889"/>
      <c r="Y171" s="49"/>
      <c r="Z171" s="889"/>
      <c r="AA171" s="49"/>
      <c r="AB171" s="889"/>
      <c r="AC171" s="49"/>
      <c r="AD171" s="889"/>
      <c r="AE171" s="49"/>
      <c r="AF171" s="889"/>
      <c r="AG171" s="50"/>
      <c r="AH171" s="880"/>
      <c r="AI171" s="880"/>
      <c r="AJ171" s="883"/>
      <c r="AK171" s="104">
        <f t="shared" si="473"/>
        <v>0</v>
      </c>
      <c r="AL171" s="51"/>
      <c r="AM171" s="52"/>
      <c r="AN171" s="52"/>
      <c r="AO171" s="52"/>
      <c r="AP171" s="52"/>
      <c r="AQ171" s="52"/>
      <c r="AR171" s="53">
        <f t="shared" si="474"/>
        <v>0</v>
      </c>
      <c r="AS171" s="54"/>
      <c r="AT171" s="52"/>
      <c r="AU171" s="53">
        <f t="shared" si="475"/>
        <v>0</v>
      </c>
      <c r="AV171" s="54"/>
      <c r="AW171" s="52"/>
      <c r="AX171" s="52"/>
      <c r="AY171" s="52"/>
      <c r="AZ171" s="55"/>
      <c r="BA171" s="56"/>
      <c r="BB171" s="56"/>
      <c r="BC171" s="57"/>
    </row>
    <row r="172" spans="1:55" ht="17.25" hidden="1" customHeight="1" x14ac:dyDescent="0.2">
      <c r="A172" s="955"/>
      <c r="B172" s="957"/>
      <c r="C172" s="959"/>
      <c r="D172" s="961"/>
      <c r="E172" s="966"/>
      <c r="F172" s="963"/>
      <c r="G172" s="985"/>
      <c r="H172" s="968"/>
      <c r="I172" s="972"/>
      <c r="J172" s="973"/>
      <c r="K172" s="979"/>
      <c r="L172" s="982"/>
      <c r="M172" s="175"/>
      <c r="N172" s="176"/>
      <c r="O172" s="177"/>
      <c r="P172" s="46"/>
      <c r="Q172" s="47"/>
      <c r="R172" s="886"/>
      <c r="S172" s="48"/>
      <c r="T172" s="889"/>
      <c r="U172" s="49"/>
      <c r="V172" s="889"/>
      <c r="W172" s="49"/>
      <c r="X172" s="889"/>
      <c r="Y172" s="49"/>
      <c r="Z172" s="889"/>
      <c r="AA172" s="49"/>
      <c r="AB172" s="889"/>
      <c r="AC172" s="49"/>
      <c r="AD172" s="889"/>
      <c r="AE172" s="49"/>
      <c r="AF172" s="889"/>
      <c r="AG172" s="50"/>
      <c r="AH172" s="880"/>
      <c r="AI172" s="880"/>
      <c r="AJ172" s="883"/>
      <c r="AK172" s="104">
        <f t="shared" si="473"/>
        <v>0</v>
      </c>
      <c r="AL172" s="51"/>
      <c r="AM172" s="52"/>
      <c r="AN172" s="52"/>
      <c r="AO172" s="52"/>
      <c r="AP172" s="52"/>
      <c r="AQ172" s="52"/>
      <c r="AR172" s="53">
        <f t="shared" si="474"/>
        <v>0</v>
      </c>
      <c r="AS172" s="54"/>
      <c r="AT172" s="52"/>
      <c r="AU172" s="53">
        <f t="shared" si="475"/>
        <v>0</v>
      </c>
      <c r="AV172" s="54"/>
      <c r="AW172" s="52"/>
      <c r="AX172" s="52"/>
      <c r="AY172" s="52"/>
      <c r="AZ172" s="55"/>
      <c r="BA172" s="56"/>
      <c r="BB172" s="56"/>
      <c r="BC172" s="57"/>
    </row>
    <row r="173" spans="1:55" ht="17.25" hidden="1" customHeight="1" x14ac:dyDescent="0.2">
      <c r="A173" s="955"/>
      <c r="B173" s="957"/>
      <c r="C173" s="959"/>
      <c r="D173" s="961"/>
      <c r="E173" s="966"/>
      <c r="F173" s="963"/>
      <c r="G173" s="985"/>
      <c r="H173" s="968"/>
      <c r="I173" s="972"/>
      <c r="J173" s="973"/>
      <c r="K173" s="979"/>
      <c r="L173" s="982"/>
      <c r="M173" s="175"/>
      <c r="N173" s="176"/>
      <c r="O173" s="177"/>
      <c r="P173" s="46"/>
      <c r="Q173" s="47"/>
      <c r="R173" s="886"/>
      <c r="S173" s="48"/>
      <c r="T173" s="889"/>
      <c r="U173" s="49"/>
      <c r="V173" s="889"/>
      <c r="W173" s="49"/>
      <c r="X173" s="889"/>
      <c r="Y173" s="49"/>
      <c r="Z173" s="889"/>
      <c r="AA173" s="49"/>
      <c r="AB173" s="889"/>
      <c r="AC173" s="49"/>
      <c r="AD173" s="889"/>
      <c r="AE173" s="49"/>
      <c r="AF173" s="889"/>
      <c r="AG173" s="50"/>
      <c r="AH173" s="880"/>
      <c r="AI173" s="880"/>
      <c r="AJ173" s="883"/>
      <c r="AK173" s="104">
        <f t="shared" si="473"/>
        <v>0</v>
      </c>
      <c r="AL173" s="51"/>
      <c r="AM173" s="52"/>
      <c r="AN173" s="52"/>
      <c r="AO173" s="52"/>
      <c r="AP173" s="52"/>
      <c r="AQ173" s="52"/>
      <c r="AR173" s="53">
        <f t="shared" si="474"/>
        <v>0</v>
      </c>
      <c r="AS173" s="54"/>
      <c r="AT173" s="52"/>
      <c r="AU173" s="53">
        <f t="shared" si="475"/>
        <v>0</v>
      </c>
      <c r="AV173" s="54"/>
      <c r="AW173" s="52"/>
      <c r="AX173" s="52"/>
      <c r="AY173" s="52"/>
      <c r="AZ173" s="55"/>
      <c r="BA173" s="56"/>
      <c r="BB173" s="56"/>
      <c r="BC173" s="57"/>
    </row>
    <row r="174" spans="1:55" ht="17.25" hidden="1" customHeight="1" x14ac:dyDescent="0.2">
      <c r="A174" s="955"/>
      <c r="B174" s="999"/>
      <c r="C174" s="1000"/>
      <c r="D174" s="1001"/>
      <c r="E174" s="966"/>
      <c r="F174" s="1002"/>
      <c r="G174" s="1003"/>
      <c r="H174" s="1004"/>
      <c r="I174" s="972"/>
      <c r="J174" s="973"/>
      <c r="K174" s="976"/>
      <c r="L174" s="982"/>
      <c r="M174" s="178"/>
      <c r="N174" s="179"/>
      <c r="O174" s="180"/>
      <c r="P174" s="107"/>
      <c r="Q174" s="108"/>
      <c r="R174" s="886"/>
      <c r="S174" s="109"/>
      <c r="T174" s="889"/>
      <c r="U174" s="110"/>
      <c r="V174" s="889"/>
      <c r="W174" s="110"/>
      <c r="X174" s="889"/>
      <c r="Y174" s="110"/>
      <c r="Z174" s="889"/>
      <c r="AA174" s="110"/>
      <c r="AB174" s="889"/>
      <c r="AC174" s="110"/>
      <c r="AD174" s="889"/>
      <c r="AE174" s="110"/>
      <c r="AF174" s="889"/>
      <c r="AG174" s="111"/>
      <c r="AH174" s="880"/>
      <c r="AI174" s="880"/>
      <c r="AJ174" s="884"/>
      <c r="AK174" s="104">
        <f t="shared" si="473"/>
        <v>0</v>
      </c>
      <c r="AL174" s="112"/>
      <c r="AM174" s="113"/>
      <c r="AN174" s="113"/>
      <c r="AO174" s="113"/>
      <c r="AP174" s="113"/>
      <c r="AQ174" s="113"/>
      <c r="AR174" s="53">
        <f t="shared" si="474"/>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956"/>
      <c r="B175" s="958"/>
      <c r="C175" s="960"/>
      <c r="D175" s="962"/>
      <c r="E175" s="967"/>
      <c r="F175" s="964"/>
      <c r="G175" s="986"/>
      <c r="H175" s="969"/>
      <c r="I175" s="974"/>
      <c r="J175" s="975"/>
      <c r="K175" s="980"/>
      <c r="L175" s="983"/>
      <c r="M175" s="181"/>
      <c r="N175" s="182"/>
      <c r="O175" s="183"/>
      <c r="P175" s="118"/>
      <c r="Q175" s="118"/>
      <c r="R175" s="887"/>
      <c r="S175" s="184"/>
      <c r="T175" s="890"/>
      <c r="U175" s="185"/>
      <c r="V175" s="890"/>
      <c r="W175" s="185"/>
      <c r="X175" s="890"/>
      <c r="Y175" s="185"/>
      <c r="Z175" s="890"/>
      <c r="AA175" s="185"/>
      <c r="AB175" s="890"/>
      <c r="AC175" s="185"/>
      <c r="AD175" s="890"/>
      <c r="AE175" s="185"/>
      <c r="AF175" s="890"/>
      <c r="AG175" s="186"/>
      <c r="AH175" s="881"/>
      <c r="AI175" s="881"/>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984"/>
      <c r="J176" s="984"/>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954">
        <v>18</v>
      </c>
      <c r="B177" s="162" t="s">
        <v>1706</v>
      </c>
      <c r="C177" s="163" t="s">
        <v>1707</v>
      </c>
      <c r="D177" s="164" t="s">
        <v>21</v>
      </c>
      <c r="E177" s="164" t="s">
        <v>1895</v>
      </c>
      <c r="F177" s="163" t="s">
        <v>1708</v>
      </c>
      <c r="G177" s="165" t="s">
        <v>1680</v>
      </c>
      <c r="H177" s="165" t="s">
        <v>1681</v>
      </c>
      <c r="I177" s="166" t="s">
        <v>1911</v>
      </c>
      <c r="J177" s="167">
        <f>+$N$3</f>
        <v>2017</v>
      </c>
      <c r="K177" s="165" t="s">
        <v>1928</v>
      </c>
      <c r="L177" s="166" t="s">
        <v>1929</v>
      </c>
      <c r="M177" s="163" t="s">
        <v>1709</v>
      </c>
      <c r="N177" s="163" t="s">
        <v>1710</v>
      </c>
      <c r="O177" s="163" t="s">
        <v>1711</v>
      </c>
      <c r="P177" s="163" t="s">
        <v>1712</v>
      </c>
      <c r="Q177" s="163" t="s">
        <v>1713</v>
      </c>
      <c r="R177" s="168">
        <f t="shared" ref="R177" si="476">SUM(R178:R184)</f>
        <v>0</v>
      </c>
      <c r="S177" s="169">
        <f t="shared" ref="S177" si="477">SUM(S178:S184)</f>
        <v>0</v>
      </c>
      <c r="T177" s="170">
        <f t="shared" ref="T177" si="478">SUM(T178:T184)</f>
        <v>0</v>
      </c>
      <c r="U177" s="171">
        <f t="shared" ref="U177" si="479">SUM(U178:U184)</f>
        <v>0</v>
      </c>
      <c r="V177" s="170">
        <f t="shared" ref="V177" si="480">SUM(V178:V184)</f>
        <v>0</v>
      </c>
      <c r="W177" s="171">
        <f t="shared" ref="W177" si="481">SUM(W178:W184)</f>
        <v>0</v>
      </c>
      <c r="X177" s="170">
        <f t="shared" ref="X177" si="482">SUM(X178:X184)</f>
        <v>0</v>
      </c>
      <c r="Y177" s="171">
        <f t="shared" ref="Y177" si="483">SUM(Y178:Y184)</f>
        <v>0</v>
      </c>
      <c r="Z177" s="170">
        <f t="shared" ref="Z177" si="484">SUM(Z178:Z184)</f>
        <v>0</v>
      </c>
      <c r="AA177" s="171">
        <f t="shared" ref="AA177" si="485">SUM(AA178:AA184)</f>
        <v>0</v>
      </c>
      <c r="AB177" s="170">
        <f t="shared" ref="AB177" si="486">SUM(AB178:AB184)</f>
        <v>0</v>
      </c>
      <c r="AC177" s="171">
        <f t="shared" ref="AC177" si="487">SUM(AC178:AC184)</f>
        <v>0</v>
      </c>
      <c r="AD177" s="170">
        <f t="shared" ref="AD177" si="488">SUM(AD178:AD184)</f>
        <v>0</v>
      </c>
      <c r="AE177" s="171">
        <f t="shared" ref="AE177" si="489">SUM(AE178:AE184)</f>
        <v>0</v>
      </c>
      <c r="AF177" s="170">
        <f t="shared" ref="AF177" si="490">SUM(AF178:AF184)</f>
        <v>0</v>
      </c>
      <c r="AG177" s="172">
        <f t="shared" ref="AG177" si="491">SUM(AG178:AG184)</f>
        <v>0</v>
      </c>
      <c r="AH177" s="878"/>
      <c r="AI177" s="878"/>
      <c r="AJ177" s="173">
        <f t="shared" ref="AJ177" si="492">SUM(AJ178:AJ184)</f>
        <v>0</v>
      </c>
      <c r="AK177" s="174">
        <f t="shared" ref="AK177" si="493">SUM(AK178:AK184)</f>
        <v>0</v>
      </c>
      <c r="AL177" s="41">
        <f t="shared" ref="AL177" si="494">SUM(AL178:AL184)</f>
        <v>0</v>
      </c>
      <c r="AM177" s="42">
        <f t="shared" ref="AM177" si="495">SUM(AM178:AM184)</f>
        <v>0</v>
      </c>
      <c r="AN177" s="42">
        <f t="shared" ref="AN177" si="496">SUM(AN178:AN184)</f>
        <v>0</v>
      </c>
      <c r="AO177" s="42">
        <f t="shared" ref="AO177" si="497">SUM(AO178:AO184)</f>
        <v>0</v>
      </c>
      <c r="AP177" s="42">
        <f t="shared" ref="AP177" si="498">SUM(AP178:AP184)</f>
        <v>0</v>
      </c>
      <c r="AQ177" s="42">
        <f t="shared" ref="AQ177" si="499">SUM(AQ178:AQ184)</f>
        <v>0</v>
      </c>
      <c r="AR177" s="43">
        <f t="shared" ref="AR177" si="500">SUM(AR178:AR184)</f>
        <v>0</v>
      </c>
      <c r="AS177" s="105">
        <f t="shared" ref="AS177" si="501">SUM(AS178:AS184)</f>
        <v>0</v>
      </c>
      <c r="AT177" s="42">
        <f t="shared" ref="AT177" si="502">SUM(AT178:AT184)</f>
        <v>0</v>
      </c>
      <c r="AU177" s="43">
        <f t="shared" ref="AU177" si="503">SUM(AU178:AU184)</f>
        <v>0</v>
      </c>
      <c r="AV177" s="105">
        <f t="shared" ref="AV177" si="504">SUM(AV178:AV184)</f>
        <v>0</v>
      </c>
      <c r="AW177" s="42">
        <f t="shared" ref="AW177" si="505">SUM(AW178:AW184)</f>
        <v>0</v>
      </c>
      <c r="AX177" s="42">
        <f t="shared" ref="AX177" si="506">SUM(AX178:AX184)</f>
        <v>0</v>
      </c>
      <c r="AY177" s="42">
        <f t="shared" ref="AY177" si="507">SUM(AY178:AY184)</f>
        <v>0</v>
      </c>
      <c r="AZ177" s="106">
        <f t="shared" ref="AZ177" si="508">SUM(AZ178:AZ184)</f>
        <v>0</v>
      </c>
      <c r="BA177" s="44" t="s">
        <v>1686</v>
      </c>
      <c r="BB177" s="44" t="s">
        <v>1687</v>
      </c>
      <c r="BC177" s="45" t="s">
        <v>1688</v>
      </c>
    </row>
    <row r="178" spans="1:55" ht="17.25" hidden="1" customHeight="1" x14ac:dyDescent="0.2">
      <c r="A178" s="955"/>
      <c r="B178" s="957" t="str">
        <f>VLOOKUP($D$9,'PROYECTOS REGISTRADOS'!$A$2:$D$82,4,0)</f>
        <v>Mejoramiento de la cobertura de Acueducto del Área Urbana y Área Rural del Municipio de Tocancipá, Cundinamarca, Centro Oriente</v>
      </c>
      <c r="C178" s="959" t="str">
        <f>VLOOKUP($D$9,'PROYECTOS REGISTRADOS'!$A$2:$D$82,3,0)</f>
        <v>2016-25817-0045</v>
      </c>
      <c r="D178" s="961"/>
      <c r="E178" s="965" t="str">
        <f>IF(D178=0,"0-0",(VLOOKUP(D178,'CONSOLIDADO PLAN DESARROLLO'!$EL$9:$ET$304,2,0)))</f>
        <v>0-0</v>
      </c>
      <c r="F178" s="963" t="str">
        <f>IF(D178=0,"0-0",(VLOOKUP(D178,'CONSOLIDADO PLAN DESARROLLO'!$EL$9:$ET$304,3,0)))</f>
        <v>0-0</v>
      </c>
      <c r="G178" s="985" t="str">
        <f>IF(D178=0,"0-0",(VLOOKUP(D178,'CONSOLIDADO PLAN DESARROLLO'!$EL$9:$ET$304,4,0)))</f>
        <v>0-0</v>
      </c>
      <c r="H178" s="968" t="str">
        <f>IF(D178=0,"0-0",(VLOOKUP(D178,'CONSOLIDADO PLAN DESARROLLO'!$EL$9:$ET$304,5,0)))</f>
        <v>0-0</v>
      </c>
      <c r="I178" s="970" t="str">
        <f>IF(D178=0,"0-0",(VLOOKUP(D178,'CONSOLIDADO PLAN DESARROLLO'!$EL$9:$ET$304,$R$3,0)))</f>
        <v>0-0</v>
      </c>
      <c r="J178" s="971"/>
      <c r="K178" s="979"/>
      <c r="L178" s="981"/>
      <c r="M178" s="175"/>
      <c r="N178" s="176"/>
      <c r="O178" s="177"/>
      <c r="P178" s="46"/>
      <c r="Q178" s="47"/>
      <c r="R178" s="885"/>
      <c r="S178" s="48"/>
      <c r="T178" s="888"/>
      <c r="U178" s="49"/>
      <c r="V178" s="888"/>
      <c r="W178" s="49"/>
      <c r="X178" s="888"/>
      <c r="Y178" s="49"/>
      <c r="Z178" s="888"/>
      <c r="AA178" s="49"/>
      <c r="AB178" s="888"/>
      <c r="AC178" s="49"/>
      <c r="AD178" s="888"/>
      <c r="AE178" s="49"/>
      <c r="AF178" s="888"/>
      <c r="AG178" s="50"/>
      <c r="AH178" s="879"/>
      <c r="AI178" s="879"/>
      <c r="AJ178" s="882">
        <f>+R178+T178+V178+X178+Z178+AB178+AD178+AF178</f>
        <v>0</v>
      </c>
      <c r="AK178" s="104">
        <f t="shared" ref="AK178:AK183" si="509">AC178+AE178+AG178+S178+U178+W178+Y178+AA178</f>
        <v>0</v>
      </c>
      <c r="AL178" s="51"/>
      <c r="AM178" s="52"/>
      <c r="AN178" s="52"/>
      <c r="AO178" s="52"/>
      <c r="AP178" s="52"/>
      <c r="AQ178" s="52"/>
      <c r="AR178" s="53">
        <f t="shared" ref="AR178:AR183" si="510">SUM(AL178:AQ178)</f>
        <v>0</v>
      </c>
      <c r="AS178" s="54"/>
      <c r="AT178" s="52"/>
      <c r="AU178" s="53">
        <f t="shared" ref="AU178:AU182" si="511">SUM(AS178:AT178)</f>
        <v>0</v>
      </c>
      <c r="AV178" s="54"/>
      <c r="AW178" s="52"/>
      <c r="AX178" s="52"/>
      <c r="AY178" s="52"/>
      <c r="AZ178" s="55"/>
      <c r="BA178" s="56"/>
      <c r="BB178" s="56"/>
      <c r="BC178" s="57"/>
    </row>
    <row r="179" spans="1:55" ht="17.25" hidden="1" customHeight="1" x14ac:dyDescent="0.2">
      <c r="A179" s="955"/>
      <c r="B179" s="957"/>
      <c r="C179" s="959"/>
      <c r="D179" s="961"/>
      <c r="E179" s="966"/>
      <c r="F179" s="963"/>
      <c r="G179" s="985"/>
      <c r="H179" s="968"/>
      <c r="I179" s="972"/>
      <c r="J179" s="973"/>
      <c r="K179" s="979"/>
      <c r="L179" s="982"/>
      <c r="M179" s="175"/>
      <c r="N179" s="176"/>
      <c r="O179" s="177"/>
      <c r="P179" s="46"/>
      <c r="Q179" s="47"/>
      <c r="R179" s="886"/>
      <c r="S179" s="48"/>
      <c r="T179" s="889"/>
      <c r="U179" s="49"/>
      <c r="V179" s="889"/>
      <c r="W179" s="49"/>
      <c r="X179" s="889"/>
      <c r="Y179" s="49"/>
      <c r="Z179" s="889"/>
      <c r="AA179" s="49"/>
      <c r="AB179" s="889"/>
      <c r="AC179" s="49"/>
      <c r="AD179" s="889"/>
      <c r="AE179" s="49"/>
      <c r="AF179" s="889"/>
      <c r="AG179" s="50"/>
      <c r="AH179" s="880"/>
      <c r="AI179" s="880"/>
      <c r="AJ179" s="883"/>
      <c r="AK179" s="104">
        <f t="shared" si="509"/>
        <v>0</v>
      </c>
      <c r="AL179" s="51"/>
      <c r="AM179" s="52"/>
      <c r="AN179" s="52"/>
      <c r="AO179" s="52"/>
      <c r="AP179" s="52"/>
      <c r="AQ179" s="52"/>
      <c r="AR179" s="53">
        <f t="shared" si="510"/>
        <v>0</v>
      </c>
      <c r="AS179" s="54"/>
      <c r="AT179" s="52"/>
      <c r="AU179" s="53">
        <f t="shared" si="511"/>
        <v>0</v>
      </c>
      <c r="AV179" s="54"/>
      <c r="AW179" s="52"/>
      <c r="AX179" s="52"/>
      <c r="AY179" s="52"/>
      <c r="AZ179" s="55"/>
      <c r="BA179" s="56"/>
      <c r="BB179" s="56"/>
      <c r="BC179" s="57"/>
    </row>
    <row r="180" spans="1:55" ht="17.25" hidden="1" customHeight="1" x14ac:dyDescent="0.2">
      <c r="A180" s="955"/>
      <c r="B180" s="957"/>
      <c r="C180" s="959"/>
      <c r="D180" s="961"/>
      <c r="E180" s="966"/>
      <c r="F180" s="963"/>
      <c r="G180" s="985"/>
      <c r="H180" s="968"/>
      <c r="I180" s="972"/>
      <c r="J180" s="973"/>
      <c r="K180" s="979"/>
      <c r="L180" s="982"/>
      <c r="M180" s="175"/>
      <c r="N180" s="176"/>
      <c r="O180" s="177"/>
      <c r="P180" s="46"/>
      <c r="Q180" s="47"/>
      <c r="R180" s="886"/>
      <c r="S180" s="48"/>
      <c r="T180" s="889"/>
      <c r="U180" s="49"/>
      <c r="V180" s="889"/>
      <c r="W180" s="49"/>
      <c r="X180" s="889"/>
      <c r="Y180" s="49"/>
      <c r="Z180" s="889"/>
      <c r="AA180" s="49"/>
      <c r="AB180" s="889"/>
      <c r="AC180" s="49"/>
      <c r="AD180" s="889"/>
      <c r="AE180" s="49"/>
      <c r="AF180" s="889"/>
      <c r="AG180" s="50"/>
      <c r="AH180" s="880"/>
      <c r="AI180" s="880"/>
      <c r="AJ180" s="883"/>
      <c r="AK180" s="104">
        <f t="shared" si="509"/>
        <v>0</v>
      </c>
      <c r="AL180" s="51"/>
      <c r="AM180" s="52"/>
      <c r="AN180" s="52"/>
      <c r="AO180" s="52"/>
      <c r="AP180" s="52"/>
      <c r="AQ180" s="52"/>
      <c r="AR180" s="53">
        <f t="shared" si="510"/>
        <v>0</v>
      </c>
      <c r="AS180" s="54"/>
      <c r="AT180" s="52"/>
      <c r="AU180" s="53">
        <f t="shared" si="511"/>
        <v>0</v>
      </c>
      <c r="AV180" s="54"/>
      <c r="AW180" s="52"/>
      <c r="AX180" s="52"/>
      <c r="AY180" s="52"/>
      <c r="AZ180" s="55"/>
      <c r="BA180" s="56"/>
      <c r="BB180" s="56"/>
      <c r="BC180" s="57"/>
    </row>
    <row r="181" spans="1:55" ht="17.25" hidden="1" customHeight="1" x14ac:dyDescent="0.2">
      <c r="A181" s="955"/>
      <c r="B181" s="957"/>
      <c r="C181" s="959"/>
      <c r="D181" s="961"/>
      <c r="E181" s="966"/>
      <c r="F181" s="963"/>
      <c r="G181" s="985"/>
      <c r="H181" s="968"/>
      <c r="I181" s="972"/>
      <c r="J181" s="973"/>
      <c r="K181" s="979"/>
      <c r="L181" s="982"/>
      <c r="M181" s="175"/>
      <c r="N181" s="176"/>
      <c r="O181" s="177"/>
      <c r="P181" s="46"/>
      <c r="Q181" s="47"/>
      <c r="R181" s="886"/>
      <c r="S181" s="48"/>
      <c r="T181" s="889"/>
      <c r="U181" s="49"/>
      <c r="V181" s="889"/>
      <c r="W181" s="49"/>
      <c r="X181" s="889"/>
      <c r="Y181" s="49"/>
      <c r="Z181" s="889"/>
      <c r="AA181" s="49"/>
      <c r="AB181" s="889"/>
      <c r="AC181" s="49"/>
      <c r="AD181" s="889"/>
      <c r="AE181" s="49"/>
      <c r="AF181" s="889"/>
      <c r="AG181" s="50"/>
      <c r="AH181" s="880"/>
      <c r="AI181" s="880"/>
      <c r="AJ181" s="883"/>
      <c r="AK181" s="104">
        <f t="shared" si="509"/>
        <v>0</v>
      </c>
      <c r="AL181" s="51"/>
      <c r="AM181" s="52"/>
      <c r="AN181" s="52"/>
      <c r="AO181" s="52"/>
      <c r="AP181" s="52"/>
      <c r="AQ181" s="52"/>
      <c r="AR181" s="53">
        <f t="shared" si="510"/>
        <v>0</v>
      </c>
      <c r="AS181" s="54"/>
      <c r="AT181" s="52"/>
      <c r="AU181" s="53">
        <f t="shared" si="511"/>
        <v>0</v>
      </c>
      <c r="AV181" s="54"/>
      <c r="AW181" s="52"/>
      <c r="AX181" s="52"/>
      <c r="AY181" s="52"/>
      <c r="AZ181" s="55"/>
      <c r="BA181" s="56"/>
      <c r="BB181" s="56"/>
      <c r="BC181" s="57"/>
    </row>
    <row r="182" spans="1:55" ht="17.25" hidden="1" customHeight="1" x14ac:dyDescent="0.2">
      <c r="A182" s="955"/>
      <c r="B182" s="957"/>
      <c r="C182" s="959"/>
      <c r="D182" s="961"/>
      <c r="E182" s="966"/>
      <c r="F182" s="963"/>
      <c r="G182" s="985"/>
      <c r="H182" s="968"/>
      <c r="I182" s="972"/>
      <c r="J182" s="973"/>
      <c r="K182" s="979"/>
      <c r="L182" s="982"/>
      <c r="M182" s="175"/>
      <c r="N182" s="176"/>
      <c r="O182" s="177"/>
      <c r="P182" s="46"/>
      <c r="Q182" s="47"/>
      <c r="R182" s="886"/>
      <c r="S182" s="48"/>
      <c r="T182" s="889"/>
      <c r="U182" s="49"/>
      <c r="V182" s="889"/>
      <c r="W182" s="49"/>
      <c r="X182" s="889"/>
      <c r="Y182" s="49"/>
      <c r="Z182" s="889"/>
      <c r="AA182" s="49"/>
      <c r="AB182" s="889"/>
      <c r="AC182" s="49"/>
      <c r="AD182" s="889"/>
      <c r="AE182" s="49"/>
      <c r="AF182" s="889"/>
      <c r="AG182" s="50"/>
      <c r="AH182" s="880"/>
      <c r="AI182" s="880"/>
      <c r="AJ182" s="883"/>
      <c r="AK182" s="104">
        <f t="shared" si="509"/>
        <v>0</v>
      </c>
      <c r="AL182" s="51"/>
      <c r="AM182" s="52"/>
      <c r="AN182" s="52"/>
      <c r="AO182" s="52"/>
      <c r="AP182" s="52"/>
      <c r="AQ182" s="52"/>
      <c r="AR182" s="53">
        <f t="shared" si="510"/>
        <v>0</v>
      </c>
      <c r="AS182" s="54"/>
      <c r="AT182" s="52"/>
      <c r="AU182" s="53">
        <f t="shared" si="511"/>
        <v>0</v>
      </c>
      <c r="AV182" s="54"/>
      <c r="AW182" s="52"/>
      <c r="AX182" s="52"/>
      <c r="AY182" s="52"/>
      <c r="AZ182" s="55"/>
      <c r="BA182" s="56"/>
      <c r="BB182" s="56"/>
      <c r="BC182" s="57"/>
    </row>
    <row r="183" spans="1:55" ht="17.25" hidden="1" customHeight="1" x14ac:dyDescent="0.2">
      <c r="A183" s="955"/>
      <c r="B183" s="999"/>
      <c r="C183" s="1000"/>
      <c r="D183" s="1001"/>
      <c r="E183" s="966"/>
      <c r="F183" s="1002"/>
      <c r="G183" s="1003"/>
      <c r="H183" s="1004"/>
      <c r="I183" s="972"/>
      <c r="J183" s="973"/>
      <c r="K183" s="976"/>
      <c r="L183" s="982"/>
      <c r="M183" s="178"/>
      <c r="N183" s="179"/>
      <c r="O183" s="180"/>
      <c r="P183" s="107"/>
      <c r="Q183" s="108"/>
      <c r="R183" s="886"/>
      <c r="S183" s="109"/>
      <c r="T183" s="889"/>
      <c r="U183" s="110"/>
      <c r="V183" s="889"/>
      <c r="W183" s="110"/>
      <c r="X183" s="889"/>
      <c r="Y183" s="110"/>
      <c r="Z183" s="889"/>
      <c r="AA183" s="110"/>
      <c r="AB183" s="889"/>
      <c r="AC183" s="110"/>
      <c r="AD183" s="889"/>
      <c r="AE183" s="110"/>
      <c r="AF183" s="889"/>
      <c r="AG183" s="111"/>
      <c r="AH183" s="880"/>
      <c r="AI183" s="880"/>
      <c r="AJ183" s="884"/>
      <c r="AK183" s="104">
        <f t="shared" si="509"/>
        <v>0</v>
      </c>
      <c r="AL183" s="112"/>
      <c r="AM183" s="113"/>
      <c r="AN183" s="113"/>
      <c r="AO183" s="113"/>
      <c r="AP183" s="113"/>
      <c r="AQ183" s="113"/>
      <c r="AR183" s="53">
        <f t="shared" si="510"/>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956"/>
      <c r="B184" s="958"/>
      <c r="C184" s="960"/>
      <c r="D184" s="962"/>
      <c r="E184" s="967"/>
      <c r="F184" s="964"/>
      <c r="G184" s="986"/>
      <c r="H184" s="969"/>
      <c r="I184" s="974"/>
      <c r="J184" s="975"/>
      <c r="K184" s="980"/>
      <c r="L184" s="983"/>
      <c r="M184" s="181"/>
      <c r="N184" s="182"/>
      <c r="O184" s="183"/>
      <c r="P184" s="118"/>
      <c r="Q184" s="118"/>
      <c r="R184" s="887"/>
      <c r="S184" s="184"/>
      <c r="T184" s="890"/>
      <c r="U184" s="185"/>
      <c r="V184" s="890"/>
      <c r="W184" s="185"/>
      <c r="X184" s="890"/>
      <c r="Y184" s="185"/>
      <c r="Z184" s="890"/>
      <c r="AA184" s="185"/>
      <c r="AB184" s="890"/>
      <c r="AC184" s="185"/>
      <c r="AD184" s="890"/>
      <c r="AE184" s="185"/>
      <c r="AF184" s="890"/>
      <c r="AG184" s="186"/>
      <c r="AH184" s="881"/>
      <c r="AI184" s="881"/>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984"/>
      <c r="J185" s="984"/>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954">
        <v>19</v>
      </c>
      <c r="B186" s="162" t="s">
        <v>1706</v>
      </c>
      <c r="C186" s="163" t="s">
        <v>1707</v>
      </c>
      <c r="D186" s="164" t="s">
        <v>21</v>
      </c>
      <c r="E186" s="164" t="s">
        <v>1895</v>
      </c>
      <c r="F186" s="163" t="s">
        <v>1708</v>
      </c>
      <c r="G186" s="165" t="s">
        <v>1680</v>
      </c>
      <c r="H186" s="165" t="s">
        <v>1681</v>
      </c>
      <c r="I186" s="166" t="s">
        <v>1911</v>
      </c>
      <c r="J186" s="167">
        <f>+$N$3</f>
        <v>2017</v>
      </c>
      <c r="K186" s="165" t="s">
        <v>1928</v>
      </c>
      <c r="L186" s="166" t="s">
        <v>1929</v>
      </c>
      <c r="M186" s="163" t="s">
        <v>1709</v>
      </c>
      <c r="N186" s="163" t="s">
        <v>1710</v>
      </c>
      <c r="O186" s="163" t="s">
        <v>1711</v>
      </c>
      <c r="P186" s="163" t="s">
        <v>1712</v>
      </c>
      <c r="Q186" s="163" t="s">
        <v>1713</v>
      </c>
      <c r="R186" s="168">
        <f t="shared" ref="R186" si="512">SUM(R187:R193)</f>
        <v>0</v>
      </c>
      <c r="S186" s="169">
        <f t="shared" ref="S186" si="513">SUM(S187:S193)</f>
        <v>0</v>
      </c>
      <c r="T186" s="170">
        <f t="shared" ref="T186" si="514">SUM(T187:T193)</f>
        <v>0</v>
      </c>
      <c r="U186" s="171">
        <f t="shared" ref="U186" si="515">SUM(U187:U193)</f>
        <v>0</v>
      </c>
      <c r="V186" s="170">
        <f t="shared" ref="V186" si="516">SUM(V187:V193)</f>
        <v>0</v>
      </c>
      <c r="W186" s="171">
        <f t="shared" ref="W186" si="517">SUM(W187:W193)</f>
        <v>0</v>
      </c>
      <c r="X186" s="170">
        <f t="shared" ref="X186" si="518">SUM(X187:X193)</f>
        <v>0</v>
      </c>
      <c r="Y186" s="171">
        <f t="shared" ref="Y186" si="519">SUM(Y187:Y193)</f>
        <v>0</v>
      </c>
      <c r="Z186" s="170">
        <f t="shared" ref="Z186" si="520">SUM(Z187:Z193)</f>
        <v>0</v>
      </c>
      <c r="AA186" s="171">
        <f t="shared" ref="AA186" si="521">SUM(AA187:AA193)</f>
        <v>0</v>
      </c>
      <c r="AB186" s="170">
        <f t="shared" ref="AB186" si="522">SUM(AB187:AB193)</f>
        <v>0</v>
      </c>
      <c r="AC186" s="171">
        <f t="shared" ref="AC186" si="523">SUM(AC187:AC193)</f>
        <v>0</v>
      </c>
      <c r="AD186" s="170">
        <f t="shared" ref="AD186" si="524">SUM(AD187:AD193)</f>
        <v>0</v>
      </c>
      <c r="AE186" s="171">
        <f t="shared" ref="AE186" si="525">SUM(AE187:AE193)</f>
        <v>0</v>
      </c>
      <c r="AF186" s="170">
        <f t="shared" ref="AF186" si="526">SUM(AF187:AF193)</f>
        <v>0</v>
      </c>
      <c r="AG186" s="172">
        <f t="shared" ref="AG186" si="527">SUM(AG187:AG193)</f>
        <v>0</v>
      </c>
      <c r="AH186" s="878"/>
      <c r="AI186" s="878"/>
      <c r="AJ186" s="173">
        <f t="shared" ref="AJ186" si="528">SUM(AJ187:AJ193)</f>
        <v>0</v>
      </c>
      <c r="AK186" s="174">
        <f t="shared" ref="AK186" si="529">SUM(AK187:AK193)</f>
        <v>0</v>
      </c>
      <c r="AL186" s="41">
        <f t="shared" ref="AL186" si="530">SUM(AL187:AL193)</f>
        <v>0</v>
      </c>
      <c r="AM186" s="42">
        <f t="shared" ref="AM186" si="531">SUM(AM187:AM193)</f>
        <v>0</v>
      </c>
      <c r="AN186" s="42">
        <f t="shared" ref="AN186" si="532">SUM(AN187:AN193)</f>
        <v>0</v>
      </c>
      <c r="AO186" s="42">
        <f t="shared" ref="AO186" si="533">SUM(AO187:AO193)</f>
        <v>0</v>
      </c>
      <c r="AP186" s="42">
        <f t="shared" ref="AP186" si="534">SUM(AP187:AP193)</f>
        <v>0</v>
      </c>
      <c r="AQ186" s="42">
        <f t="shared" ref="AQ186" si="535">SUM(AQ187:AQ193)</f>
        <v>0</v>
      </c>
      <c r="AR186" s="43">
        <f t="shared" ref="AR186" si="536">SUM(AR187:AR193)</f>
        <v>0</v>
      </c>
      <c r="AS186" s="105">
        <f t="shared" ref="AS186" si="537">SUM(AS187:AS193)</f>
        <v>0</v>
      </c>
      <c r="AT186" s="42">
        <f t="shared" ref="AT186" si="538">SUM(AT187:AT193)</f>
        <v>0</v>
      </c>
      <c r="AU186" s="43">
        <f t="shared" ref="AU186" si="539">SUM(AU187:AU193)</f>
        <v>0</v>
      </c>
      <c r="AV186" s="105">
        <f t="shared" ref="AV186" si="540">SUM(AV187:AV193)</f>
        <v>0</v>
      </c>
      <c r="AW186" s="42">
        <f t="shared" ref="AW186" si="541">SUM(AW187:AW193)</f>
        <v>0</v>
      </c>
      <c r="AX186" s="42">
        <f t="shared" ref="AX186" si="542">SUM(AX187:AX193)</f>
        <v>0</v>
      </c>
      <c r="AY186" s="42">
        <f t="shared" ref="AY186" si="543">SUM(AY187:AY193)</f>
        <v>0</v>
      </c>
      <c r="AZ186" s="106">
        <f t="shared" ref="AZ186" si="544">SUM(AZ187:AZ193)</f>
        <v>0</v>
      </c>
      <c r="BA186" s="44" t="s">
        <v>1686</v>
      </c>
      <c r="BB186" s="44" t="s">
        <v>1687</v>
      </c>
      <c r="BC186" s="45" t="s">
        <v>1688</v>
      </c>
    </row>
    <row r="187" spans="1:55" ht="17.25" hidden="1" customHeight="1" x14ac:dyDescent="0.2">
      <c r="A187" s="955"/>
      <c r="B187" s="957" t="str">
        <f>VLOOKUP($D$9,'PROYECTOS REGISTRADOS'!$A$2:$D$82,4,0)</f>
        <v>Mejoramiento de la cobertura de Acueducto del Área Urbana y Área Rural del Municipio de Tocancipá, Cundinamarca, Centro Oriente</v>
      </c>
      <c r="C187" s="959" t="str">
        <f>VLOOKUP($D$9,'PROYECTOS REGISTRADOS'!$A$2:$D$82,3,0)</f>
        <v>2016-25817-0045</v>
      </c>
      <c r="D187" s="961"/>
      <c r="E187" s="965" t="str">
        <f>IF(D187=0,"0-0",(VLOOKUP(D187,'CONSOLIDADO PLAN DESARROLLO'!$EL$9:$ET$304,2,0)))</f>
        <v>0-0</v>
      </c>
      <c r="F187" s="963" t="str">
        <f>IF(D187=0,"0-0",(VLOOKUP(D187,'CONSOLIDADO PLAN DESARROLLO'!$EL$9:$ET$304,3,0)))</f>
        <v>0-0</v>
      </c>
      <c r="G187" s="985" t="str">
        <f>IF(D187=0,"0-0",(VLOOKUP(D187,'CONSOLIDADO PLAN DESARROLLO'!$EL$9:$ET$304,4,0)))</f>
        <v>0-0</v>
      </c>
      <c r="H187" s="968" t="str">
        <f>IF(D187=0,"0-0",(VLOOKUP(D187,'CONSOLIDADO PLAN DESARROLLO'!$EL$9:$ET$304,5,0)))</f>
        <v>0-0</v>
      </c>
      <c r="I187" s="970" t="str">
        <f>IF(D187=0,"0-0",(VLOOKUP(D187,'CONSOLIDADO PLAN DESARROLLO'!$EL$9:$ET$304,$R$3,0)))</f>
        <v>0-0</v>
      </c>
      <c r="J187" s="971"/>
      <c r="K187" s="979"/>
      <c r="L187" s="981"/>
      <c r="M187" s="175"/>
      <c r="N187" s="176"/>
      <c r="O187" s="177"/>
      <c r="P187" s="46"/>
      <c r="Q187" s="47"/>
      <c r="R187" s="885"/>
      <c r="S187" s="48"/>
      <c r="T187" s="888"/>
      <c r="U187" s="49"/>
      <c r="V187" s="888"/>
      <c r="W187" s="49"/>
      <c r="X187" s="888"/>
      <c r="Y187" s="49"/>
      <c r="Z187" s="888"/>
      <c r="AA187" s="49"/>
      <c r="AB187" s="888"/>
      <c r="AC187" s="49"/>
      <c r="AD187" s="888"/>
      <c r="AE187" s="49"/>
      <c r="AF187" s="888"/>
      <c r="AG187" s="50"/>
      <c r="AH187" s="879"/>
      <c r="AI187" s="879"/>
      <c r="AJ187" s="882">
        <f>+R187+T187+V187+X187+Z187+AB187+AD187+AF187</f>
        <v>0</v>
      </c>
      <c r="AK187" s="104">
        <f t="shared" ref="AK187:AK192" si="545">AC187+AE187+AG187+S187+U187+W187+Y187+AA187</f>
        <v>0</v>
      </c>
      <c r="AL187" s="51"/>
      <c r="AM187" s="52"/>
      <c r="AN187" s="52"/>
      <c r="AO187" s="52"/>
      <c r="AP187" s="52"/>
      <c r="AQ187" s="52"/>
      <c r="AR187" s="53">
        <f t="shared" ref="AR187:AR192" si="546">SUM(AL187:AQ187)</f>
        <v>0</v>
      </c>
      <c r="AS187" s="54"/>
      <c r="AT187" s="52"/>
      <c r="AU187" s="53">
        <f t="shared" ref="AU187:AU191" si="547">SUM(AS187:AT187)</f>
        <v>0</v>
      </c>
      <c r="AV187" s="54"/>
      <c r="AW187" s="52"/>
      <c r="AX187" s="52"/>
      <c r="AY187" s="52"/>
      <c r="AZ187" s="55"/>
      <c r="BA187" s="56"/>
      <c r="BB187" s="56"/>
      <c r="BC187" s="57"/>
    </row>
    <row r="188" spans="1:55" ht="17.25" hidden="1" customHeight="1" x14ac:dyDescent="0.2">
      <c r="A188" s="955"/>
      <c r="B188" s="957"/>
      <c r="C188" s="959"/>
      <c r="D188" s="961"/>
      <c r="E188" s="966"/>
      <c r="F188" s="963"/>
      <c r="G188" s="985"/>
      <c r="H188" s="968"/>
      <c r="I188" s="972"/>
      <c r="J188" s="973"/>
      <c r="K188" s="979"/>
      <c r="L188" s="982"/>
      <c r="M188" s="175"/>
      <c r="N188" s="176"/>
      <c r="O188" s="177"/>
      <c r="P188" s="46"/>
      <c r="Q188" s="47"/>
      <c r="R188" s="886"/>
      <c r="S188" s="48"/>
      <c r="T188" s="889"/>
      <c r="U188" s="49"/>
      <c r="V188" s="889"/>
      <c r="W188" s="49"/>
      <c r="X188" s="889"/>
      <c r="Y188" s="49"/>
      <c r="Z188" s="889"/>
      <c r="AA188" s="49"/>
      <c r="AB188" s="889"/>
      <c r="AC188" s="49"/>
      <c r="AD188" s="889"/>
      <c r="AE188" s="49"/>
      <c r="AF188" s="889"/>
      <c r="AG188" s="50"/>
      <c r="AH188" s="880"/>
      <c r="AI188" s="880"/>
      <c r="AJ188" s="883"/>
      <c r="AK188" s="104">
        <f t="shared" si="545"/>
        <v>0</v>
      </c>
      <c r="AL188" s="51"/>
      <c r="AM188" s="52"/>
      <c r="AN188" s="52"/>
      <c r="AO188" s="52"/>
      <c r="AP188" s="52"/>
      <c r="AQ188" s="52"/>
      <c r="AR188" s="53">
        <f t="shared" si="546"/>
        <v>0</v>
      </c>
      <c r="AS188" s="54"/>
      <c r="AT188" s="52"/>
      <c r="AU188" s="53">
        <f t="shared" si="547"/>
        <v>0</v>
      </c>
      <c r="AV188" s="54"/>
      <c r="AW188" s="52"/>
      <c r="AX188" s="52"/>
      <c r="AY188" s="52"/>
      <c r="AZ188" s="55"/>
      <c r="BA188" s="56"/>
      <c r="BB188" s="56"/>
      <c r="BC188" s="57"/>
    </row>
    <row r="189" spans="1:55" ht="17.25" hidden="1" customHeight="1" x14ac:dyDescent="0.2">
      <c r="A189" s="955"/>
      <c r="B189" s="957"/>
      <c r="C189" s="959"/>
      <c r="D189" s="961"/>
      <c r="E189" s="966"/>
      <c r="F189" s="963"/>
      <c r="G189" s="985"/>
      <c r="H189" s="968"/>
      <c r="I189" s="972"/>
      <c r="J189" s="973"/>
      <c r="K189" s="979"/>
      <c r="L189" s="982"/>
      <c r="M189" s="175"/>
      <c r="N189" s="176"/>
      <c r="O189" s="177"/>
      <c r="P189" s="46"/>
      <c r="Q189" s="47"/>
      <c r="R189" s="886"/>
      <c r="S189" s="48"/>
      <c r="T189" s="889"/>
      <c r="U189" s="49"/>
      <c r="V189" s="889"/>
      <c r="W189" s="49"/>
      <c r="X189" s="889"/>
      <c r="Y189" s="49"/>
      <c r="Z189" s="889"/>
      <c r="AA189" s="49"/>
      <c r="AB189" s="889"/>
      <c r="AC189" s="49"/>
      <c r="AD189" s="889"/>
      <c r="AE189" s="49"/>
      <c r="AF189" s="889"/>
      <c r="AG189" s="50"/>
      <c r="AH189" s="880"/>
      <c r="AI189" s="880"/>
      <c r="AJ189" s="883"/>
      <c r="AK189" s="104">
        <f t="shared" si="545"/>
        <v>0</v>
      </c>
      <c r="AL189" s="51"/>
      <c r="AM189" s="52"/>
      <c r="AN189" s="52"/>
      <c r="AO189" s="52"/>
      <c r="AP189" s="52"/>
      <c r="AQ189" s="52"/>
      <c r="AR189" s="53">
        <f t="shared" si="546"/>
        <v>0</v>
      </c>
      <c r="AS189" s="54"/>
      <c r="AT189" s="52"/>
      <c r="AU189" s="53">
        <f t="shared" si="547"/>
        <v>0</v>
      </c>
      <c r="AV189" s="54"/>
      <c r="AW189" s="52"/>
      <c r="AX189" s="52"/>
      <c r="AY189" s="52"/>
      <c r="AZ189" s="55"/>
      <c r="BA189" s="56"/>
      <c r="BB189" s="56"/>
      <c r="BC189" s="57"/>
    </row>
    <row r="190" spans="1:55" ht="17.25" hidden="1" customHeight="1" x14ac:dyDescent="0.2">
      <c r="A190" s="955"/>
      <c r="B190" s="957"/>
      <c r="C190" s="959"/>
      <c r="D190" s="961"/>
      <c r="E190" s="966"/>
      <c r="F190" s="963"/>
      <c r="G190" s="985"/>
      <c r="H190" s="968"/>
      <c r="I190" s="972"/>
      <c r="J190" s="973"/>
      <c r="K190" s="979"/>
      <c r="L190" s="982"/>
      <c r="M190" s="175"/>
      <c r="N190" s="176"/>
      <c r="O190" s="177"/>
      <c r="P190" s="46"/>
      <c r="Q190" s="47"/>
      <c r="R190" s="886"/>
      <c r="S190" s="48"/>
      <c r="T190" s="889"/>
      <c r="U190" s="49"/>
      <c r="V190" s="889"/>
      <c r="W190" s="49"/>
      <c r="X190" s="889"/>
      <c r="Y190" s="49"/>
      <c r="Z190" s="889"/>
      <c r="AA190" s="49"/>
      <c r="AB190" s="889"/>
      <c r="AC190" s="49"/>
      <c r="AD190" s="889"/>
      <c r="AE190" s="49"/>
      <c r="AF190" s="889"/>
      <c r="AG190" s="50"/>
      <c r="AH190" s="880"/>
      <c r="AI190" s="880"/>
      <c r="AJ190" s="883"/>
      <c r="AK190" s="104">
        <f t="shared" si="545"/>
        <v>0</v>
      </c>
      <c r="AL190" s="51"/>
      <c r="AM190" s="52"/>
      <c r="AN190" s="52"/>
      <c r="AO190" s="52"/>
      <c r="AP190" s="52"/>
      <c r="AQ190" s="52"/>
      <c r="AR190" s="53">
        <f t="shared" si="546"/>
        <v>0</v>
      </c>
      <c r="AS190" s="54"/>
      <c r="AT190" s="52"/>
      <c r="AU190" s="53">
        <f t="shared" si="547"/>
        <v>0</v>
      </c>
      <c r="AV190" s="54"/>
      <c r="AW190" s="52"/>
      <c r="AX190" s="52"/>
      <c r="AY190" s="52"/>
      <c r="AZ190" s="55"/>
      <c r="BA190" s="56"/>
      <c r="BB190" s="56"/>
      <c r="BC190" s="57"/>
    </row>
    <row r="191" spans="1:55" ht="17.25" hidden="1" customHeight="1" x14ac:dyDescent="0.2">
      <c r="A191" s="955"/>
      <c r="B191" s="957"/>
      <c r="C191" s="959"/>
      <c r="D191" s="961"/>
      <c r="E191" s="966"/>
      <c r="F191" s="963"/>
      <c r="G191" s="985"/>
      <c r="H191" s="968"/>
      <c r="I191" s="972"/>
      <c r="J191" s="973"/>
      <c r="K191" s="979"/>
      <c r="L191" s="982"/>
      <c r="M191" s="175"/>
      <c r="N191" s="176"/>
      <c r="O191" s="177"/>
      <c r="P191" s="46"/>
      <c r="Q191" s="47"/>
      <c r="R191" s="886"/>
      <c r="S191" s="48"/>
      <c r="T191" s="889"/>
      <c r="U191" s="49"/>
      <c r="V191" s="889"/>
      <c r="W191" s="49"/>
      <c r="X191" s="889"/>
      <c r="Y191" s="49"/>
      <c r="Z191" s="889"/>
      <c r="AA191" s="49"/>
      <c r="AB191" s="889"/>
      <c r="AC191" s="49"/>
      <c r="AD191" s="889"/>
      <c r="AE191" s="49"/>
      <c r="AF191" s="889"/>
      <c r="AG191" s="50"/>
      <c r="AH191" s="880"/>
      <c r="AI191" s="880"/>
      <c r="AJ191" s="883"/>
      <c r="AK191" s="104">
        <f t="shared" si="545"/>
        <v>0</v>
      </c>
      <c r="AL191" s="51"/>
      <c r="AM191" s="52"/>
      <c r="AN191" s="52"/>
      <c r="AO191" s="52"/>
      <c r="AP191" s="52"/>
      <c r="AQ191" s="52"/>
      <c r="AR191" s="53">
        <f t="shared" si="546"/>
        <v>0</v>
      </c>
      <c r="AS191" s="54"/>
      <c r="AT191" s="52"/>
      <c r="AU191" s="53">
        <f t="shared" si="547"/>
        <v>0</v>
      </c>
      <c r="AV191" s="54"/>
      <c r="AW191" s="52"/>
      <c r="AX191" s="52"/>
      <c r="AY191" s="52"/>
      <c r="AZ191" s="55"/>
      <c r="BA191" s="56"/>
      <c r="BB191" s="56"/>
      <c r="BC191" s="57"/>
    </row>
    <row r="192" spans="1:55" ht="17.25" hidden="1" customHeight="1" x14ac:dyDescent="0.2">
      <c r="A192" s="955"/>
      <c r="B192" s="999"/>
      <c r="C192" s="1000"/>
      <c r="D192" s="1001"/>
      <c r="E192" s="966"/>
      <c r="F192" s="1002"/>
      <c r="G192" s="1003"/>
      <c r="H192" s="1004"/>
      <c r="I192" s="972"/>
      <c r="J192" s="973"/>
      <c r="K192" s="976"/>
      <c r="L192" s="982"/>
      <c r="M192" s="178"/>
      <c r="N192" s="179"/>
      <c r="O192" s="180"/>
      <c r="P192" s="107"/>
      <c r="Q192" s="108"/>
      <c r="R192" s="886"/>
      <c r="S192" s="109"/>
      <c r="T192" s="889"/>
      <c r="U192" s="110"/>
      <c r="V192" s="889"/>
      <c r="W192" s="110"/>
      <c r="X192" s="889"/>
      <c r="Y192" s="110"/>
      <c r="Z192" s="889"/>
      <c r="AA192" s="110"/>
      <c r="AB192" s="889"/>
      <c r="AC192" s="110"/>
      <c r="AD192" s="889"/>
      <c r="AE192" s="110"/>
      <c r="AF192" s="889"/>
      <c r="AG192" s="111"/>
      <c r="AH192" s="880"/>
      <c r="AI192" s="880"/>
      <c r="AJ192" s="884"/>
      <c r="AK192" s="104">
        <f t="shared" si="545"/>
        <v>0</v>
      </c>
      <c r="AL192" s="112"/>
      <c r="AM192" s="113"/>
      <c r="AN192" s="113"/>
      <c r="AO192" s="113"/>
      <c r="AP192" s="113"/>
      <c r="AQ192" s="113"/>
      <c r="AR192" s="53">
        <f t="shared" si="546"/>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956"/>
      <c r="B193" s="958"/>
      <c r="C193" s="960"/>
      <c r="D193" s="962"/>
      <c r="E193" s="967"/>
      <c r="F193" s="964"/>
      <c r="G193" s="986"/>
      <c r="H193" s="969"/>
      <c r="I193" s="974"/>
      <c r="J193" s="975"/>
      <c r="K193" s="980"/>
      <c r="L193" s="983"/>
      <c r="M193" s="181"/>
      <c r="N193" s="182"/>
      <c r="O193" s="183"/>
      <c r="P193" s="118"/>
      <c r="Q193" s="118"/>
      <c r="R193" s="887"/>
      <c r="S193" s="184"/>
      <c r="T193" s="890"/>
      <c r="U193" s="185"/>
      <c r="V193" s="890"/>
      <c r="W193" s="185"/>
      <c r="X193" s="890"/>
      <c r="Y193" s="185"/>
      <c r="Z193" s="890"/>
      <c r="AA193" s="185"/>
      <c r="AB193" s="890"/>
      <c r="AC193" s="185"/>
      <c r="AD193" s="890"/>
      <c r="AE193" s="185"/>
      <c r="AF193" s="890"/>
      <c r="AG193" s="186"/>
      <c r="AH193" s="881"/>
      <c r="AI193" s="881"/>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984"/>
      <c r="J194" s="984"/>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954">
        <v>20</v>
      </c>
      <c r="B195" s="162" t="s">
        <v>1706</v>
      </c>
      <c r="C195" s="163" t="s">
        <v>1707</v>
      </c>
      <c r="D195" s="164" t="s">
        <v>21</v>
      </c>
      <c r="E195" s="164" t="s">
        <v>1895</v>
      </c>
      <c r="F195" s="163" t="s">
        <v>1708</v>
      </c>
      <c r="G195" s="165" t="s">
        <v>1680</v>
      </c>
      <c r="H195" s="165" t="s">
        <v>1681</v>
      </c>
      <c r="I195" s="166" t="s">
        <v>1911</v>
      </c>
      <c r="J195" s="167">
        <f>+$N$3</f>
        <v>2017</v>
      </c>
      <c r="K195" s="165" t="s">
        <v>1928</v>
      </c>
      <c r="L195" s="166" t="s">
        <v>1929</v>
      </c>
      <c r="M195" s="163" t="s">
        <v>1709</v>
      </c>
      <c r="N195" s="163" t="s">
        <v>1710</v>
      </c>
      <c r="O195" s="163" t="s">
        <v>1711</v>
      </c>
      <c r="P195" s="163" t="s">
        <v>1712</v>
      </c>
      <c r="Q195" s="163" t="s">
        <v>1713</v>
      </c>
      <c r="R195" s="168">
        <f t="shared" ref="R195" si="548">SUM(R196:R202)</f>
        <v>0</v>
      </c>
      <c r="S195" s="169">
        <f t="shared" ref="S195" si="549">SUM(S196:S202)</f>
        <v>0</v>
      </c>
      <c r="T195" s="170">
        <f t="shared" ref="T195" si="550">SUM(T196:T202)</f>
        <v>0</v>
      </c>
      <c r="U195" s="171">
        <f t="shared" ref="U195" si="551">SUM(U196:U202)</f>
        <v>0</v>
      </c>
      <c r="V195" s="170">
        <f t="shared" ref="V195" si="552">SUM(V196:V202)</f>
        <v>0</v>
      </c>
      <c r="W195" s="171">
        <f t="shared" ref="W195" si="553">SUM(W196:W202)</f>
        <v>0</v>
      </c>
      <c r="X195" s="170">
        <f t="shared" ref="X195" si="554">SUM(X196:X202)</f>
        <v>0</v>
      </c>
      <c r="Y195" s="171">
        <f t="shared" ref="Y195" si="555">SUM(Y196:Y202)</f>
        <v>0</v>
      </c>
      <c r="Z195" s="170">
        <f t="shared" ref="Z195" si="556">SUM(Z196:Z202)</f>
        <v>0</v>
      </c>
      <c r="AA195" s="171">
        <f t="shared" ref="AA195" si="557">SUM(AA196:AA202)</f>
        <v>0</v>
      </c>
      <c r="AB195" s="170">
        <f t="shared" ref="AB195" si="558">SUM(AB196:AB202)</f>
        <v>0</v>
      </c>
      <c r="AC195" s="171">
        <f t="shared" ref="AC195" si="559">SUM(AC196:AC202)</f>
        <v>0</v>
      </c>
      <c r="AD195" s="170">
        <f t="shared" ref="AD195" si="560">SUM(AD196:AD202)</f>
        <v>0</v>
      </c>
      <c r="AE195" s="171">
        <f t="shared" ref="AE195" si="561">SUM(AE196:AE202)</f>
        <v>0</v>
      </c>
      <c r="AF195" s="170">
        <f t="shared" ref="AF195" si="562">SUM(AF196:AF202)</f>
        <v>0</v>
      </c>
      <c r="AG195" s="172">
        <f t="shared" ref="AG195" si="563">SUM(AG196:AG202)</f>
        <v>0</v>
      </c>
      <c r="AH195" s="878"/>
      <c r="AI195" s="878"/>
      <c r="AJ195" s="173">
        <f t="shared" ref="AJ195" si="564">SUM(AJ196:AJ202)</f>
        <v>0</v>
      </c>
      <c r="AK195" s="174">
        <f t="shared" ref="AK195" si="565">SUM(AK196:AK202)</f>
        <v>0</v>
      </c>
      <c r="AL195" s="41">
        <f t="shared" ref="AL195" si="566">SUM(AL196:AL202)</f>
        <v>0</v>
      </c>
      <c r="AM195" s="42">
        <f t="shared" ref="AM195" si="567">SUM(AM196:AM202)</f>
        <v>0</v>
      </c>
      <c r="AN195" s="42">
        <f t="shared" ref="AN195" si="568">SUM(AN196:AN202)</f>
        <v>0</v>
      </c>
      <c r="AO195" s="42">
        <f t="shared" ref="AO195" si="569">SUM(AO196:AO202)</f>
        <v>0</v>
      </c>
      <c r="AP195" s="42">
        <f t="shared" ref="AP195" si="570">SUM(AP196:AP202)</f>
        <v>0</v>
      </c>
      <c r="AQ195" s="42">
        <f t="shared" ref="AQ195" si="571">SUM(AQ196:AQ202)</f>
        <v>0</v>
      </c>
      <c r="AR195" s="43">
        <f t="shared" ref="AR195" si="572">SUM(AR196:AR202)</f>
        <v>0</v>
      </c>
      <c r="AS195" s="105">
        <f t="shared" ref="AS195" si="573">SUM(AS196:AS202)</f>
        <v>0</v>
      </c>
      <c r="AT195" s="42">
        <f t="shared" ref="AT195" si="574">SUM(AT196:AT202)</f>
        <v>0</v>
      </c>
      <c r="AU195" s="43">
        <f t="shared" ref="AU195" si="575">SUM(AU196:AU202)</f>
        <v>0</v>
      </c>
      <c r="AV195" s="105">
        <f t="shared" ref="AV195" si="576">SUM(AV196:AV202)</f>
        <v>0</v>
      </c>
      <c r="AW195" s="42">
        <f t="shared" ref="AW195" si="577">SUM(AW196:AW202)</f>
        <v>0</v>
      </c>
      <c r="AX195" s="42">
        <f t="shared" ref="AX195" si="578">SUM(AX196:AX202)</f>
        <v>0</v>
      </c>
      <c r="AY195" s="42">
        <f t="shared" ref="AY195" si="579">SUM(AY196:AY202)</f>
        <v>0</v>
      </c>
      <c r="AZ195" s="106">
        <f t="shared" ref="AZ195" si="580">SUM(AZ196:AZ202)</f>
        <v>0</v>
      </c>
      <c r="BA195" s="44" t="s">
        <v>1686</v>
      </c>
      <c r="BB195" s="44" t="s">
        <v>1687</v>
      </c>
      <c r="BC195" s="45" t="s">
        <v>1688</v>
      </c>
    </row>
    <row r="196" spans="1:55" ht="17.25" hidden="1" customHeight="1" x14ac:dyDescent="0.2">
      <c r="A196" s="955"/>
      <c r="B196" s="957" t="str">
        <f>VLOOKUP($D$9,'PROYECTOS REGISTRADOS'!$A$2:$D$82,4,0)</f>
        <v>Mejoramiento de la cobertura de Acueducto del Área Urbana y Área Rural del Municipio de Tocancipá, Cundinamarca, Centro Oriente</v>
      </c>
      <c r="C196" s="959" t="str">
        <f>VLOOKUP($D$9,'PROYECTOS REGISTRADOS'!$A$2:$D$82,3,0)</f>
        <v>2016-25817-0045</v>
      </c>
      <c r="D196" s="961"/>
      <c r="E196" s="965" t="str">
        <f>IF(D196=0,"0-0",(VLOOKUP(D196,'CONSOLIDADO PLAN DESARROLLO'!$EL$9:$ET$304,2,0)))</f>
        <v>0-0</v>
      </c>
      <c r="F196" s="963" t="str">
        <f>IF(D196=0,"0-0",(VLOOKUP(D196,'CONSOLIDADO PLAN DESARROLLO'!$EL$9:$ET$304,3,0)))</f>
        <v>0-0</v>
      </c>
      <c r="G196" s="985" t="str">
        <f>IF(D196=0,"0-0",(VLOOKUP(D196,'CONSOLIDADO PLAN DESARROLLO'!$EL$9:$ET$304,4,0)))</f>
        <v>0-0</v>
      </c>
      <c r="H196" s="968" t="str">
        <f>IF(D196=0,"0-0",(VLOOKUP(D196,'CONSOLIDADO PLAN DESARROLLO'!$EL$9:$ET$304,5,0)))</f>
        <v>0-0</v>
      </c>
      <c r="I196" s="970" t="str">
        <f>IF(D196=0,"0-0",(VLOOKUP(D196,'CONSOLIDADO PLAN DESARROLLO'!$EL$9:$ET$304,$R$3,0)))</f>
        <v>0-0</v>
      </c>
      <c r="J196" s="971"/>
      <c r="K196" s="979"/>
      <c r="L196" s="981"/>
      <c r="M196" s="175"/>
      <c r="N196" s="176"/>
      <c r="O196" s="177"/>
      <c r="P196" s="46"/>
      <c r="Q196" s="47"/>
      <c r="R196" s="885"/>
      <c r="S196" s="48"/>
      <c r="T196" s="888"/>
      <c r="U196" s="49"/>
      <c r="V196" s="888"/>
      <c r="W196" s="49"/>
      <c r="X196" s="888"/>
      <c r="Y196" s="49"/>
      <c r="Z196" s="888"/>
      <c r="AA196" s="49"/>
      <c r="AB196" s="888"/>
      <c r="AC196" s="49"/>
      <c r="AD196" s="888"/>
      <c r="AE196" s="49"/>
      <c r="AF196" s="888"/>
      <c r="AG196" s="50"/>
      <c r="AH196" s="879"/>
      <c r="AI196" s="879"/>
      <c r="AJ196" s="882">
        <f>+R196+T196+V196+X196+Z196+AB196+AD196+AF196</f>
        <v>0</v>
      </c>
      <c r="AK196" s="104">
        <f t="shared" ref="AK196:AK201" si="581">AC196+AE196+AG196+S196+U196+W196+Y196+AA196</f>
        <v>0</v>
      </c>
      <c r="AL196" s="51"/>
      <c r="AM196" s="52"/>
      <c r="AN196" s="52"/>
      <c r="AO196" s="52"/>
      <c r="AP196" s="52"/>
      <c r="AQ196" s="52"/>
      <c r="AR196" s="53">
        <f t="shared" ref="AR196:AR201" si="582">SUM(AL196:AQ196)</f>
        <v>0</v>
      </c>
      <c r="AS196" s="54"/>
      <c r="AT196" s="52"/>
      <c r="AU196" s="53">
        <f t="shared" ref="AU196:AU200" si="583">SUM(AS196:AT196)</f>
        <v>0</v>
      </c>
      <c r="AV196" s="54"/>
      <c r="AW196" s="52"/>
      <c r="AX196" s="52"/>
      <c r="AY196" s="52"/>
      <c r="AZ196" s="55"/>
      <c r="BA196" s="56"/>
      <c r="BB196" s="56"/>
      <c r="BC196" s="57"/>
    </row>
    <row r="197" spans="1:55" ht="17.25" hidden="1" customHeight="1" x14ac:dyDescent="0.2">
      <c r="A197" s="955"/>
      <c r="B197" s="957"/>
      <c r="C197" s="959"/>
      <c r="D197" s="961"/>
      <c r="E197" s="966"/>
      <c r="F197" s="963"/>
      <c r="G197" s="985"/>
      <c r="H197" s="968"/>
      <c r="I197" s="972"/>
      <c r="J197" s="973"/>
      <c r="K197" s="979"/>
      <c r="L197" s="982"/>
      <c r="M197" s="175"/>
      <c r="N197" s="176"/>
      <c r="O197" s="177"/>
      <c r="P197" s="46"/>
      <c r="Q197" s="47"/>
      <c r="R197" s="886"/>
      <c r="S197" s="48"/>
      <c r="T197" s="889"/>
      <c r="U197" s="49"/>
      <c r="V197" s="889"/>
      <c r="W197" s="49"/>
      <c r="X197" s="889"/>
      <c r="Y197" s="49"/>
      <c r="Z197" s="889"/>
      <c r="AA197" s="49"/>
      <c r="AB197" s="889"/>
      <c r="AC197" s="49"/>
      <c r="AD197" s="889"/>
      <c r="AE197" s="49"/>
      <c r="AF197" s="889"/>
      <c r="AG197" s="50"/>
      <c r="AH197" s="880"/>
      <c r="AI197" s="880"/>
      <c r="AJ197" s="883"/>
      <c r="AK197" s="104">
        <f t="shared" si="581"/>
        <v>0</v>
      </c>
      <c r="AL197" s="51"/>
      <c r="AM197" s="52"/>
      <c r="AN197" s="52"/>
      <c r="AO197" s="52"/>
      <c r="AP197" s="52"/>
      <c r="AQ197" s="52"/>
      <c r="AR197" s="53">
        <f t="shared" si="582"/>
        <v>0</v>
      </c>
      <c r="AS197" s="54"/>
      <c r="AT197" s="52"/>
      <c r="AU197" s="53">
        <f t="shared" si="583"/>
        <v>0</v>
      </c>
      <c r="AV197" s="54"/>
      <c r="AW197" s="52"/>
      <c r="AX197" s="52"/>
      <c r="AY197" s="52"/>
      <c r="AZ197" s="55"/>
      <c r="BA197" s="56"/>
      <c r="BB197" s="56"/>
      <c r="BC197" s="57"/>
    </row>
    <row r="198" spans="1:55" ht="17.25" hidden="1" customHeight="1" x14ac:dyDescent="0.2">
      <c r="A198" s="955"/>
      <c r="B198" s="957"/>
      <c r="C198" s="959"/>
      <c r="D198" s="961"/>
      <c r="E198" s="966"/>
      <c r="F198" s="963"/>
      <c r="G198" s="985"/>
      <c r="H198" s="968"/>
      <c r="I198" s="972"/>
      <c r="J198" s="973"/>
      <c r="K198" s="979"/>
      <c r="L198" s="982"/>
      <c r="M198" s="175"/>
      <c r="N198" s="176"/>
      <c r="O198" s="177"/>
      <c r="P198" s="46"/>
      <c r="Q198" s="47"/>
      <c r="R198" s="886"/>
      <c r="S198" s="48"/>
      <c r="T198" s="889"/>
      <c r="U198" s="49"/>
      <c r="V198" s="889"/>
      <c r="W198" s="49"/>
      <c r="X198" s="889"/>
      <c r="Y198" s="49"/>
      <c r="Z198" s="889"/>
      <c r="AA198" s="49"/>
      <c r="AB198" s="889"/>
      <c r="AC198" s="49"/>
      <c r="AD198" s="889"/>
      <c r="AE198" s="49"/>
      <c r="AF198" s="889"/>
      <c r="AG198" s="50"/>
      <c r="AH198" s="880"/>
      <c r="AI198" s="880"/>
      <c r="AJ198" s="883"/>
      <c r="AK198" s="104">
        <f t="shared" si="581"/>
        <v>0</v>
      </c>
      <c r="AL198" s="51"/>
      <c r="AM198" s="52"/>
      <c r="AN198" s="52"/>
      <c r="AO198" s="52"/>
      <c r="AP198" s="52"/>
      <c r="AQ198" s="52"/>
      <c r="AR198" s="53">
        <f t="shared" si="582"/>
        <v>0</v>
      </c>
      <c r="AS198" s="54"/>
      <c r="AT198" s="52"/>
      <c r="AU198" s="53">
        <f t="shared" si="583"/>
        <v>0</v>
      </c>
      <c r="AV198" s="54"/>
      <c r="AW198" s="52"/>
      <c r="AX198" s="52"/>
      <c r="AY198" s="52"/>
      <c r="AZ198" s="55"/>
      <c r="BA198" s="56"/>
      <c r="BB198" s="56"/>
      <c r="BC198" s="57"/>
    </row>
    <row r="199" spans="1:55" ht="17.25" hidden="1" customHeight="1" x14ac:dyDescent="0.2">
      <c r="A199" s="955"/>
      <c r="B199" s="957"/>
      <c r="C199" s="959"/>
      <c r="D199" s="961"/>
      <c r="E199" s="966"/>
      <c r="F199" s="963"/>
      <c r="G199" s="985"/>
      <c r="H199" s="968"/>
      <c r="I199" s="972"/>
      <c r="J199" s="973"/>
      <c r="K199" s="979"/>
      <c r="L199" s="982"/>
      <c r="M199" s="175"/>
      <c r="N199" s="176"/>
      <c r="O199" s="177"/>
      <c r="P199" s="46"/>
      <c r="Q199" s="47"/>
      <c r="R199" s="886"/>
      <c r="S199" s="48"/>
      <c r="T199" s="889"/>
      <c r="U199" s="49"/>
      <c r="V199" s="889"/>
      <c r="W199" s="49"/>
      <c r="X199" s="889"/>
      <c r="Y199" s="49"/>
      <c r="Z199" s="889"/>
      <c r="AA199" s="49"/>
      <c r="AB199" s="889"/>
      <c r="AC199" s="49"/>
      <c r="AD199" s="889"/>
      <c r="AE199" s="49"/>
      <c r="AF199" s="889"/>
      <c r="AG199" s="50"/>
      <c r="AH199" s="880"/>
      <c r="AI199" s="880"/>
      <c r="AJ199" s="883"/>
      <c r="AK199" s="104">
        <f t="shared" si="581"/>
        <v>0</v>
      </c>
      <c r="AL199" s="51"/>
      <c r="AM199" s="52"/>
      <c r="AN199" s="52"/>
      <c r="AO199" s="52"/>
      <c r="AP199" s="52"/>
      <c r="AQ199" s="52"/>
      <c r="AR199" s="53">
        <f t="shared" si="582"/>
        <v>0</v>
      </c>
      <c r="AS199" s="54"/>
      <c r="AT199" s="52"/>
      <c r="AU199" s="53">
        <f t="shared" si="583"/>
        <v>0</v>
      </c>
      <c r="AV199" s="54"/>
      <c r="AW199" s="52"/>
      <c r="AX199" s="52"/>
      <c r="AY199" s="52"/>
      <c r="AZ199" s="55"/>
      <c r="BA199" s="56"/>
      <c r="BB199" s="56"/>
      <c r="BC199" s="57"/>
    </row>
    <row r="200" spans="1:55" ht="17.25" hidden="1" customHeight="1" x14ac:dyDescent="0.2">
      <c r="A200" s="955"/>
      <c r="B200" s="957"/>
      <c r="C200" s="959"/>
      <c r="D200" s="961"/>
      <c r="E200" s="966"/>
      <c r="F200" s="963"/>
      <c r="G200" s="985"/>
      <c r="H200" s="968"/>
      <c r="I200" s="972"/>
      <c r="J200" s="973"/>
      <c r="K200" s="979"/>
      <c r="L200" s="982"/>
      <c r="M200" s="175"/>
      <c r="N200" s="176"/>
      <c r="O200" s="177"/>
      <c r="P200" s="46"/>
      <c r="Q200" s="47"/>
      <c r="R200" s="886"/>
      <c r="S200" s="48"/>
      <c r="T200" s="889"/>
      <c r="U200" s="49"/>
      <c r="V200" s="889"/>
      <c r="W200" s="49"/>
      <c r="X200" s="889"/>
      <c r="Y200" s="49"/>
      <c r="Z200" s="889"/>
      <c r="AA200" s="49"/>
      <c r="AB200" s="889"/>
      <c r="AC200" s="49"/>
      <c r="AD200" s="889"/>
      <c r="AE200" s="49"/>
      <c r="AF200" s="889"/>
      <c r="AG200" s="50"/>
      <c r="AH200" s="880"/>
      <c r="AI200" s="880"/>
      <c r="AJ200" s="883"/>
      <c r="AK200" s="104">
        <f t="shared" si="581"/>
        <v>0</v>
      </c>
      <c r="AL200" s="51"/>
      <c r="AM200" s="52"/>
      <c r="AN200" s="52"/>
      <c r="AO200" s="52"/>
      <c r="AP200" s="52"/>
      <c r="AQ200" s="52"/>
      <c r="AR200" s="53">
        <f t="shared" si="582"/>
        <v>0</v>
      </c>
      <c r="AS200" s="54"/>
      <c r="AT200" s="52"/>
      <c r="AU200" s="53">
        <f t="shared" si="583"/>
        <v>0</v>
      </c>
      <c r="AV200" s="54"/>
      <c r="AW200" s="52"/>
      <c r="AX200" s="52"/>
      <c r="AY200" s="52"/>
      <c r="AZ200" s="55"/>
      <c r="BA200" s="56"/>
      <c r="BB200" s="56"/>
      <c r="BC200" s="57"/>
    </row>
    <row r="201" spans="1:55" ht="17.25" hidden="1" customHeight="1" x14ac:dyDescent="0.2">
      <c r="A201" s="955"/>
      <c r="B201" s="999"/>
      <c r="C201" s="1000"/>
      <c r="D201" s="1001"/>
      <c r="E201" s="966"/>
      <c r="F201" s="1002"/>
      <c r="G201" s="1003"/>
      <c r="H201" s="1004"/>
      <c r="I201" s="972"/>
      <c r="J201" s="973"/>
      <c r="K201" s="976"/>
      <c r="L201" s="982"/>
      <c r="M201" s="178"/>
      <c r="N201" s="179"/>
      <c r="O201" s="180"/>
      <c r="P201" s="107"/>
      <c r="Q201" s="108"/>
      <c r="R201" s="886"/>
      <c r="S201" s="109"/>
      <c r="T201" s="889"/>
      <c r="U201" s="110"/>
      <c r="V201" s="889"/>
      <c r="W201" s="110"/>
      <c r="X201" s="889"/>
      <c r="Y201" s="110"/>
      <c r="Z201" s="889"/>
      <c r="AA201" s="110"/>
      <c r="AB201" s="889"/>
      <c r="AC201" s="110"/>
      <c r="AD201" s="889"/>
      <c r="AE201" s="110"/>
      <c r="AF201" s="889"/>
      <c r="AG201" s="111"/>
      <c r="AH201" s="880"/>
      <c r="AI201" s="880"/>
      <c r="AJ201" s="884"/>
      <c r="AK201" s="104">
        <f t="shared" si="581"/>
        <v>0</v>
      </c>
      <c r="AL201" s="112"/>
      <c r="AM201" s="113"/>
      <c r="AN201" s="113"/>
      <c r="AO201" s="113"/>
      <c r="AP201" s="113"/>
      <c r="AQ201" s="113"/>
      <c r="AR201" s="53">
        <f t="shared" si="582"/>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956"/>
      <c r="B202" s="958"/>
      <c r="C202" s="960"/>
      <c r="D202" s="962"/>
      <c r="E202" s="967"/>
      <c r="F202" s="964"/>
      <c r="G202" s="986"/>
      <c r="H202" s="969"/>
      <c r="I202" s="974"/>
      <c r="J202" s="975"/>
      <c r="K202" s="980"/>
      <c r="L202" s="983"/>
      <c r="M202" s="181"/>
      <c r="N202" s="182"/>
      <c r="O202" s="183"/>
      <c r="P202" s="118"/>
      <c r="Q202" s="118"/>
      <c r="R202" s="887"/>
      <c r="S202" s="184"/>
      <c r="T202" s="890"/>
      <c r="U202" s="185"/>
      <c r="V202" s="890"/>
      <c r="W202" s="185"/>
      <c r="X202" s="890"/>
      <c r="Y202" s="185"/>
      <c r="Z202" s="890"/>
      <c r="AA202" s="185"/>
      <c r="AB202" s="890"/>
      <c r="AC202" s="185"/>
      <c r="AD202" s="890"/>
      <c r="AE202" s="185"/>
      <c r="AF202" s="890"/>
      <c r="AG202" s="186"/>
      <c r="AH202" s="881"/>
      <c r="AI202" s="881"/>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hidden="1" customHeight="1" x14ac:dyDescent="0.2">
      <c r="A203" s="157"/>
      <c r="B203" s="193"/>
      <c r="C203" s="193"/>
      <c r="D203" s="193"/>
      <c r="E203" s="193"/>
      <c r="F203" s="193"/>
      <c r="G203" s="193"/>
      <c r="H203" s="193"/>
      <c r="I203" s="984"/>
      <c r="J203" s="984"/>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4" spans="1:55" ht="72" hidden="1" customHeight="1" x14ac:dyDescent="0.2">
      <c r="A204" s="954">
        <v>21</v>
      </c>
      <c r="B204" s="162" t="s">
        <v>1706</v>
      </c>
      <c r="C204" s="163" t="s">
        <v>1707</v>
      </c>
      <c r="D204" s="164" t="s">
        <v>21</v>
      </c>
      <c r="E204" s="164" t="s">
        <v>1895</v>
      </c>
      <c r="F204" s="163" t="s">
        <v>1708</v>
      </c>
      <c r="G204" s="165" t="s">
        <v>1680</v>
      </c>
      <c r="H204" s="165" t="s">
        <v>1681</v>
      </c>
      <c r="I204" s="166" t="s">
        <v>1911</v>
      </c>
      <c r="J204" s="167">
        <f>+$N$3</f>
        <v>2017</v>
      </c>
      <c r="K204" s="165" t="s">
        <v>1928</v>
      </c>
      <c r="L204" s="166" t="s">
        <v>1929</v>
      </c>
      <c r="M204" s="163" t="s">
        <v>1709</v>
      </c>
      <c r="N204" s="163" t="s">
        <v>1710</v>
      </c>
      <c r="O204" s="163" t="s">
        <v>1711</v>
      </c>
      <c r="P204" s="163" t="s">
        <v>1712</v>
      </c>
      <c r="Q204" s="163" t="s">
        <v>1713</v>
      </c>
      <c r="R204" s="168">
        <f t="shared" ref="R204" si="584">SUM(R205:R211)</f>
        <v>0</v>
      </c>
      <c r="S204" s="169">
        <f t="shared" ref="S204" si="585">SUM(S205:S211)</f>
        <v>0</v>
      </c>
      <c r="T204" s="170">
        <f t="shared" ref="T204" si="586">SUM(T205:T211)</f>
        <v>0</v>
      </c>
      <c r="U204" s="171">
        <f t="shared" ref="U204" si="587">SUM(U205:U211)</f>
        <v>0</v>
      </c>
      <c r="V204" s="170">
        <f t="shared" ref="V204" si="588">SUM(V205:V211)</f>
        <v>0</v>
      </c>
      <c r="W204" s="171">
        <f t="shared" ref="W204" si="589">SUM(W205:W211)</f>
        <v>0</v>
      </c>
      <c r="X204" s="170">
        <f t="shared" ref="X204" si="590">SUM(X205:X211)</f>
        <v>0</v>
      </c>
      <c r="Y204" s="171">
        <f t="shared" ref="Y204" si="591">SUM(Y205:Y211)</f>
        <v>0</v>
      </c>
      <c r="Z204" s="170">
        <f t="shared" ref="Z204" si="592">SUM(Z205:Z211)</f>
        <v>0</v>
      </c>
      <c r="AA204" s="171">
        <f t="shared" ref="AA204" si="593">SUM(AA205:AA211)</f>
        <v>0</v>
      </c>
      <c r="AB204" s="170">
        <f t="shared" ref="AB204" si="594">SUM(AB205:AB211)</f>
        <v>0</v>
      </c>
      <c r="AC204" s="171">
        <f t="shared" ref="AC204" si="595">SUM(AC205:AC211)</f>
        <v>0</v>
      </c>
      <c r="AD204" s="170">
        <f t="shared" ref="AD204" si="596">SUM(AD205:AD211)</f>
        <v>0</v>
      </c>
      <c r="AE204" s="171">
        <f t="shared" ref="AE204" si="597">SUM(AE205:AE211)</f>
        <v>0</v>
      </c>
      <c r="AF204" s="170">
        <f t="shared" ref="AF204" si="598">SUM(AF205:AF211)</f>
        <v>0</v>
      </c>
      <c r="AG204" s="172">
        <f t="shared" ref="AG204" si="599">SUM(AG205:AG211)</f>
        <v>0</v>
      </c>
      <c r="AH204" s="878"/>
      <c r="AI204" s="878"/>
      <c r="AJ204" s="173">
        <f t="shared" ref="AJ204" si="600">SUM(AJ205:AJ211)</f>
        <v>0</v>
      </c>
      <c r="AK204" s="174">
        <f t="shared" ref="AK204" si="601">SUM(AK205:AK211)</f>
        <v>0</v>
      </c>
      <c r="AL204" s="41">
        <f t="shared" ref="AL204" si="602">SUM(AL205:AL211)</f>
        <v>0</v>
      </c>
      <c r="AM204" s="42">
        <f t="shared" ref="AM204" si="603">SUM(AM205:AM211)</f>
        <v>0</v>
      </c>
      <c r="AN204" s="42">
        <f t="shared" ref="AN204" si="604">SUM(AN205:AN211)</f>
        <v>0</v>
      </c>
      <c r="AO204" s="42">
        <f t="shared" ref="AO204" si="605">SUM(AO205:AO211)</f>
        <v>0</v>
      </c>
      <c r="AP204" s="42">
        <f t="shared" ref="AP204" si="606">SUM(AP205:AP211)</f>
        <v>0</v>
      </c>
      <c r="AQ204" s="42">
        <f t="shared" ref="AQ204" si="607">SUM(AQ205:AQ211)</f>
        <v>0</v>
      </c>
      <c r="AR204" s="43">
        <f t="shared" ref="AR204" si="608">SUM(AR205:AR211)</f>
        <v>0</v>
      </c>
      <c r="AS204" s="105">
        <f t="shared" ref="AS204" si="609">SUM(AS205:AS211)</f>
        <v>0</v>
      </c>
      <c r="AT204" s="42">
        <f t="shared" ref="AT204" si="610">SUM(AT205:AT211)</f>
        <v>0</v>
      </c>
      <c r="AU204" s="43">
        <f t="shared" ref="AU204" si="611">SUM(AU205:AU211)</f>
        <v>0</v>
      </c>
      <c r="AV204" s="105">
        <f t="shared" ref="AV204" si="612">SUM(AV205:AV211)</f>
        <v>0</v>
      </c>
      <c r="AW204" s="42">
        <f t="shared" ref="AW204" si="613">SUM(AW205:AW211)</f>
        <v>0</v>
      </c>
      <c r="AX204" s="42">
        <f t="shared" ref="AX204" si="614">SUM(AX205:AX211)</f>
        <v>0</v>
      </c>
      <c r="AY204" s="42">
        <f t="shared" ref="AY204" si="615">SUM(AY205:AY211)</f>
        <v>0</v>
      </c>
      <c r="AZ204" s="106">
        <f t="shared" ref="AZ204" si="616">SUM(AZ205:AZ211)</f>
        <v>0</v>
      </c>
      <c r="BA204" s="44" t="s">
        <v>1686</v>
      </c>
      <c r="BB204" s="44" t="s">
        <v>1687</v>
      </c>
      <c r="BC204" s="45" t="s">
        <v>1688</v>
      </c>
    </row>
    <row r="205" spans="1:55" ht="17.25" hidden="1" customHeight="1" x14ac:dyDescent="0.2">
      <c r="A205" s="955"/>
      <c r="B205" s="957" t="str">
        <f>VLOOKUP($D$9,'PROYECTOS REGISTRADOS'!$A$2:$D$82,4,0)</f>
        <v>Mejoramiento de la cobertura de Acueducto del Área Urbana y Área Rural del Municipio de Tocancipá, Cundinamarca, Centro Oriente</v>
      </c>
      <c r="C205" s="959" t="str">
        <f>VLOOKUP($D$9,'PROYECTOS REGISTRADOS'!$A$2:$D$82,3,0)</f>
        <v>2016-25817-0045</v>
      </c>
      <c r="D205" s="961"/>
      <c r="E205" s="965" t="str">
        <f>IF(D205=0,"0-0",(VLOOKUP(D205,'CONSOLIDADO PLAN DESARROLLO'!$EL$9:$ET$304,2,0)))</f>
        <v>0-0</v>
      </c>
      <c r="F205" s="963" t="str">
        <f>IF(D205=0,"0-0",(VLOOKUP(D205,'CONSOLIDADO PLAN DESARROLLO'!$EL$9:$ET$304,3,0)))</f>
        <v>0-0</v>
      </c>
      <c r="G205" s="985" t="str">
        <f>IF(D205=0,"0-0",(VLOOKUP(D205,'CONSOLIDADO PLAN DESARROLLO'!$EL$9:$ET$304,4,0)))</f>
        <v>0-0</v>
      </c>
      <c r="H205" s="968" t="str">
        <f>IF(D205=0,"0-0",(VLOOKUP(D205,'CONSOLIDADO PLAN DESARROLLO'!$EL$9:$ET$304,5,0)))</f>
        <v>0-0</v>
      </c>
      <c r="I205" s="970" t="str">
        <f>IF(D205=0,"0-0",(VLOOKUP(D205,'CONSOLIDADO PLAN DESARROLLO'!$EL$9:$ET$304,$R$3,0)))</f>
        <v>0-0</v>
      </c>
      <c r="J205" s="971"/>
      <c r="K205" s="979"/>
      <c r="L205" s="981"/>
      <c r="M205" s="175"/>
      <c r="N205" s="176"/>
      <c r="O205" s="177"/>
      <c r="P205" s="46"/>
      <c r="Q205" s="47"/>
      <c r="R205" s="885"/>
      <c r="S205" s="48"/>
      <c r="T205" s="888"/>
      <c r="U205" s="49"/>
      <c r="V205" s="888"/>
      <c r="W205" s="49"/>
      <c r="X205" s="888"/>
      <c r="Y205" s="49"/>
      <c r="Z205" s="888"/>
      <c r="AA205" s="49"/>
      <c r="AB205" s="888"/>
      <c r="AC205" s="49"/>
      <c r="AD205" s="888"/>
      <c r="AE205" s="49"/>
      <c r="AF205" s="888"/>
      <c r="AG205" s="50"/>
      <c r="AH205" s="879"/>
      <c r="AI205" s="879"/>
      <c r="AJ205" s="882">
        <f>+R205+T205+V205+X205+Z205+AB205+AD205+AF205</f>
        <v>0</v>
      </c>
      <c r="AK205" s="104">
        <f t="shared" ref="AK205:AK210" si="617">AC205+AE205+AG205+S205+U205+W205+Y205+AA205</f>
        <v>0</v>
      </c>
      <c r="AL205" s="51"/>
      <c r="AM205" s="52"/>
      <c r="AN205" s="52"/>
      <c r="AO205" s="52"/>
      <c r="AP205" s="52"/>
      <c r="AQ205" s="52"/>
      <c r="AR205" s="53">
        <f t="shared" ref="AR205:AR210" si="618">SUM(AL205:AQ205)</f>
        <v>0</v>
      </c>
      <c r="AS205" s="54"/>
      <c r="AT205" s="52"/>
      <c r="AU205" s="53">
        <f t="shared" ref="AU205:AU209" si="619">SUM(AS205:AT205)</f>
        <v>0</v>
      </c>
      <c r="AV205" s="54"/>
      <c r="AW205" s="52"/>
      <c r="AX205" s="52"/>
      <c r="AY205" s="52"/>
      <c r="AZ205" s="55"/>
      <c r="BA205" s="56"/>
      <c r="BB205" s="56"/>
      <c r="BC205" s="57"/>
    </row>
    <row r="206" spans="1:55" ht="17.25" hidden="1" customHeight="1" x14ac:dyDescent="0.2">
      <c r="A206" s="955"/>
      <c r="B206" s="957"/>
      <c r="C206" s="959"/>
      <c r="D206" s="961"/>
      <c r="E206" s="966"/>
      <c r="F206" s="963"/>
      <c r="G206" s="985"/>
      <c r="H206" s="968"/>
      <c r="I206" s="972"/>
      <c r="J206" s="973"/>
      <c r="K206" s="979"/>
      <c r="L206" s="982"/>
      <c r="M206" s="175"/>
      <c r="N206" s="176"/>
      <c r="O206" s="177"/>
      <c r="P206" s="46"/>
      <c r="Q206" s="47"/>
      <c r="R206" s="886"/>
      <c r="S206" s="48"/>
      <c r="T206" s="889"/>
      <c r="U206" s="49"/>
      <c r="V206" s="889"/>
      <c r="W206" s="49"/>
      <c r="X206" s="889"/>
      <c r="Y206" s="49"/>
      <c r="Z206" s="889"/>
      <c r="AA206" s="49"/>
      <c r="AB206" s="889"/>
      <c r="AC206" s="49"/>
      <c r="AD206" s="889"/>
      <c r="AE206" s="49"/>
      <c r="AF206" s="889"/>
      <c r="AG206" s="50"/>
      <c r="AH206" s="880"/>
      <c r="AI206" s="880"/>
      <c r="AJ206" s="883"/>
      <c r="AK206" s="104">
        <f t="shared" si="617"/>
        <v>0</v>
      </c>
      <c r="AL206" s="51"/>
      <c r="AM206" s="52"/>
      <c r="AN206" s="52"/>
      <c r="AO206" s="52"/>
      <c r="AP206" s="52"/>
      <c r="AQ206" s="52"/>
      <c r="AR206" s="53">
        <f t="shared" si="618"/>
        <v>0</v>
      </c>
      <c r="AS206" s="54"/>
      <c r="AT206" s="52"/>
      <c r="AU206" s="53">
        <f t="shared" si="619"/>
        <v>0</v>
      </c>
      <c r="AV206" s="54"/>
      <c r="AW206" s="52"/>
      <c r="AX206" s="52"/>
      <c r="AY206" s="52"/>
      <c r="AZ206" s="55"/>
      <c r="BA206" s="56"/>
      <c r="BB206" s="56"/>
      <c r="BC206" s="57"/>
    </row>
    <row r="207" spans="1:55" ht="17.25" hidden="1" customHeight="1" x14ac:dyDescent="0.2">
      <c r="A207" s="955"/>
      <c r="B207" s="957"/>
      <c r="C207" s="959"/>
      <c r="D207" s="961"/>
      <c r="E207" s="966"/>
      <c r="F207" s="963"/>
      <c r="G207" s="985"/>
      <c r="H207" s="968"/>
      <c r="I207" s="972"/>
      <c r="J207" s="973"/>
      <c r="K207" s="979"/>
      <c r="L207" s="982"/>
      <c r="M207" s="175"/>
      <c r="N207" s="176"/>
      <c r="O207" s="177"/>
      <c r="P207" s="46"/>
      <c r="Q207" s="47"/>
      <c r="R207" s="886"/>
      <c r="S207" s="48"/>
      <c r="T207" s="889"/>
      <c r="U207" s="49"/>
      <c r="V207" s="889"/>
      <c r="W207" s="49"/>
      <c r="X207" s="889"/>
      <c r="Y207" s="49"/>
      <c r="Z207" s="889"/>
      <c r="AA207" s="49"/>
      <c r="AB207" s="889"/>
      <c r="AC207" s="49"/>
      <c r="AD207" s="889"/>
      <c r="AE207" s="49"/>
      <c r="AF207" s="889"/>
      <c r="AG207" s="50"/>
      <c r="AH207" s="880"/>
      <c r="AI207" s="880"/>
      <c r="AJ207" s="883"/>
      <c r="AK207" s="104">
        <f t="shared" si="617"/>
        <v>0</v>
      </c>
      <c r="AL207" s="51"/>
      <c r="AM207" s="52"/>
      <c r="AN207" s="52"/>
      <c r="AO207" s="52"/>
      <c r="AP207" s="52"/>
      <c r="AQ207" s="52"/>
      <c r="AR207" s="53">
        <f t="shared" si="618"/>
        <v>0</v>
      </c>
      <c r="AS207" s="54"/>
      <c r="AT207" s="52"/>
      <c r="AU207" s="53">
        <f t="shared" si="619"/>
        <v>0</v>
      </c>
      <c r="AV207" s="54"/>
      <c r="AW207" s="52"/>
      <c r="AX207" s="52"/>
      <c r="AY207" s="52"/>
      <c r="AZ207" s="55"/>
      <c r="BA207" s="56"/>
      <c r="BB207" s="56"/>
      <c r="BC207" s="57"/>
    </row>
    <row r="208" spans="1:55" ht="17.25" hidden="1" customHeight="1" x14ac:dyDescent="0.2">
      <c r="A208" s="955"/>
      <c r="B208" s="957"/>
      <c r="C208" s="959"/>
      <c r="D208" s="961"/>
      <c r="E208" s="966"/>
      <c r="F208" s="963"/>
      <c r="G208" s="985"/>
      <c r="H208" s="968"/>
      <c r="I208" s="972"/>
      <c r="J208" s="973"/>
      <c r="K208" s="979"/>
      <c r="L208" s="982"/>
      <c r="M208" s="175"/>
      <c r="N208" s="176"/>
      <c r="O208" s="177"/>
      <c r="P208" s="46"/>
      <c r="Q208" s="47"/>
      <c r="R208" s="886"/>
      <c r="S208" s="48"/>
      <c r="T208" s="889"/>
      <c r="U208" s="49"/>
      <c r="V208" s="889"/>
      <c r="W208" s="49"/>
      <c r="X208" s="889"/>
      <c r="Y208" s="49"/>
      <c r="Z208" s="889"/>
      <c r="AA208" s="49"/>
      <c r="AB208" s="889"/>
      <c r="AC208" s="49"/>
      <c r="AD208" s="889"/>
      <c r="AE208" s="49"/>
      <c r="AF208" s="889"/>
      <c r="AG208" s="50"/>
      <c r="AH208" s="880"/>
      <c r="AI208" s="880"/>
      <c r="AJ208" s="883"/>
      <c r="AK208" s="104">
        <f t="shared" si="617"/>
        <v>0</v>
      </c>
      <c r="AL208" s="51"/>
      <c r="AM208" s="52"/>
      <c r="AN208" s="52"/>
      <c r="AO208" s="52"/>
      <c r="AP208" s="52"/>
      <c r="AQ208" s="52"/>
      <c r="AR208" s="53">
        <f t="shared" si="618"/>
        <v>0</v>
      </c>
      <c r="AS208" s="54"/>
      <c r="AT208" s="52"/>
      <c r="AU208" s="53">
        <f t="shared" si="619"/>
        <v>0</v>
      </c>
      <c r="AV208" s="54"/>
      <c r="AW208" s="52"/>
      <c r="AX208" s="52"/>
      <c r="AY208" s="52"/>
      <c r="AZ208" s="55"/>
      <c r="BA208" s="56"/>
      <c r="BB208" s="56"/>
      <c r="BC208" s="57"/>
    </row>
    <row r="209" spans="1:55" ht="17.25" hidden="1" customHeight="1" x14ac:dyDescent="0.2">
      <c r="A209" s="955"/>
      <c r="B209" s="957"/>
      <c r="C209" s="959"/>
      <c r="D209" s="961"/>
      <c r="E209" s="966"/>
      <c r="F209" s="963"/>
      <c r="G209" s="985"/>
      <c r="H209" s="968"/>
      <c r="I209" s="972"/>
      <c r="J209" s="973"/>
      <c r="K209" s="979"/>
      <c r="L209" s="982"/>
      <c r="M209" s="175"/>
      <c r="N209" s="176"/>
      <c r="O209" s="177"/>
      <c r="P209" s="46"/>
      <c r="Q209" s="47"/>
      <c r="R209" s="886"/>
      <c r="S209" s="48"/>
      <c r="T209" s="889"/>
      <c r="U209" s="49"/>
      <c r="V209" s="889"/>
      <c r="W209" s="49"/>
      <c r="X209" s="889"/>
      <c r="Y209" s="49"/>
      <c r="Z209" s="889"/>
      <c r="AA209" s="49"/>
      <c r="AB209" s="889"/>
      <c r="AC209" s="49"/>
      <c r="AD209" s="889"/>
      <c r="AE209" s="49"/>
      <c r="AF209" s="889"/>
      <c r="AG209" s="50"/>
      <c r="AH209" s="880"/>
      <c r="AI209" s="880"/>
      <c r="AJ209" s="883"/>
      <c r="AK209" s="104">
        <f t="shared" si="617"/>
        <v>0</v>
      </c>
      <c r="AL209" s="51"/>
      <c r="AM209" s="52"/>
      <c r="AN209" s="52"/>
      <c r="AO209" s="52"/>
      <c r="AP209" s="52"/>
      <c r="AQ209" s="52"/>
      <c r="AR209" s="53">
        <f t="shared" si="618"/>
        <v>0</v>
      </c>
      <c r="AS209" s="54"/>
      <c r="AT209" s="52"/>
      <c r="AU209" s="53">
        <f t="shared" si="619"/>
        <v>0</v>
      </c>
      <c r="AV209" s="54"/>
      <c r="AW209" s="52"/>
      <c r="AX209" s="52"/>
      <c r="AY209" s="52"/>
      <c r="AZ209" s="55"/>
      <c r="BA209" s="56"/>
      <c r="BB209" s="56"/>
      <c r="BC209" s="57"/>
    </row>
    <row r="210" spans="1:55" ht="17.25" hidden="1" customHeight="1" x14ac:dyDescent="0.2">
      <c r="A210" s="955"/>
      <c r="B210" s="999"/>
      <c r="C210" s="1000"/>
      <c r="D210" s="1001"/>
      <c r="E210" s="966"/>
      <c r="F210" s="1002"/>
      <c r="G210" s="1003"/>
      <c r="H210" s="1004"/>
      <c r="I210" s="972"/>
      <c r="J210" s="973"/>
      <c r="K210" s="976"/>
      <c r="L210" s="982"/>
      <c r="M210" s="178"/>
      <c r="N210" s="179"/>
      <c r="O210" s="180"/>
      <c r="P210" s="107"/>
      <c r="Q210" s="108"/>
      <c r="R210" s="886"/>
      <c r="S210" s="109"/>
      <c r="T210" s="889"/>
      <c r="U210" s="110"/>
      <c r="V210" s="889"/>
      <c r="W210" s="110"/>
      <c r="X210" s="889"/>
      <c r="Y210" s="110"/>
      <c r="Z210" s="889"/>
      <c r="AA210" s="110"/>
      <c r="AB210" s="889"/>
      <c r="AC210" s="110"/>
      <c r="AD210" s="889"/>
      <c r="AE210" s="110"/>
      <c r="AF210" s="889"/>
      <c r="AG210" s="111"/>
      <c r="AH210" s="880"/>
      <c r="AI210" s="880"/>
      <c r="AJ210" s="884"/>
      <c r="AK210" s="104">
        <f t="shared" si="617"/>
        <v>0</v>
      </c>
      <c r="AL210" s="112"/>
      <c r="AM210" s="113"/>
      <c r="AN210" s="113"/>
      <c r="AO210" s="113"/>
      <c r="AP210" s="113"/>
      <c r="AQ210" s="113"/>
      <c r="AR210" s="53">
        <f t="shared" si="618"/>
        <v>0</v>
      </c>
      <c r="AS210" s="114"/>
      <c r="AT210" s="113"/>
      <c r="AU210" s="53">
        <f>SUM(AS210:AT210)</f>
        <v>0</v>
      </c>
      <c r="AV210" s="114"/>
      <c r="AW210" s="113"/>
      <c r="AX210" s="113"/>
      <c r="AY210" s="113"/>
      <c r="AZ210" s="115"/>
      <c r="BA210" s="116"/>
      <c r="BB210" s="116"/>
      <c r="BC210" s="117"/>
    </row>
    <row r="211" spans="1:55" ht="9.9499999999999993" hidden="1" customHeight="1" thickBot="1" x14ac:dyDescent="0.25">
      <c r="A211" s="956"/>
      <c r="B211" s="958"/>
      <c r="C211" s="960"/>
      <c r="D211" s="962"/>
      <c r="E211" s="967"/>
      <c r="F211" s="964"/>
      <c r="G211" s="986"/>
      <c r="H211" s="969"/>
      <c r="I211" s="974"/>
      <c r="J211" s="975"/>
      <c r="K211" s="980"/>
      <c r="L211" s="983"/>
      <c r="M211" s="181"/>
      <c r="N211" s="182"/>
      <c r="O211" s="183"/>
      <c r="P211" s="118"/>
      <c r="Q211" s="118"/>
      <c r="R211" s="887"/>
      <c r="S211" s="184"/>
      <c r="T211" s="890"/>
      <c r="U211" s="185"/>
      <c r="V211" s="890"/>
      <c r="W211" s="185"/>
      <c r="X211" s="890"/>
      <c r="Y211" s="185"/>
      <c r="Z211" s="890"/>
      <c r="AA211" s="185"/>
      <c r="AB211" s="890"/>
      <c r="AC211" s="185"/>
      <c r="AD211" s="890"/>
      <c r="AE211" s="185"/>
      <c r="AF211" s="890"/>
      <c r="AG211" s="186"/>
      <c r="AH211" s="881"/>
      <c r="AI211" s="881"/>
      <c r="AJ211" s="119"/>
      <c r="AK211" s="120"/>
      <c r="AL211" s="187"/>
      <c r="AM211" s="188"/>
      <c r="AN211" s="188"/>
      <c r="AO211" s="188"/>
      <c r="AP211" s="188"/>
      <c r="AQ211" s="188"/>
      <c r="AR211" s="121"/>
      <c r="AS211" s="189"/>
      <c r="AT211" s="188"/>
      <c r="AU211" s="121"/>
      <c r="AV211" s="189"/>
      <c r="AW211" s="188"/>
      <c r="AX211" s="188"/>
      <c r="AY211" s="188"/>
      <c r="AZ211" s="190"/>
      <c r="BA211" s="191"/>
      <c r="BB211" s="191"/>
      <c r="BC211" s="192"/>
    </row>
    <row r="212" spans="1:55" ht="6" customHeight="1" x14ac:dyDescent="0.2">
      <c r="A212" s="157"/>
      <c r="B212" s="193"/>
      <c r="C212" s="193"/>
      <c r="D212" s="193"/>
      <c r="E212" s="193"/>
      <c r="F212" s="193"/>
      <c r="G212" s="193"/>
      <c r="H212" s="193"/>
      <c r="I212" s="984"/>
      <c r="J212" s="984"/>
      <c r="K212" s="193"/>
      <c r="L212" s="193"/>
      <c r="M212" s="193"/>
      <c r="N212" s="193"/>
      <c r="O212" s="193"/>
      <c r="P212" s="193"/>
      <c r="Q212" s="193"/>
      <c r="R212" s="193"/>
      <c r="S212" s="193"/>
      <c r="T212" s="193"/>
      <c r="U212" s="193"/>
      <c r="V212" s="193"/>
      <c r="W212" s="193"/>
      <c r="X212" s="193"/>
      <c r="Y212" s="193"/>
      <c r="Z212" s="193"/>
      <c r="AA212" s="193"/>
      <c r="AB212" s="193"/>
      <c r="AC212" s="193"/>
      <c r="AD212" s="193"/>
      <c r="AE212" s="193"/>
      <c r="AF212" s="193"/>
      <c r="AG212" s="193"/>
      <c r="AH212" s="193"/>
      <c r="AI212" s="193"/>
      <c r="AJ212" s="193"/>
      <c r="AK212" s="194"/>
      <c r="AL212" s="194"/>
      <c r="AM212" s="194"/>
      <c r="AN212" s="194"/>
      <c r="AO212" s="194"/>
      <c r="AP212" s="194"/>
      <c r="AQ212" s="195"/>
      <c r="AR212" s="194"/>
      <c r="AS212" s="194"/>
      <c r="AT212" s="194"/>
      <c r="AU212" s="194"/>
      <c r="AV212" s="194"/>
      <c r="AW212" s="194"/>
      <c r="AX212" s="194"/>
      <c r="AY212" s="194"/>
      <c r="AZ212" s="194"/>
      <c r="BA212" s="194"/>
      <c r="BB212" s="194"/>
      <c r="BC212" s="157"/>
    </row>
    <row r="214" spans="1:55" x14ac:dyDescent="0.2">
      <c r="B214" s="909"/>
      <c r="C214" s="911" t="s">
        <v>1669</v>
      </c>
      <c r="D214" s="912"/>
      <c r="E214" s="912"/>
      <c r="F214" s="912"/>
      <c r="G214" s="912"/>
      <c r="H214" s="912"/>
      <c r="I214" s="912"/>
      <c r="J214" s="912"/>
    </row>
    <row r="215" spans="1:55" x14ac:dyDescent="0.2">
      <c r="B215" s="910"/>
      <c r="C215" s="911"/>
      <c r="D215" s="912"/>
      <c r="E215" s="912"/>
      <c r="F215" s="912"/>
      <c r="G215" s="912"/>
      <c r="H215" s="912"/>
      <c r="I215" s="912"/>
      <c r="J215" s="912"/>
    </row>
    <row r="321" spans="14:15" x14ac:dyDescent="0.2">
      <c r="N321" s="122" t="s">
        <v>1909</v>
      </c>
      <c r="O321" s="122" t="s">
        <v>1910</v>
      </c>
    </row>
    <row r="322" spans="14:15" x14ac:dyDescent="0.2">
      <c r="N322" s="122">
        <v>2016</v>
      </c>
      <c r="O322" s="122">
        <v>6</v>
      </c>
    </row>
    <row r="323" spans="14:15" x14ac:dyDescent="0.2">
      <c r="N323" s="122">
        <v>2017</v>
      </c>
      <c r="O323" s="122">
        <v>7</v>
      </c>
    </row>
    <row r="324" spans="14:15" x14ac:dyDescent="0.2">
      <c r="N324" s="122">
        <v>2018</v>
      </c>
      <c r="O324" s="122">
        <v>8</v>
      </c>
    </row>
    <row r="325" spans="14:15" x14ac:dyDescent="0.2">
      <c r="N325" s="122">
        <v>2019</v>
      </c>
      <c r="O325" s="122">
        <v>9</v>
      </c>
    </row>
    <row r="326" spans="14:15" x14ac:dyDescent="0.2">
      <c r="N326" s="122">
        <v>2020</v>
      </c>
      <c r="O326" s="122">
        <v>10</v>
      </c>
    </row>
  </sheetData>
  <sheetProtection algorithmName="SHA-512" hashValue="b8nMjF96gFa50R2FdYSBMhoqzoK/l+nBl0hB2+8ASWZpPHQHo1DTLAIQFgE3p9H405Duv4AqOG5iU4WU5ijILg==" saltValue="S3DYVZkNhq65p8v/ZQRmKQ==" spinCount="100000" sheet="1" objects="1" scenarios="1"/>
  <mergeCells count="499">
    <mergeCell ref="AH106:AH112"/>
    <mergeCell ref="AH7:AI7"/>
    <mergeCell ref="AH13:AH25"/>
    <mergeCell ref="AH28:AH34"/>
    <mergeCell ref="AH37:AH43"/>
    <mergeCell ref="AH46:AH52"/>
    <mergeCell ref="AH55:AH62"/>
    <mergeCell ref="AH65:AH71"/>
    <mergeCell ref="AH74:AH84"/>
    <mergeCell ref="AH87:AH94"/>
    <mergeCell ref="A195:A202"/>
    <mergeCell ref="B196:B202"/>
    <mergeCell ref="C196:C202"/>
    <mergeCell ref="D196:D202"/>
    <mergeCell ref="A204:A211"/>
    <mergeCell ref="B205:B211"/>
    <mergeCell ref="C205:C211"/>
    <mergeCell ref="D205:D211"/>
    <mergeCell ref="E205:E211"/>
    <mergeCell ref="F205:F211"/>
    <mergeCell ref="G205:G211"/>
    <mergeCell ref="H205:H211"/>
    <mergeCell ref="I205:J211"/>
    <mergeCell ref="E196:E202"/>
    <mergeCell ref="F196:F202"/>
    <mergeCell ref="G196:G202"/>
    <mergeCell ref="H196:H202"/>
    <mergeCell ref="I196:J202"/>
    <mergeCell ref="AF178:AF184"/>
    <mergeCell ref="AJ178:AJ183"/>
    <mergeCell ref="A186:A193"/>
    <mergeCell ref="B187:B193"/>
    <mergeCell ref="C187:C193"/>
    <mergeCell ref="D187:D193"/>
    <mergeCell ref="E187:E193"/>
    <mergeCell ref="F187:F193"/>
    <mergeCell ref="G187:G193"/>
    <mergeCell ref="H187:H193"/>
    <mergeCell ref="I187:J193"/>
    <mergeCell ref="K178:K184"/>
    <mergeCell ref="L178:L184"/>
    <mergeCell ref="R178:R184"/>
    <mergeCell ref="T178:T184"/>
    <mergeCell ref="V178:V184"/>
    <mergeCell ref="X178:X184"/>
    <mergeCell ref="Z178:Z184"/>
    <mergeCell ref="AB178:AB184"/>
    <mergeCell ref="A159:A166"/>
    <mergeCell ref="B160:B166"/>
    <mergeCell ref="C160:C166"/>
    <mergeCell ref="D160:D166"/>
    <mergeCell ref="AD178:AD184"/>
    <mergeCell ref="A177:A184"/>
    <mergeCell ref="B178:B184"/>
    <mergeCell ref="C178:C184"/>
    <mergeCell ref="D178:D184"/>
    <mergeCell ref="E178:E184"/>
    <mergeCell ref="F178:F184"/>
    <mergeCell ref="G178:G184"/>
    <mergeCell ref="H178:H184"/>
    <mergeCell ref="I178:J184"/>
    <mergeCell ref="A168:A175"/>
    <mergeCell ref="B169:B175"/>
    <mergeCell ref="C169:C175"/>
    <mergeCell ref="D169:D175"/>
    <mergeCell ref="E169:E175"/>
    <mergeCell ref="F169:F175"/>
    <mergeCell ref="G169:G175"/>
    <mergeCell ref="H169:H175"/>
    <mergeCell ref="I169:J175"/>
    <mergeCell ref="E160:E166"/>
    <mergeCell ref="F160:F166"/>
    <mergeCell ref="G160:G166"/>
    <mergeCell ref="H160:H166"/>
    <mergeCell ref="I160:J166"/>
    <mergeCell ref="AF142:AF148"/>
    <mergeCell ref="AJ142:AJ147"/>
    <mergeCell ref="A150:A157"/>
    <mergeCell ref="B151:B157"/>
    <mergeCell ref="C151:C157"/>
    <mergeCell ref="D151:D157"/>
    <mergeCell ref="E151:E157"/>
    <mergeCell ref="F151:F157"/>
    <mergeCell ref="G151:G157"/>
    <mergeCell ref="H151:H157"/>
    <mergeCell ref="I151:J157"/>
    <mergeCell ref="K142:K148"/>
    <mergeCell ref="L142:L148"/>
    <mergeCell ref="R142:R148"/>
    <mergeCell ref="T142:T148"/>
    <mergeCell ref="V142:V148"/>
    <mergeCell ref="X142:X148"/>
    <mergeCell ref="Z142:Z148"/>
    <mergeCell ref="AB142:AB148"/>
    <mergeCell ref="AF151:AF157"/>
    <mergeCell ref="A123:A130"/>
    <mergeCell ref="B124:B130"/>
    <mergeCell ref="C124:C130"/>
    <mergeCell ref="D124:D130"/>
    <mergeCell ref="AD142:AD148"/>
    <mergeCell ref="A141:A148"/>
    <mergeCell ref="B142:B148"/>
    <mergeCell ref="C142:C148"/>
    <mergeCell ref="D142:D148"/>
    <mergeCell ref="E142:E148"/>
    <mergeCell ref="F142:F148"/>
    <mergeCell ref="G142:G148"/>
    <mergeCell ref="H142:H148"/>
    <mergeCell ref="I142:J148"/>
    <mergeCell ref="A132:A139"/>
    <mergeCell ref="B133:B139"/>
    <mergeCell ref="C133:C139"/>
    <mergeCell ref="D133:D139"/>
    <mergeCell ref="E133:E139"/>
    <mergeCell ref="F133:F139"/>
    <mergeCell ref="G133:G139"/>
    <mergeCell ref="H133:H139"/>
    <mergeCell ref="I133:J139"/>
    <mergeCell ref="E124:E130"/>
    <mergeCell ref="F124:F130"/>
    <mergeCell ref="G124:G130"/>
    <mergeCell ref="H124:H130"/>
    <mergeCell ref="I124:J130"/>
    <mergeCell ref="AF106:AF112"/>
    <mergeCell ref="AJ106:AJ111"/>
    <mergeCell ref="A114:A121"/>
    <mergeCell ref="B115:B121"/>
    <mergeCell ref="C115:C121"/>
    <mergeCell ref="D115:D121"/>
    <mergeCell ref="E115:E121"/>
    <mergeCell ref="F115:F121"/>
    <mergeCell ref="G115:G121"/>
    <mergeCell ref="H115:H121"/>
    <mergeCell ref="I115:J121"/>
    <mergeCell ref="K106:K112"/>
    <mergeCell ref="L106:L112"/>
    <mergeCell ref="R106:R112"/>
    <mergeCell ref="T106:T112"/>
    <mergeCell ref="V106:V112"/>
    <mergeCell ref="X106:X112"/>
    <mergeCell ref="Z106:Z112"/>
    <mergeCell ref="AB106:AB112"/>
    <mergeCell ref="A105:A112"/>
    <mergeCell ref="B106:B112"/>
    <mergeCell ref="C106:C112"/>
    <mergeCell ref="D106:D112"/>
    <mergeCell ref="E106:E112"/>
    <mergeCell ref="F106:F112"/>
    <mergeCell ref="G106:G112"/>
    <mergeCell ref="H106:H112"/>
    <mergeCell ref="I106:J112"/>
    <mergeCell ref="AF87:AF94"/>
    <mergeCell ref="AD106:AD112"/>
    <mergeCell ref="AJ87:AJ93"/>
    <mergeCell ref="A96:A103"/>
    <mergeCell ref="B97:B103"/>
    <mergeCell ref="C97:C103"/>
    <mergeCell ref="D97:D103"/>
    <mergeCell ref="E97:E103"/>
    <mergeCell ref="F97:F103"/>
    <mergeCell ref="G97:G103"/>
    <mergeCell ref="H97:H103"/>
    <mergeCell ref="I97:J103"/>
    <mergeCell ref="I95:J95"/>
    <mergeCell ref="AF97:AF103"/>
    <mergeCell ref="AJ97:AJ102"/>
    <mergeCell ref="K97:K103"/>
    <mergeCell ref="L97:L103"/>
    <mergeCell ref="R97:R103"/>
    <mergeCell ref="T97:T103"/>
    <mergeCell ref="V97:V103"/>
    <mergeCell ref="X97:X103"/>
    <mergeCell ref="Z97:Z103"/>
    <mergeCell ref="AB97:AB103"/>
    <mergeCell ref="AD97:AD103"/>
    <mergeCell ref="AH97:AH103"/>
    <mergeCell ref="AB74:AB84"/>
    <mergeCell ref="AD74:AD84"/>
    <mergeCell ref="A86:A94"/>
    <mergeCell ref="B87:B94"/>
    <mergeCell ref="C87:C94"/>
    <mergeCell ref="D87:D94"/>
    <mergeCell ref="E87:E94"/>
    <mergeCell ref="F87:F94"/>
    <mergeCell ref="G87:G94"/>
    <mergeCell ref="H87:H94"/>
    <mergeCell ref="I87:J94"/>
    <mergeCell ref="K87:K94"/>
    <mergeCell ref="L87:L94"/>
    <mergeCell ref="R87:R94"/>
    <mergeCell ref="T87:T94"/>
    <mergeCell ref="V87:V94"/>
    <mergeCell ref="X87:X94"/>
    <mergeCell ref="Z87:Z94"/>
    <mergeCell ref="AB87:AB94"/>
    <mergeCell ref="AD87:AD94"/>
    <mergeCell ref="F74:F84"/>
    <mergeCell ref="G74:G84"/>
    <mergeCell ref="K74:K84"/>
    <mergeCell ref="L74:L84"/>
    <mergeCell ref="R74:R84"/>
    <mergeCell ref="T74:T84"/>
    <mergeCell ref="V74:V84"/>
    <mergeCell ref="AF205:AF211"/>
    <mergeCell ref="AJ205:AJ210"/>
    <mergeCell ref="AD187:AD193"/>
    <mergeCell ref="AF196:AF202"/>
    <mergeCell ref="AJ196:AJ201"/>
    <mergeCell ref="K196:K202"/>
    <mergeCell ref="L196:L202"/>
    <mergeCell ref="R196:R202"/>
    <mergeCell ref="T196:T202"/>
    <mergeCell ref="V196:V202"/>
    <mergeCell ref="X196:X202"/>
    <mergeCell ref="Z196:Z202"/>
    <mergeCell ref="AB196:AB202"/>
    <mergeCell ref="AD196:AD202"/>
    <mergeCell ref="AF169:AF175"/>
    <mergeCell ref="AJ169:AJ174"/>
    <mergeCell ref="K169:K175"/>
    <mergeCell ref="X74:X84"/>
    <mergeCell ref="Z74:Z84"/>
    <mergeCell ref="L169:L175"/>
    <mergeCell ref="R169:R175"/>
    <mergeCell ref="I63:J63"/>
    <mergeCell ref="A45:A52"/>
    <mergeCell ref="B46:B52"/>
    <mergeCell ref="C46:C52"/>
    <mergeCell ref="D46:D52"/>
    <mergeCell ref="E46:E52"/>
    <mergeCell ref="F46:F52"/>
    <mergeCell ref="H74:H84"/>
    <mergeCell ref="I74:J84"/>
    <mergeCell ref="A54:A62"/>
    <mergeCell ref="B55:B62"/>
    <mergeCell ref="C55:C62"/>
    <mergeCell ref="D55:D62"/>
    <mergeCell ref="E55:E62"/>
    <mergeCell ref="F55:F62"/>
    <mergeCell ref="R28:R34"/>
    <mergeCell ref="T28:T34"/>
    <mergeCell ref="V28:V34"/>
    <mergeCell ref="X28:X34"/>
    <mergeCell ref="Z28:Z34"/>
    <mergeCell ref="AB28:AB34"/>
    <mergeCell ref="AD28:AD34"/>
    <mergeCell ref="I212:J212"/>
    <mergeCell ref="A27:A34"/>
    <mergeCell ref="B28:B34"/>
    <mergeCell ref="C28:C34"/>
    <mergeCell ref="D28:D34"/>
    <mergeCell ref="E28:E34"/>
    <mergeCell ref="F28:F34"/>
    <mergeCell ref="G28:G34"/>
    <mergeCell ref="H28:H34"/>
    <mergeCell ref="I28:J34"/>
    <mergeCell ref="I185:J185"/>
    <mergeCell ref="I176:J176"/>
    <mergeCell ref="I149:J149"/>
    <mergeCell ref="I131:J131"/>
    <mergeCell ref="I113:J113"/>
    <mergeCell ref="I104:J104"/>
    <mergeCell ref="I44:J44"/>
    <mergeCell ref="AF28:AF34"/>
    <mergeCell ref="AJ28:AJ33"/>
    <mergeCell ref="I35:J35"/>
    <mergeCell ref="K205:K211"/>
    <mergeCell ref="L205:L211"/>
    <mergeCell ref="R205:R211"/>
    <mergeCell ref="T205:T211"/>
    <mergeCell ref="V205:V211"/>
    <mergeCell ref="X205:X211"/>
    <mergeCell ref="Z205:Z211"/>
    <mergeCell ref="AB205:AB211"/>
    <mergeCell ref="AD205:AD211"/>
    <mergeCell ref="I203:J203"/>
    <mergeCell ref="AF187:AF193"/>
    <mergeCell ref="AJ187:AJ192"/>
    <mergeCell ref="I194:J194"/>
    <mergeCell ref="K187:K193"/>
    <mergeCell ref="L187:L193"/>
    <mergeCell ref="R187:R193"/>
    <mergeCell ref="T187:T193"/>
    <mergeCell ref="V187:V193"/>
    <mergeCell ref="X187:X193"/>
    <mergeCell ref="Z187:Z193"/>
    <mergeCell ref="AB187:AB193"/>
    <mergeCell ref="T169:T175"/>
    <mergeCell ref="V169:V175"/>
    <mergeCell ref="X169:X175"/>
    <mergeCell ref="Z169:Z175"/>
    <mergeCell ref="AB169:AB175"/>
    <mergeCell ref="AD169:AD175"/>
    <mergeCell ref="I167:J167"/>
    <mergeCell ref="AJ151:AJ156"/>
    <mergeCell ref="I158:J158"/>
    <mergeCell ref="K151:K157"/>
    <mergeCell ref="L151:L157"/>
    <mergeCell ref="R151:R157"/>
    <mergeCell ref="T151:T157"/>
    <mergeCell ref="V151:V157"/>
    <mergeCell ref="X151:X157"/>
    <mergeCell ref="Z151:Z157"/>
    <mergeCell ref="AB151:AB157"/>
    <mergeCell ref="AD151:AD157"/>
    <mergeCell ref="AF160:AF166"/>
    <mergeCell ref="AJ160:AJ165"/>
    <mergeCell ref="K160:K166"/>
    <mergeCell ref="L160:L166"/>
    <mergeCell ref="R160:R166"/>
    <mergeCell ref="T160:T166"/>
    <mergeCell ref="V160:V166"/>
    <mergeCell ref="X160:X166"/>
    <mergeCell ref="Z160:Z166"/>
    <mergeCell ref="AB160:AB166"/>
    <mergeCell ref="AD160:AD166"/>
    <mergeCell ref="AF133:AF139"/>
    <mergeCell ref="AJ133:AJ138"/>
    <mergeCell ref="I140:J140"/>
    <mergeCell ref="K133:K139"/>
    <mergeCell ref="L133:L139"/>
    <mergeCell ref="R133:R139"/>
    <mergeCell ref="T133:T139"/>
    <mergeCell ref="V133:V139"/>
    <mergeCell ref="X133:X139"/>
    <mergeCell ref="Z133:Z139"/>
    <mergeCell ref="AB133:AB139"/>
    <mergeCell ref="AD133:AD139"/>
    <mergeCell ref="AF115:AF121"/>
    <mergeCell ref="AJ115:AJ120"/>
    <mergeCell ref="I122:J122"/>
    <mergeCell ref="K115:K121"/>
    <mergeCell ref="L115:L121"/>
    <mergeCell ref="R115:R121"/>
    <mergeCell ref="T115:T121"/>
    <mergeCell ref="V115:V121"/>
    <mergeCell ref="X115:X121"/>
    <mergeCell ref="Z115:Z121"/>
    <mergeCell ref="AB115:AB121"/>
    <mergeCell ref="AD115:AD121"/>
    <mergeCell ref="AF124:AF130"/>
    <mergeCell ref="AJ124:AJ129"/>
    <mergeCell ref="K124:K130"/>
    <mergeCell ref="L124:L130"/>
    <mergeCell ref="R124:R130"/>
    <mergeCell ref="T124:T130"/>
    <mergeCell ref="V124:V130"/>
    <mergeCell ref="X124:X130"/>
    <mergeCell ref="Z124:Z130"/>
    <mergeCell ref="AB124:AB130"/>
    <mergeCell ref="AD124:AD130"/>
    <mergeCell ref="AF74:AF84"/>
    <mergeCell ref="AJ74:AJ83"/>
    <mergeCell ref="I85:J85"/>
    <mergeCell ref="A73:A84"/>
    <mergeCell ref="Z65:Z71"/>
    <mergeCell ref="AB65:AB71"/>
    <mergeCell ref="AD65:AD71"/>
    <mergeCell ref="AF65:AF71"/>
    <mergeCell ref="AJ65:AJ70"/>
    <mergeCell ref="I72:J72"/>
    <mergeCell ref="G65:G71"/>
    <mergeCell ref="H65:H71"/>
    <mergeCell ref="I65:J71"/>
    <mergeCell ref="K65:K71"/>
    <mergeCell ref="L65:L71"/>
    <mergeCell ref="R65:R71"/>
    <mergeCell ref="T65:T71"/>
    <mergeCell ref="V65:V71"/>
    <mergeCell ref="X65:X71"/>
    <mergeCell ref="A64:A71"/>
    <mergeCell ref="B74:B84"/>
    <mergeCell ref="C74:C84"/>
    <mergeCell ref="D74:D84"/>
    <mergeCell ref="E74:E84"/>
    <mergeCell ref="R55:R62"/>
    <mergeCell ref="T55:T62"/>
    <mergeCell ref="V55:V62"/>
    <mergeCell ref="X55:X62"/>
    <mergeCell ref="Z55:Z62"/>
    <mergeCell ref="AB55:AB62"/>
    <mergeCell ref="AD55:AD62"/>
    <mergeCell ref="AF55:AF62"/>
    <mergeCell ref="AJ55:AJ61"/>
    <mergeCell ref="R46:R52"/>
    <mergeCell ref="T46:T52"/>
    <mergeCell ref="V46:V52"/>
    <mergeCell ref="X46:X52"/>
    <mergeCell ref="Z46:Z52"/>
    <mergeCell ref="AB46:AB52"/>
    <mergeCell ref="AD46:AD52"/>
    <mergeCell ref="AF46:AF52"/>
    <mergeCell ref="AJ46:AJ51"/>
    <mergeCell ref="R37:R43"/>
    <mergeCell ref="T37:T43"/>
    <mergeCell ref="V37:V43"/>
    <mergeCell ref="X37:X43"/>
    <mergeCell ref="Z37:Z43"/>
    <mergeCell ref="AB37:AB43"/>
    <mergeCell ref="AD37:AD43"/>
    <mergeCell ref="AF37:AF43"/>
    <mergeCell ref="AJ37:AJ42"/>
    <mergeCell ref="B214:B215"/>
    <mergeCell ref="C214:J215"/>
    <mergeCell ref="G6:J6"/>
    <mergeCell ref="K6:Q6"/>
    <mergeCell ref="E13:E25"/>
    <mergeCell ref="B7:C8"/>
    <mergeCell ref="E7:E8"/>
    <mergeCell ref="B9:C9"/>
    <mergeCell ref="B65:B71"/>
    <mergeCell ref="C65:C71"/>
    <mergeCell ref="D65:D71"/>
    <mergeCell ref="E65:E71"/>
    <mergeCell ref="F65:F71"/>
    <mergeCell ref="G46:G52"/>
    <mergeCell ref="H46:H52"/>
    <mergeCell ref="I46:J52"/>
    <mergeCell ref="K46:K52"/>
    <mergeCell ref="L46:L52"/>
    <mergeCell ref="I53:J53"/>
    <mergeCell ref="G55:G62"/>
    <mergeCell ref="H55:H62"/>
    <mergeCell ref="I55:J62"/>
    <mergeCell ref="K55:K62"/>
    <mergeCell ref="L55:L62"/>
    <mergeCell ref="H13:H25"/>
    <mergeCell ref="I13:J25"/>
    <mergeCell ref="K13:K25"/>
    <mergeCell ref="K28:K34"/>
    <mergeCell ref="L13:L25"/>
    <mergeCell ref="I26:J26"/>
    <mergeCell ref="G13:G25"/>
    <mergeCell ref="G37:G43"/>
    <mergeCell ref="H37:H43"/>
    <mergeCell ref="I37:J43"/>
    <mergeCell ref="K37:K43"/>
    <mergeCell ref="L37:L43"/>
    <mergeCell ref="L28:L34"/>
    <mergeCell ref="A12:A25"/>
    <mergeCell ref="B13:B25"/>
    <mergeCell ref="C13:C25"/>
    <mergeCell ref="D13:D25"/>
    <mergeCell ref="F13:F25"/>
    <mergeCell ref="A36:A43"/>
    <mergeCell ref="B37:B43"/>
    <mergeCell ref="C37:C43"/>
    <mergeCell ref="D37:D43"/>
    <mergeCell ref="E37:E43"/>
    <mergeCell ref="F37:F4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24"/>
    <mergeCell ref="R13:R25"/>
    <mergeCell ref="T13:T25"/>
    <mergeCell ref="V13:V25"/>
    <mergeCell ref="X13:X25"/>
    <mergeCell ref="Z13:Z25"/>
    <mergeCell ref="AB13:AB25"/>
    <mergeCell ref="AD13:AD25"/>
    <mergeCell ref="AF13:AF25"/>
  </mergeCells>
  <dataValidations count="4">
    <dataValidation type="list" allowBlank="1" showInputMessage="1" showErrorMessage="1" sqref="WVM983170 WLQ983170 WBU983170 VRY983170 VIC983170 UYG983170 UOK983170 UEO983170 TUS983170 TKW983170 TBA983170 SRE983170 SHI983170 RXM983170 RNQ983170 RDU983170 QTY983170 QKC983170 QAG983170 PQK983170 PGO983170 OWS983170 OMW983170 ODA983170 NTE983170 NJI983170 MZM983170 MPQ983170 MFU983170 LVY983170 LMC983170 LCG983170 KSK983170 KIO983170 JYS983170 JOW983170 JFA983170 IVE983170 ILI983170 IBM983170 HRQ983170 HHU983170 GXY983170 GOC983170 GEG983170 FUK983170 FKO983170 FAS983170 EQW983170 EHA983170 DXE983170 DNI983170 DDM983170 CTQ983170 CJU983170 BZY983170 BQC983170 BGG983170 AWK983170 AMO983170 ACS983170 SW983170 JA983170 B983170 WVM917634 WLQ917634 WBU917634 VRY917634 VIC917634 UYG917634 UOK917634 UEO917634 TUS917634 TKW917634 TBA917634 SRE917634 SHI917634 RXM917634 RNQ917634 RDU917634 QTY917634 QKC917634 QAG917634 PQK917634 PGO917634 OWS917634 OMW917634 ODA917634 NTE917634 NJI917634 MZM917634 MPQ917634 MFU917634 LVY917634 LMC917634 LCG917634 KSK917634 KIO917634 JYS917634 JOW917634 JFA917634 IVE917634 ILI917634 IBM917634 HRQ917634 HHU917634 GXY917634 GOC917634 GEG917634 FUK917634 FKO917634 FAS917634 EQW917634 EHA917634 DXE917634 DNI917634 DDM917634 CTQ917634 CJU917634 BZY917634 BQC917634 BGG917634 AWK917634 AMO917634 ACS917634 SW917634 JA917634 B917634 WVM852098 WLQ852098 WBU852098 VRY852098 VIC852098 UYG852098 UOK852098 UEO852098 TUS852098 TKW852098 TBA852098 SRE852098 SHI852098 RXM852098 RNQ852098 RDU852098 QTY852098 QKC852098 QAG852098 PQK852098 PGO852098 OWS852098 OMW852098 ODA852098 NTE852098 NJI852098 MZM852098 MPQ852098 MFU852098 LVY852098 LMC852098 LCG852098 KSK852098 KIO852098 JYS852098 JOW852098 JFA852098 IVE852098 ILI852098 IBM852098 HRQ852098 HHU852098 GXY852098 GOC852098 GEG852098 FUK852098 FKO852098 FAS852098 EQW852098 EHA852098 DXE852098 DNI852098 DDM852098 CTQ852098 CJU852098 BZY852098 BQC852098 BGG852098 AWK852098 AMO852098 ACS852098 SW852098 JA852098 B852098 WVM786562 WLQ786562 WBU786562 VRY786562 VIC786562 UYG786562 UOK786562 UEO786562 TUS786562 TKW786562 TBA786562 SRE786562 SHI786562 RXM786562 RNQ786562 RDU786562 QTY786562 QKC786562 QAG786562 PQK786562 PGO786562 OWS786562 OMW786562 ODA786562 NTE786562 NJI786562 MZM786562 MPQ786562 MFU786562 LVY786562 LMC786562 LCG786562 KSK786562 KIO786562 JYS786562 JOW786562 JFA786562 IVE786562 ILI786562 IBM786562 HRQ786562 HHU786562 GXY786562 GOC786562 GEG786562 FUK786562 FKO786562 FAS786562 EQW786562 EHA786562 DXE786562 DNI786562 DDM786562 CTQ786562 CJU786562 BZY786562 BQC786562 BGG786562 AWK786562 AMO786562 ACS786562 SW786562 JA786562 B786562 WVM721026 WLQ721026 WBU721026 VRY721026 VIC721026 UYG721026 UOK721026 UEO721026 TUS721026 TKW721026 TBA721026 SRE721026 SHI721026 RXM721026 RNQ721026 RDU721026 QTY721026 QKC721026 QAG721026 PQK721026 PGO721026 OWS721026 OMW721026 ODA721026 NTE721026 NJI721026 MZM721026 MPQ721026 MFU721026 LVY721026 LMC721026 LCG721026 KSK721026 KIO721026 JYS721026 JOW721026 JFA721026 IVE721026 ILI721026 IBM721026 HRQ721026 HHU721026 GXY721026 GOC721026 GEG721026 FUK721026 FKO721026 FAS721026 EQW721026 EHA721026 DXE721026 DNI721026 DDM721026 CTQ721026 CJU721026 BZY721026 BQC721026 BGG721026 AWK721026 AMO721026 ACS721026 SW721026 JA721026 B721026 WVM655490 WLQ655490 WBU655490 VRY655490 VIC655490 UYG655490 UOK655490 UEO655490 TUS655490 TKW655490 TBA655490 SRE655490 SHI655490 RXM655490 RNQ655490 RDU655490 QTY655490 QKC655490 QAG655490 PQK655490 PGO655490 OWS655490 OMW655490 ODA655490 NTE655490 NJI655490 MZM655490 MPQ655490 MFU655490 LVY655490 LMC655490 LCG655490 KSK655490 KIO655490 JYS655490 JOW655490 JFA655490 IVE655490 ILI655490 IBM655490 HRQ655490 HHU655490 GXY655490 GOC655490 GEG655490 FUK655490 FKO655490 FAS655490 EQW655490 EHA655490 DXE655490 DNI655490 DDM655490 CTQ655490 CJU655490 BZY655490 BQC655490 BGG655490 AWK655490 AMO655490 ACS655490 SW655490 JA655490 B655490 WVM589954 WLQ589954 WBU589954 VRY589954 VIC589954 UYG589954 UOK589954 UEO589954 TUS589954 TKW589954 TBA589954 SRE589954 SHI589954 RXM589954 RNQ589954 RDU589954 QTY589954 QKC589954 QAG589954 PQK589954 PGO589954 OWS589954 OMW589954 ODA589954 NTE589954 NJI589954 MZM589954 MPQ589954 MFU589954 LVY589954 LMC589954 LCG589954 KSK589954 KIO589954 JYS589954 JOW589954 JFA589954 IVE589954 ILI589954 IBM589954 HRQ589954 HHU589954 GXY589954 GOC589954 GEG589954 FUK589954 FKO589954 FAS589954 EQW589954 EHA589954 DXE589954 DNI589954 DDM589954 CTQ589954 CJU589954 BZY589954 BQC589954 BGG589954 AWK589954 AMO589954 ACS589954 SW589954 JA589954 B589954 WVM524418 WLQ524418 WBU524418 VRY524418 VIC524418 UYG524418 UOK524418 UEO524418 TUS524418 TKW524418 TBA524418 SRE524418 SHI524418 RXM524418 RNQ524418 RDU524418 QTY524418 QKC524418 QAG524418 PQK524418 PGO524418 OWS524418 OMW524418 ODA524418 NTE524418 NJI524418 MZM524418 MPQ524418 MFU524418 LVY524418 LMC524418 LCG524418 KSK524418 KIO524418 JYS524418 JOW524418 JFA524418 IVE524418 ILI524418 IBM524418 HRQ524418 HHU524418 GXY524418 GOC524418 GEG524418 FUK524418 FKO524418 FAS524418 EQW524418 EHA524418 DXE524418 DNI524418 DDM524418 CTQ524418 CJU524418 BZY524418 BQC524418 BGG524418 AWK524418 AMO524418 ACS524418 SW524418 JA524418 B524418 WVM458882 WLQ458882 WBU458882 VRY458882 VIC458882 UYG458882 UOK458882 UEO458882 TUS458882 TKW458882 TBA458882 SRE458882 SHI458882 RXM458882 RNQ458882 RDU458882 QTY458882 QKC458882 QAG458882 PQK458882 PGO458882 OWS458882 OMW458882 ODA458882 NTE458882 NJI458882 MZM458882 MPQ458882 MFU458882 LVY458882 LMC458882 LCG458882 KSK458882 KIO458882 JYS458882 JOW458882 JFA458882 IVE458882 ILI458882 IBM458882 HRQ458882 HHU458882 GXY458882 GOC458882 GEG458882 FUK458882 FKO458882 FAS458882 EQW458882 EHA458882 DXE458882 DNI458882 DDM458882 CTQ458882 CJU458882 BZY458882 BQC458882 BGG458882 AWK458882 AMO458882 ACS458882 SW458882 JA458882 B458882 WVM393346 WLQ393346 WBU393346 VRY393346 VIC393346 UYG393346 UOK393346 UEO393346 TUS393346 TKW393346 TBA393346 SRE393346 SHI393346 RXM393346 RNQ393346 RDU393346 QTY393346 QKC393346 QAG393346 PQK393346 PGO393346 OWS393346 OMW393346 ODA393346 NTE393346 NJI393346 MZM393346 MPQ393346 MFU393346 LVY393346 LMC393346 LCG393346 KSK393346 KIO393346 JYS393346 JOW393346 JFA393346 IVE393346 ILI393346 IBM393346 HRQ393346 HHU393346 GXY393346 GOC393346 GEG393346 FUK393346 FKO393346 FAS393346 EQW393346 EHA393346 DXE393346 DNI393346 DDM393346 CTQ393346 CJU393346 BZY393346 BQC393346 BGG393346 AWK393346 AMO393346 ACS393346 SW393346 JA393346 B393346 WVM327810 WLQ327810 WBU327810 VRY327810 VIC327810 UYG327810 UOK327810 UEO327810 TUS327810 TKW327810 TBA327810 SRE327810 SHI327810 RXM327810 RNQ327810 RDU327810 QTY327810 QKC327810 QAG327810 PQK327810 PGO327810 OWS327810 OMW327810 ODA327810 NTE327810 NJI327810 MZM327810 MPQ327810 MFU327810 LVY327810 LMC327810 LCG327810 KSK327810 KIO327810 JYS327810 JOW327810 JFA327810 IVE327810 ILI327810 IBM327810 HRQ327810 HHU327810 GXY327810 GOC327810 GEG327810 FUK327810 FKO327810 FAS327810 EQW327810 EHA327810 DXE327810 DNI327810 DDM327810 CTQ327810 CJU327810 BZY327810 BQC327810 BGG327810 AWK327810 AMO327810 ACS327810 SW327810 JA327810 B327810 WVM262274 WLQ262274 WBU262274 VRY262274 VIC262274 UYG262274 UOK262274 UEO262274 TUS262274 TKW262274 TBA262274 SRE262274 SHI262274 RXM262274 RNQ262274 RDU262274 QTY262274 QKC262274 QAG262274 PQK262274 PGO262274 OWS262274 OMW262274 ODA262274 NTE262274 NJI262274 MZM262274 MPQ262274 MFU262274 LVY262274 LMC262274 LCG262274 KSK262274 KIO262274 JYS262274 JOW262274 JFA262274 IVE262274 ILI262274 IBM262274 HRQ262274 HHU262274 GXY262274 GOC262274 GEG262274 FUK262274 FKO262274 FAS262274 EQW262274 EHA262274 DXE262274 DNI262274 DDM262274 CTQ262274 CJU262274 BZY262274 BQC262274 BGG262274 AWK262274 AMO262274 ACS262274 SW262274 JA262274 B262274 WVM196738 WLQ196738 WBU196738 VRY196738 VIC196738 UYG196738 UOK196738 UEO196738 TUS196738 TKW196738 TBA196738 SRE196738 SHI196738 RXM196738 RNQ196738 RDU196738 QTY196738 QKC196738 QAG196738 PQK196738 PGO196738 OWS196738 OMW196738 ODA196738 NTE196738 NJI196738 MZM196738 MPQ196738 MFU196738 LVY196738 LMC196738 LCG196738 KSK196738 KIO196738 JYS196738 JOW196738 JFA196738 IVE196738 ILI196738 IBM196738 HRQ196738 HHU196738 GXY196738 GOC196738 GEG196738 FUK196738 FKO196738 FAS196738 EQW196738 EHA196738 DXE196738 DNI196738 DDM196738 CTQ196738 CJU196738 BZY196738 BQC196738 BGG196738 AWK196738 AMO196738 ACS196738 SW196738 JA196738 B196738 WVM131202 WLQ131202 WBU131202 VRY131202 VIC131202 UYG131202 UOK131202 UEO131202 TUS131202 TKW131202 TBA131202 SRE131202 SHI131202 RXM131202 RNQ131202 RDU131202 QTY131202 QKC131202 QAG131202 PQK131202 PGO131202 OWS131202 OMW131202 ODA131202 NTE131202 NJI131202 MZM131202 MPQ131202 MFU131202 LVY131202 LMC131202 LCG131202 KSK131202 KIO131202 JYS131202 JOW131202 JFA131202 IVE131202 ILI131202 IBM131202 HRQ131202 HHU131202 GXY131202 GOC131202 GEG131202 FUK131202 FKO131202 FAS131202 EQW131202 EHA131202 DXE131202 DNI131202 DDM131202 CTQ131202 CJU131202 BZY131202 BQC131202 BGG131202 AWK131202 AMO131202 ACS131202 SW131202 JA131202 B131202 WVM65666 WLQ65666 WBU65666 VRY65666 VIC65666 UYG65666 UOK65666 UEO65666 TUS65666 TKW65666 TBA65666 SRE65666 SHI65666 RXM65666 RNQ65666 RDU65666 QTY65666 QKC65666 QAG65666 PQK65666 PGO65666 OWS65666 OMW65666 ODA65666 NTE65666 NJI65666 MZM65666 MPQ65666 MFU65666 LVY65666 LMC65666 LCG65666 KSK65666 KIO65666 JYS65666 JOW65666 JFA65666 IVE65666 ILI65666 IBM65666 HRQ65666 HHU65666 GXY65666 GOC65666 GEG65666 FUK65666 FKO65666 FAS65666 EQW65666 EHA65666 DXE65666 DNI65666 DDM65666 CTQ65666 CJU65666 BZY65666 BQC65666 BGG65666 AWK65666 AMO65666 ACS65666 SW65666 JA65666 B6566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205:D211 D28:D34 D65:D71 D97:D103 D106:D112 D115:D121 D124:D130 D133:D139 D142:D148 D151:D157 D160:D166 D169:D175 D178:D184 D187:D193 D196:D202 D87:D94 D13:D25 D37:D43 D46:D52 D55:D62 D74:D84">
      <formula1>INDIRECT($D$9)</formula1>
    </dataValidation>
    <dataValidation type="list" allowBlank="1" showInputMessage="1" showErrorMessage="1" sqref="N3:P3">
      <formula1>$N$322:$N$326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WVX983164:WVZ983164 WMB983164:WMD983164 WCF983164:WCH983164 VSJ983164:VSL983164 VIN983164:VIP983164 UYR983164:UYT983164 UOV983164:UOX983164 UEZ983164:UFB983164 TVD983164:TVF983164 TLH983164:TLJ983164 TBL983164:TBN983164 SRP983164:SRR983164 SHT983164:SHV983164 RXX983164:RXZ983164 ROB983164:ROD983164 REF983164:REH983164 QUJ983164:QUL983164 QKN983164:QKP983164 QAR983164:QAT983164 PQV983164:PQX983164 PGZ983164:PHB983164 OXD983164:OXF983164 ONH983164:ONJ983164 ODL983164:ODN983164 NTP983164:NTR983164 NJT983164:NJV983164 MZX983164:MZZ983164 MQB983164:MQD983164 MGF983164:MGH983164 LWJ983164:LWL983164 LMN983164:LMP983164 LCR983164:LCT983164 KSV983164:KSX983164 KIZ983164:KJB983164 JZD983164:JZF983164 JPH983164:JPJ983164 JFL983164:JFN983164 IVP983164:IVR983164 ILT983164:ILV983164 IBX983164:IBZ983164 HSB983164:HSD983164 HIF983164:HIH983164 GYJ983164:GYL983164 GON983164:GOP983164 GER983164:GET983164 FUV983164:FUX983164 FKZ983164:FLB983164 FBD983164:FBF983164 ERH983164:ERJ983164 EHL983164:EHN983164 DXP983164:DXR983164 DNT983164:DNV983164 DDX983164:DDZ983164 CUB983164:CUD983164 CKF983164:CKH983164 CAJ983164:CAL983164 BQN983164:BQP983164 BGR983164:BGT983164 AWV983164:AWX983164 AMZ983164:ANB983164 ADD983164:ADF983164 TH983164:TJ983164 JL983164:JN983164 N983164:P983164 WVX917628:WVZ917628 WMB917628:WMD917628 WCF917628:WCH917628 VSJ917628:VSL917628 VIN917628:VIP917628 UYR917628:UYT917628 UOV917628:UOX917628 UEZ917628:UFB917628 TVD917628:TVF917628 TLH917628:TLJ917628 TBL917628:TBN917628 SRP917628:SRR917628 SHT917628:SHV917628 RXX917628:RXZ917628 ROB917628:ROD917628 REF917628:REH917628 QUJ917628:QUL917628 QKN917628:QKP917628 QAR917628:QAT917628 PQV917628:PQX917628 PGZ917628:PHB917628 OXD917628:OXF917628 ONH917628:ONJ917628 ODL917628:ODN917628 NTP917628:NTR917628 NJT917628:NJV917628 MZX917628:MZZ917628 MQB917628:MQD917628 MGF917628:MGH917628 LWJ917628:LWL917628 LMN917628:LMP917628 LCR917628:LCT917628 KSV917628:KSX917628 KIZ917628:KJB917628 JZD917628:JZF917628 JPH917628:JPJ917628 JFL917628:JFN917628 IVP917628:IVR917628 ILT917628:ILV917628 IBX917628:IBZ917628 HSB917628:HSD917628 HIF917628:HIH917628 GYJ917628:GYL917628 GON917628:GOP917628 GER917628:GET917628 FUV917628:FUX917628 FKZ917628:FLB917628 FBD917628:FBF917628 ERH917628:ERJ917628 EHL917628:EHN917628 DXP917628:DXR917628 DNT917628:DNV917628 DDX917628:DDZ917628 CUB917628:CUD917628 CKF917628:CKH917628 CAJ917628:CAL917628 BQN917628:BQP917628 BGR917628:BGT917628 AWV917628:AWX917628 AMZ917628:ANB917628 ADD917628:ADF917628 TH917628:TJ917628 JL917628:JN917628 N917628:P917628 WVX852092:WVZ852092 WMB852092:WMD852092 WCF852092:WCH852092 VSJ852092:VSL852092 VIN852092:VIP852092 UYR852092:UYT852092 UOV852092:UOX852092 UEZ852092:UFB852092 TVD852092:TVF852092 TLH852092:TLJ852092 TBL852092:TBN852092 SRP852092:SRR852092 SHT852092:SHV852092 RXX852092:RXZ852092 ROB852092:ROD852092 REF852092:REH852092 QUJ852092:QUL852092 QKN852092:QKP852092 QAR852092:QAT852092 PQV852092:PQX852092 PGZ852092:PHB852092 OXD852092:OXF852092 ONH852092:ONJ852092 ODL852092:ODN852092 NTP852092:NTR852092 NJT852092:NJV852092 MZX852092:MZZ852092 MQB852092:MQD852092 MGF852092:MGH852092 LWJ852092:LWL852092 LMN852092:LMP852092 LCR852092:LCT852092 KSV852092:KSX852092 KIZ852092:KJB852092 JZD852092:JZF852092 JPH852092:JPJ852092 JFL852092:JFN852092 IVP852092:IVR852092 ILT852092:ILV852092 IBX852092:IBZ852092 HSB852092:HSD852092 HIF852092:HIH852092 GYJ852092:GYL852092 GON852092:GOP852092 GER852092:GET852092 FUV852092:FUX852092 FKZ852092:FLB852092 FBD852092:FBF852092 ERH852092:ERJ852092 EHL852092:EHN852092 DXP852092:DXR852092 DNT852092:DNV852092 DDX852092:DDZ852092 CUB852092:CUD852092 CKF852092:CKH852092 CAJ852092:CAL852092 BQN852092:BQP852092 BGR852092:BGT852092 AWV852092:AWX852092 AMZ852092:ANB852092 ADD852092:ADF852092 TH852092:TJ852092 JL852092:JN852092 N852092:P852092 WVX786556:WVZ786556 WMB786556:WMD786556 WCF786556:WCH786556 VSJ786556:VSL786556 VIN786556:VIP786556 UYR786556:UYT786556 UOV786556:UOX786556 UEZ786556:UFB786556 TVD786556:TVF786556 TLH786556:TLJ786556 TBL786556:TBN786556 SRP786556:SRR786556 SHT786556:SHV786556 RXX786556:RXZ786556 ROB786556:ROD786556 REF786556:REH786556 QUJ786556:QUL786556 QKN786556:QKP786556 QAR786556:QAT786556 PQV786556:PQX786556 PGZ786556:PHB786556 OXD786556:OXF786556 ONH786556:ONJ786556 ODL786556:ODN786556 NTP786556:NTR786556 NJT786556:NJV786556 MZX786556:MZZ786556 MQB786556:MQD786556 MGF786556:MGH786556 LWJ786556:LWL786556 LMN786556:LMP786556 LCR786556:LCT786556 KSV786556:KSX786556 KIZ786556:KJB786556 JZD786556:JZF786556 JPH786556:JPJ786556 JFL786556:JFN786556 IVP786556:IVR786556 ILT786556:ILV786556 IBX786556:IBZ786556 HSB786556:HSD786556 HIF786556:HIH786556 GYJ786556:GYL786556 GON786556:GOP786556 GER786556:GET786556 FUV786556:FUX786556 FKZ786556:FLB786556 FBD786556:FBF786556 ERH786556:ERJ786556 EHL786556:EHN786556 DXP786556:DXR786556 DNT786556:DNV786556 DDX786556:DDZ786556 CUB786556:CUD786556 CKF786556:CKH786556 CAJ786556:CAL786556 BQN786556:BQP786556 BGR786556:BGT786556 AWV786556:AWX786556 AMZ786556:ANB786556 ADD786556:ADF786556 TH786556:TJ786556 JL786556:JN786556 N786556:P786556 WVX721020:WVZ721020 WMB721020:WMD721020 WCF721020:WCH721020 VSJ721020:VSL721020 VIN721020:VIP721020 UYR721020:UYT721020 UOV721020:UOX721020 UEZ721020:UFB721020 TVD721020:TVF721020 TLH721020:TLJ721020 TBL721020:TBN721020 SRP721020:SRR721020 SHT721020:SHV721020 RXX721020:RXZ721020 ROB721020:ROD721020 REF721020:REH721020 QUJ721020:QUL721020 QKN721020:QKP721020 QAR721020:QAT721020 PQV721020:PQX721020 PGZ721020:PHB721020 OXD721020:OXF721020 ONH721020:ONJ721020 ODL721020:ODN721020 NTP721020:NTR721020 NJT721020:NJV721020 MZX721020:MZZ721020 MQB721020:MQD721020 MGF721020:MGH721020 LWJ721020:LWL721020 LMN721020:LMP721020 LCR721020:LCT721020 KSV721020:KSX721020 KIZ721020:KJB721020 JZD721020:JZF721020 JPH721020:JPJ721020 JFL721020:JFN721020 IVP721020:IVR721020 ILT721020:ILV721020 IBX721020:IBZ721020 HSB721020:HSD721020 HIF721020:HIH721020 GYJ721020:GYL721020 GON721020:GOP721020 GER721020:GET721020 FUV721020:FUX721020 FKZ721020:FLB721020 FBD721020:FBF721020 ERH721020:ERJ721020 EHL721020:EHN721020 DXP721020:DXR721020 DNT721020:DNV721020 DDX721020:DDZ721020 CUB721020:CUD721020 CKF721020:CKH721020 CAJ721020:CAL721020 BQN721020:BQP721020 BGR721020:BGT721020 AWV721020:AWX721020 AMZ721020:ANB721020 ADD721020:ADF721020 TH721020:TJ721020 JL721020:JN721020 N721020:P721020 WVX655484:WVZ655484 WMB655484:WMD655484 WCF655484:WCH655484 VSJ655484:VSL655484 VIN655484:VIP655484 UYR655484:UYT655484 UOV655484:UOX655484 UEZ655484:UFB655484 TVD655484:TVF655484 TLH655484:TLJ655484 TBL655484:TBN655484 SRP655484:SRR655484 SHT655484:SHV655484 RXX655484:RXZ655484 ROB655484:ROD655484 REF655484:REH655484 QUJ655484:QUL655484 QKN655484:QKP655484 QAR655484:QAT655484 PQV655484:PQX655484 PGZ655484:PHB655484 OXD655484:OXF655484 ONH655484:ONJ655484 ODL655484:ODN655484 NTP655484:NTR655484 NJT655484:NJV655484 MZX655484:MZZ655484 MQB655484:MQD655484 MGF655484:MGH655484 LWJ655484:LWL655484 LMN655484:LMP655484 LCR655484:LCT655484 KSV655484:KSX655484 KIZ655484:KJB655484 JZD655484:JZF655484 JPH655484:JPJ655484 JFL655484:JFN655484 IVP655484:IVR655484 ILT655484:ILV655484 IBX655484:IBZ655484 HSB655484:HSD655484 HIF655484:HIH655484 GYJ655484:GYL655484 GON655484:GOP655484 GER655484:GET655484 FUV655484:FUX655484 FKZ655484:FLB655484 FBD655484:FBF655484 ERH655484:ERJ655484 EHL655484:EHN655484 DXP655484:DXR655484 DNT655484:DNV655484 DDX655484:DDZ655484 CUB655484:CUD655484 CKF655484:CKH655484 CAJ655484:CAL655484 BQN655484:BQP655484 BGR655484:BGT655484 AWV655484:AWX655484 AMZ655484:ANB655484 ADD655484:ADF655484 TH655484:TJ655484 JL655484:JN655484 N655484:P655484 WVX589948:WVZ589948 WMB589948:WMD589948 WCF589948:WCH589948 VSJ589948:VSL589948 VIN589948:VIP589948 UYR589948:UYT589948 UOV589948:UOX589948 UEZ589948:UFB589948 TVD589948:TVF589948 TLH589948:TLJ589948 TBL589948:TBN589948 SRP589948:SRR589948 SHT589948:SHV589948 RXX589948:RXZ589948 ROB589948:ROD589948 REF589948:REH589948 QUJ589948:QUL589948 QKN589948:QKP589948 QAR589948:QAT589948 PQV589948:PQX589948 PGZ589948:PHB589948 OXD589948:OXF589948 ONH589948:ONJ589948 ODL589948:ODN589948 NTP589948:NTR589948 NJT589948:NJV589948 MZX589948:MZZ589948 MQB589948:MQD589948 MGF589948:MGH589948 LWJ589948:LWL589948 LMN589948:LMP589948 LCR589948:LCT589948 KSV589948:KSX589948 KIZ589948:KJB589948 JZD589948:JZF589948 JPH589948:JPJ589948 JFL589948:JFN589948 IVP589948:IVR589948 ILT589948:ILV589948 IBX589948:IBZ589948 HSB589948:HSD589948 HIF589948:HIH589948 GYJ589948:GYL589948 GON589948:GOP589948 GER589948:GET589948 FUV589948:FUX589948 FKZ589948:FLB589948 FBD589948:FBF589948 ERH589948:ERJ589948 EHL589948:EHN589948 DXP589948:DXR589948 DNT589948:DNV589948 DDX589948:DDZ589948 CUB589948:CUD589948 CKF589948:CKH589948 CAJ589948:CAL589948 BQN589948:BQP589948 BGR589948:BGT589948 AWV589948:AWX589948 AMZ589948:ANB589948 ADD589948:ADF589948 TH589948:TJ589948 JL589948:JN589948 N589948:P589948 WVX524412:WVZ524412 WMB524412:WMD524412 WCF524412:WCH524412 VSJ524412:VSL524412 VIN524412:VIP524412 UYR524412:UYT524412 UOV524412:UOX524412 UEZ524412:UFB524412 TVD524412:TVF524412 TLH524412:TLJ524412 TBL524412:TBN524412 SRP524412:SRR524412 SHT524412:SHV524412 RXX524412:RXZ524412 ROB524412:ROD524412 REF524412:REH524412 QUJ524412:QUL524412 QKN524412:QKP524412 QAR524412:QAT524412 PQV524412:PQX524412 PGZ524412:PHB524412 OXD524412:OXF524412 ONH524412:ONJ524412 ODL524412:ODN524412 NTP524412:NTR524412 NJT524412:NJV524412 MZX524412:MZZ524412 MQB524412:MQD524412 MGF524412:MGH524412 LWJ524412:LWL524412 LMN524412:LMP524412 LCR524412:LCT524412 KSV524412:KSX524412 KIZ524412:KJB524412 JZD524412:JZF524412 JPH524412:JPJ524412 JFL524412:JFN524412 IVP524412:IVR524412 ILT524412:ILV524412 IBX524412:IBZ524412 HSB524412:HSD524412 HIF524412:HIH524412 GYJ524412:GYL524412 GON524412:GOP524412 GER524412:GET524412 FUV524412:FUX524412 FKZ524412:FLB524412 FBD524412:FBF524412 ERH524412:ERJ524412 EHL524412:EHN524412 DXP524412:DXR524412 DNT524412:DNV524412 DDX524412:DDZ524412 CUB524412:CUD524412 CKF524412:CKH524412 CAJ524412:CAL524412 BQN524412:BQP524412 BGR524412:BGT524412 AWV524412:AWX524412 AMZ524412:ANB524412 ADD524412:ADF524412 TH524412:TJ524412 JL524412:JN524412 N524412:P524412 WVX458876:WVZ458876 WMB458876:WMD458876 WCF458876:WCH458876 VSJ458876:VSL458876 VIN458876:VIP458876 UYR458876:UYT458876 UOV458876:UOX458876 UEZ458876:UFB458876 TVD458876:TVF458876 TLH458876:TLJ458876 TBL458876:TBN458876 SRP458876:SRR458876 SHT458876:SHV458876 RXX458876:RXZ458876 ROB458876:ROD458876 REF458876:REH458876 QUJ458876:QUL458876 QKN458876:QKP458876 QAR458876:QAT458876 PQV458876:PQX458876 PGZ458876:PHB458876 OXD458876:OXF458876 ONH458876:ONJ458876 ODL458876:ODN458876 NTP458876:NTR458876 NJT458876:NJV458876 MZX458876:MZZ458876 MQB458876:MQD458876 MGF458876:MGH458876 LWJ458876:LWL458876 LMN458876:LMP458876 LCR458876:LCT458876 KSV458876:KSX458876 KIZ458876:KJB458876 JZD458876:JZF458876 JPH458876:JPJ458876 JFL458876:JFN458876 IVP458876:IVR458876 ILT458876:ILV458876 IBX458876:IBZ458876 HSB458876:HSD458876 HIF458876:HIH458876 GYJ458876:GYL458876 GON458876:GOP458876 GER458876:GET458876 FUV458876:FUX458876 FKZ458876:FLB458876 FBD458876:FBF458876 ERH458876:ERJ458876 EHL458876:EHN458876 DXP458876:DXR458876 DNT458876:DNV458876 DDX458876:DDZ458876 CUB458876:CUD458876 CKF458876:CKH458876 CAJ458876:CAL458876 BQN458876:BQP458876 BGR458876:BGT458876 AWV458876:AWX458876 AMZ458876:ANB458876 ADD458876:ADF458876 TH458876:TJ458876 JL458876:JN458876 N458876:P458876 WVX393340:WVZ393340 WMB393340:WMD393340 WCF393340:WCH393340 VSJ393340:VSL393340 VIN393340:VIP393340 UYR393340:UYT393340 UOV393340:UOX393340 UEZ393340:UFB393340 TVD393340:TVF393340 TLH393340:TLJ393340 TBL393340:TBN393340 SRP393340:SRR393340 SHT393340:SHV393340 RXX393340:RXZ393340 ROB393340:ROD393340 REF393340:REH393340 QUJ393340:QUL393340 QKN393340:QKP393340 QAR393340:QAT393340 PQV393340:PQX393340 PGZ393340:PHB393340 OXD393340:OXF393340 ONH393340:ONJ393340 ODL393340:ODN393340 NTP393340:NTR393340 NJT393340:NJV393340 MZX393340:MZZ393340 MQB393340:MQD393340 MGF393340:MGH393340 LWJ393340:LWL393340 LMN393340:LMP393340 LCR393340:LCT393340 KSV393340:KSX393340 KIZ393340:KJB393340 JZD393340:JZF393340 JPH393340:JPJ393340 JFL393340:JFN393340 IVP393340:IVR393340 ILT393340:ILV393340 IBX393340:IBZ393340 HSB393340:HSD393340 HIF393340:HIH393340 GYJ393340:GYL393340 GON393340:GOP393340 GER393340:GET393340 FUV393340:FUX393340 FKZ393340:FLB393340 FBD393340:FBF393340 ERH393340:ERJ393340 EHL393340:EHN393340 DXP393340:DXR393340 DNT393340:DNV393340 DDX393340:DDZ393340 CUB393340:CUD393340 CKF393340:CKH393340 CAJ393340:CAL393340 BQN393340:BQP393340 BGR393340:BGT393340 AWV393340:AWX393340 AMZ393340:ANB393340 ADD393340:ADF393340 TH393340:TJ393340 JL393340:JN393340 N393340:P393340 WVX327804:WVZ327804 WMB327804:WMD327804 WCF327804:WCH327804 VSJ327804:VSL327804 VIN327804:VIP327804 UYR327804:UYT327804 UOV327804:UOX327804 UEZ327804:UFB327804 TVD327804:TVF327804 TLH327804:TLJ327804 TBL327804:TBN327804 SRP327804:SRR327804 SHT327804:SHV327804 RXX327804:RXZ327804 ROB327804:ROD327804 REF327804:REH327804 QUJ327804:QUL327804 QKN327804:QKP327804 QAR327804:QAT327804 PQV327804:PQX327804 PGZ327804:PHB327804 OXD327804:OXF327804 ONH327804:ONJ327804 ODL327804:ODN327804 NTP327804:NTR327804 NJT327804:NJV327804 MZX327804:MZZ327804 MQB327804:MQD327804 MGF327804:MGH327804 LWJ327804:LWL327804 LMN327804:LMP327804 LCR327804:LCT327804 KSV327804:KSX327804 KIZ327804:KJB327804 JZD327804:JZF327804 JPH327804:JPJ327804 JFL327804:JFN327804 IVP327804:IVR327804 ILT327804:ILV327804 IBX327804:IBZ327804 HSB327804:HSD327804 HIF327804:HIH327804 GYJ327804:GYL327804 GON327804:GOP327804 GER327804:GET327804 FUV327804:FUX327804 FKZ327804:FLB327804 FBD327804:FBF327804 ERH327804:ERJ327804 EHL327804:EHN327804 DXP327804:DXR327804 DNT327804:DNV327804 DDX327804:DDZ327804 CUB327804:CUD327804 CKF327804:CKH327804 CAJ327804:CAL327804 BQN327804:BQP327804 BGR327804:BGT327804 AWV327804:AWX327804 AMZ327804:ANB327804 ADD327804:ADF327804 TH327804:TJ327804 JL327804:JN327804 N327804:P327804 WVX262268:WVZ262268 WMB262268:WMD262268 WCF262268:WCH262268 VSJ262268:VSL262268 VIN262268:VIP262268 UYR262268:UYT262268 UOV262268:UOX262268 UEZ262268:UFB262268 TVD262268:TVF262268 TLH262268:TLJ262268 TBL262268:TBN262268 SRP262268:SRR262268 SHT262268:SHV262268 RXX262268:RXZ262268 ROB262268:ROD262268 REF262268:REH262268 QUJ262268:QUL262268 QKN262268:QKP262268 QAR262268:QAT262268 PQV262268:PQX262268 PGZ262268:PHB262268 OXD262268:OXF262268 ONH262268:ONJ262268 ODL262268:ODN262268 NTP262268:NTR262268 NJT262268:NJV262268 MZX262268:MZZ262268 MQB262268:MQD262268 MGF262268:MGH262268 LWJ262268:LWL262268 LMN262268:LMP262268 LCR262268:LCT262268 KSV262268:KSX262268 KIZ262268:KJB262268 JZD262268:JZF262268 JPH262268:JPJ262268 JFL262268:JFN262268 IVP262268:IVR262268 ILT262268:ILV262268 IBX262268:IBZ262268 HSB262268:HSD262268 HIF262268:HIH262268 GYJ262268:GYL262268 GON262268:GOP262268 GER262268:GET262268 FUV262268:FUX262268 FKZ262268:FLB262268 FBD262268:FBF262268 ERH262268:ERJ262268 EHL262268:EHN262268 DXP262268:DXR262268 DNT262268:DNV262268 DDX262268:DDZ262268 CUB262268:CUD262268 CKF262268:CKH262268 CAJ262268:CAL262268 BQN262268:BQP262268 BGR262268:BGT262268 AWV262268:AWX262268 AMZ262268:ANB262268 ADD262268:ADF262268 TH262268:TJ262268 JL262268:JN262268 N262268:P262268 WVX196732:WVZ196732 WMB196732:WMD196732 WCF196732:WCH196732 VSJ196732:VSL196732 VIN196732:VIP196732 UYR196732:UYT196732 UOV196732:UOX196732 UEZ196732:UFB196732 TVD196732:TVF196732 TLH196732:TLJ196732 TBL196732:TBN196732 SRP196732:SRR196732 SHT196732:SHV196732 RXX196732:RXZ196732 ROB196732:ROD196732 REF196732:REH196732 QUJ196732:QUL196732 QKN196732:QKP196732 QAR196732:QAT196732 PQV196732:PQX196732 PGZ196732:PHB196732 OXD196732:OXF196732 ONH196732:ONJ196732 ODL196732:ODN196732 NTP196732:NTR196732 NJT196732:NJV196732 MZX196732:MZZ196732 MQB196732:MQD196732 MGF196732:MGH196732 LWJ196732:LWL196732 LMN196732:LMP196732 LCR196732:LCT196732 KSV196732:KSX196732 KIZ196732:KJB196732 JZD196732:JZF196732 JPH196732:JPJ196732 JFL196732:JFN196732 IVP196732:IVR196732 ILT196732:ILV196732 IBX196732:IBZ196732 HSB196732:HSD196732 HIF196732:HIH196732 GYJ196732:GYL196732 GON196732:GOP196732 GER196732:GET196732 FUV196732:FUX196732 FKZ196732:FLB196732 FBD196732:FBF196732 ERH196732:ERJ196732 EHL196732:EHN196732 DXP196732:DXR196732 DNT196732:DNV196732 DDX196732:DDZ196732 CUB196732:CUD196732 CKF196732:CKH196732 CAJ196732:CAL196732 BQN196732:BQP196732 BGR196732:BGT196732 AWV196732:AWX196732 AMZ196732:ANB196732 ADD196732:ADF196732 TH196732:TJ196732 JL196732:JN196732 N196732:P196732 WVX131196:WVZ131196 WMB131196:WMD131196 WCF131196:WCH131196 VSJ131196:VSL131196 VIN131196:VIP131196 UYR131196:UYT131196 UOV131196:UOX131196 UEZ131196:UFB131196 TVD131196:TVF131196 TLH131196:TLJ131196 TBL131196:TBN131196 SRP131196:SRR131196 SHT131196:SHV131196 RXX131196:RXZ131196 ROB131196:ROD131196 REF131196:REH131196 QUJ131196:QUL131196 QKN131196:QKP131196 QAR131196:QAT131196 PQV131196:PQX131196 PGZ131196:PHB131196 OXD131196:OXF131196 ONH131196:ONJ131196 ODL131196:ODN131196 NTP131196:NTR131196 NJT131196:NJV131196 MZX131196:MZZ131196 MQB131196:MQD131196 MGF131196:MGH131196 LWJ131196:LWL131196 LMN131196:LMP131196 LCR131196:LCT131196 KSV131196:KSX131196 KIZ131196:KJB131196 JZD131196:JZF131196 JPH131196:JPJ131196 JFL131196:JFN131196 IVP131196:IVR131196 ILT131196:ILV131196 IBX131196:IBZ131196 HSB131196:HSD131196 HIF131196:HIH131196 GYJ131196:GYL131196 GON131196:GOP131196 GER131196:GET131196 FUV131196:FUX131196 FKZ131196:FLB131196 FBD131196:FBF131196 ERH131196:ERJ131196 EHL131196:EHN131196 DXP131196:DXR131196 DNT131196:DNV131196 DDX131196:DDZ131196 CUB131196:CUD131196 CKF131196:CKH131196 CAJ131196:CAL131196 BQN131196:BQP131196 BGR131196:BGT131196 AWV131196:AWX131196 AMZ131196:ANB131196 ADD131196:ADF131196 TH131196:TJ131196 JL131196:JN131196 N131196:P131196 WVX65660:WVZ65660 WMB65660:WMD65660 WCF65660:WCH65660 VSJ65660:VSL65660 VIN65660:VIP65660 UYR65660:UYT65660 UOV65660:UOX65660 UEZ65660:UFB65660 TVD65660:TVF65660 TLH65660:TLJ65660 TBL65660:TBN65660 SRP65660:SRR65660 SHT65660:SHV65660 RXX65660:RXZ65660 ROB65660:ROD65660 REF65660:REH65660 QUJ65660:QUL65660 QKN65660:QKP65660 QAR65660:QAT65660 PQV65660:PQX65660 PGZ65660:PHB65660 OXD65660:OXF65660 ONH65660:ONJ65660 ODL65660:ODN65660 NTP65660:NTR65660 NJT65660:NJV65660 MZX65660:MZZ65660 MQB65660:MQD65660 MGF65660:MGH65660 LWJ65660:LWL65660 LMN65660:LMP65660 LCR65660:LCT65660 KSV65660:KSX65660 KIZ65660:KJB65660 JZD65660:JZF65660 JPH65660:JPJ65660 JFL65660:JFN65660 IVP65660:IVR65660 ILT65660:ILV65660 IBX65660:IBZ65660 HSB65660:HSD65660 HIF65660:HIH65660 GYJ65660:GYL65660 GON65660:GOP65660 GER65660:GET65660 FUV65660:FUX65660 FKZ65660:FLB65660 FBD65660:FBF65660 ERH65660:ERJ65660 EHL65660:EHN65660 DXP65660:DXR65660 DNT65660:DNV65660 DDX65660:DDZ65660 CUB65660:CUD65660 CKF65660:CKH65660 CAJ65660:CAL65660 BQN65660:BQP65660 BGR65660:BGT65660 AWV65660:AWX65660 AMZ65660:ANB65660 ADD65660:ADF65660 TH65660:TJ65660 JL65660:JN65660 N65660:P65660 WVX983165 WMB983165 WCF983165 VSJ983165 VIN983165 UYR983165 UOV983165 UEZ983165 TVD983165 TLH983165 TBL983165 SRP983165 SHT983165 RXX983165 ROB983165 REF983165 QUJ983165 QKN983165 QAR983165 PQV983165 PGZ983165 OXD983165 ONH983165 ODL983165 NTP983165 NJT983165 MZX983165 MQB983165 MGF983165 LWJ983165 LMN983165 LCR983165 KSV983165 KIZ983165 JZD983165 JPH983165 JFL983165 IVP983165 ILT983165 IBX983165 HSB983165 HIF983165 GYJ983165 GON983165 GER983165 FUV983165 FKZ983165 FBD983165 ERH983165 EHL983165 DXP983165 DNT983165 DDX983165 CUB983165 CKF983165 CAJ983165 BQN983165 BGR983165 AWV983165 AMZ983165 ADD983165 TH983165 JL983165 N983165 WVX917629 WMB917629 WCF917629 VSJ917629 VIN917629 UYR917629 UOV917629 UEZ917629 TVD917629 TLH917629 TBL917629 SRP917629 SHT917629 RXX917629 ROB917629 REF917629 QUJ917629 QKN917629 QAR917629 PQV917629 PGZ917629 OXD917629 ONH917629 ODL917629 NTP917629 NJT917629 MZX917629 MQB917629 MGF917629 LWJ917629 LMN917629 LCR917629 KSV917629 KIZ917629 JZD917629 JPH917629 JFL917629 IVP917629 ILT917629 IBX917629 HSB917629 HIF917629 GYJ917629 GON917629 GER917629 FUV917629 FKZ917629 FBD917629 ERH917629 EHL917629 DXP917629 DNT917629 DDX917629 CUB917629 CKF917629 CAJ917629 BQN917629 BGR917629 AWV917629 AMZ917629 ADD917629 TH917629 JL917629 N917629 WVX852093 WMB852093 WCF852093 VSJ852093 VIN852093 UYR852093 UOV852093 UEZ852093 TVD852093 TLH852093 TBL852093 SRP852093 SHT852093 RXX852093 ROB852093 REF852093 QUJ852093 QKN852093 QAR852093 PQV852093 PGZ852093 OXD852093 ONH852093 ODL852093 NTP852093 NJT852093 MZX852093 MQB852093 MGF852093 LWJ852093 LMN852093 LCR852093 KSV852093 KIZ852093 JZD852093 JPH852093 JFL852093 IVP852093 ILT852093 IBX852093 HSB852093 HIF852093 GYJ852093 GON852093 GER852093 FUV852093 FKZ852093 FBD852093 ERH852093 EHL852093 DXP852093 DNT852093 DDX852093 CUB852093 CKF852093 CAJ852093 BQN852093 BGR852093 AWV852093 AMZ852093 ADD852093 TH852093 JL852093 N852093 WVX786557 WMB786557 WCF786557 VSJ786557 VIN786557 UYR786557 UOV786557 UEZ786557 TVD786557 TLH786557 TBL786557 SRP786557 SHT786557 RXX786557 ROB786557 REF786557 QUJ786557 QKN786557 QAR786557 PQV786557 PGZ786557 OXD786557 ONH786557 ODL786557 NTP786557 NJT786557 MZX786557 MQB786557 MGF786557 LWJ786557 LMN786557 LCR786557 KSV786557 KIZ786557 JZD786557 JPH786557 JFL786557 IVP786557 ILT786557 IBX786557 HSB786557 HIF786557 GYJ786557 GON786557 GER786557 FUV786557 FKZ786557 FBD786557 ERH786557 EHL786557 DXP786557 DNT786557 DDX786557 CUB786557 CKF786557 CAJ786557 BQN786557 BGR786557 AWV786557 AMZ786557 ADD786557 TH786557 JL786557 N786557 WVX721021 WMB721021 WCF721021 VSJ721021 VIN721021 UYR721021 UOV721021 UEZ721021 TVD721021 TLH721021 TBL721021 SRP721021 SHT721021 RXX721021 ROB721021 REF721021 QUJ721021 QKN721021 QAR721021 PQV721021 PGZ721021 OXD721021 ONH721021 ODL721021 NTP721021 NJT721021 MZX721021 MQB721021 MGF721021 LWJ721021 LMN721021 LCR721021 KSV721021 KIZ721021 JZD721021 JPH721021 JFL721021 IVP721021 ILT721021 IBX721021 HSB721021 HIF721021 GYJ721021 GON721021 GER721021 FUV721021 FKZ721021 FBD721021 ERH721021 EHL721021 DXP721021 DNT721021 DDX721021 CUB721021 CKF721021 CAJ721021 BQN721021 BGR721021 AWV721021 AMZ721021 ADD721021 TH721021 JL721021 N721021 WVX655485 WMB655485 WCF655485 VSJ655485 VIN655485 UYR655485 UOV655485 UEZ655485 TVD655485 TLH655485 TBL655485 SRP655485 SHT655485 RXX655485 ROB655485 REF655485 QUJ655485 QKN655485 QAR655485 PQV655485 PGZ655485 OXD655485 ONH655485 ODL655485 NTP655485 NJT655485 MZX655485 MQB655485 MGF655485 LWJ655485 LMN655485 LCR655485 KSV655485 KIZ655485 JZD655485 JPH655485 JFL655485 IVP655485 ILT655485 IBX655485 HSB655485 HIF655485 GYJ655485 GON655485 GER655485 FUV655485 FKZ655485 FBD655485 ERH655485 EHL655485 DXP655485 DNT655485 DDX655485 CUB655485 CKF655485 CAJ655485 BQN655485 BGR655485 AWV655485 AMZ655485 ADD655485 TH655485 JL655485 N655485 WVX589949 WMB589949 WCF589949 VSJ589949 VIN589949 UYR589949 UOV589949 UEZ589949 TVD589949 TLH589949 TBL589949 SRP589949 SHT589949 RXX589949 ROB589949 REF589949 QUJ589949 QKN589949 QAR589949 PQV589949 PGZ589949 OXD589949 ONH589949 ODL589949 NTP589949 NJT589949 MZX589949 MQB589949 MGF589949 LWJ589949 LMN589949 LCR589949 KSV589949 KIZ589949 JZD589949 JPH589949 JFL589949 IVP589949 ILT589949 IBX589949 HSB589949 HIF589949 GYJ589949 GON589949 GER589949 FUV589949 FKZ589949 FBD589949 ERH589949 EHL589949 DXP589949 DNT589949 DDX589949 CUB589949 CKF589949 CAJ589949 BQN589949 BGR589949 AWV589949 AMZ589949 ADD589949 TH589949 JL589949 N589949 WVX524413 WMB524413 WCF524413 VSJ524413 VIN524413 UYR524413 UOV524413 UEZ524413 TVD524413 TLH524413 TBL524413 SRP524413 SHT524413 RXX524413 ROB524413 REF524413 QUJ524413 QKN524413 QAR524413 PQV524413 PGZ524413 OXD524413 ONH524413 ODL524413 NTP524413 NJT524413 MZX524413 MQB524413 MGF524413 LWJ524413 LMN524413 LCR524413 KSV524413 KIZ524413 JZD524413 JPH524413 JFL524413 IVP524413 ILT524413 IBX524413 HSB524413 HIF524413 GYJ524413 GON524413 GER524413 FUV524413 FKZ524413 FBD524413 ERH524413 EHL524413 DXP524413 DNT524413 DDX524413 CUB524413 CKF524413 CAJ524413 BQN524413 BGR524413 AWV524413 AMZ524413 ADD524413 TH524413 JL524413 N524413 WVX458877 WMB458877 WCF458877 VSJ458877 VIN458877 UYR458877 UOV458877 UEZ458877 TVD458877 TLH458877 TBL458877 SRP458877 SHT458877 RXX458877 ROB458877 REF458877 QUJ458877 QKN458877 QAR458877 PQV458877 PGZ458877 OXD458877 ONH458877 ODL458877 NTP458877 NJT458877 MZX458877 MQB458877 MGF458877 LWJ458877 LMN458877 LCR458877 KSV458877 KIZ458877 JZD458877 JPH458877 JFL458877 IVP458877 ILT458877 IBX458877 HSB458877 HIF458877 GYJ458877 GON458877 GER458877 FUV458877 FKZ458877 FBD458877 ERH458877 EHL458877 DXP458877 DNT458877 DDX458877 CUB458877 CKF458877 CAJ458877 BQN458877 BGR458877 AWV458877 AMZ458877 ADD458877 TH458877 JL458877 N458877 WVX393341 WMB393341 WCF393341 VSJ393341 VIN393341 UYR393341 UOV393341 UEZ393341 TVD393341 TLH393341 TBL393341 SRP393341 SHT393341 RXX393341 ROB393341 REF393341 QUJ393341 QKN393341 QAR393341 PQV393341 PGZ393341 OXD393341 ONH393341 ODL393341 NTP393341 NJT393341 MZX393341 MQB393341 MGF393341 LWJ393341 LMN393341 LCR393341 KSV393341 KIZ393341 JZD393341 JPH393341 JFL393341 IVP393341 ILT393341 IBX393341 HSB393341 HIF393341 GYJ393341 GON393341 GER393341 FUV393341 FKZ393341 FBD393341 ERH393341 EHL393341 DXP393341 DNT393341 DDX393341 CUB393341 CKF393341 CAJ393341 BQN393341 BGR393341 AWV393341 AMZ393341 ADD393341 TH393341 JL393341 N393341 WVX327805 WMB327805 WCF327805 VSJ327805 VIN327805 UYR327805 UOV327805 UEZ327805 TVD327805 TLH327805 TBL327805 SRP327805 SHT327805 RXX327805 ROB327805 REF327805 QUJ327805 QKN327805 QAR327805 PQV327805 PGZ327805 OXD327805 ONH327805 ODL327805 NTP327805 NJT327805 MZX327805 MQB327805 MGF327805 LWJ327805 LMN327805 LCR327805 KSV327805 KIZ327805 JZD327805 JPH327805 JFL327805 IVP327805 ILT327805 IBX327805 HSB327805 HIF327805 GYJ327805 GON327805 GER327805 FUV327805 FKZ327805 FBD327805 ERH327805 EHL327805 DXP327805 DNT327805 DDX327805 CUB327805 CKF327805 CAJ327805 BQN327805 BGR327805 AWV327805 AMZ327805 ADD327805 TH327805 JL327805 N327805 WVX262269 WMB262269 WCF262269 VSJ262269 VIN262269 UYR262269 UOV262269 UEZ262269 TVD262269 TLH262269 TBL262269 SRP262269 SHT262269 RXX262269 ROB262269 REF262269 QUJ262269 QKN262269 QAR262269 PQV262269 PGZ262269 OXD262269 ONH262269 ODL262269 NTP262269 NJT262269 MZX262269 MQB262269 MGF262269 LWJ262269 LMN262269 LCR262269 KSV262269 KIZ262269 JZD262269 JPH262269 JFL262269 IVP262269 ILT262269 IBX262269 HSB262269 HIF262269 GYJ262269 GON262269 GER262269 FUV262269 FKZ262269 FBD262269 ERH262269 EHL262269 DXP262269 DNT262269 DDX262269 CUB262269 CKF262269 CAJ262269 BQN262269 BGR262269 AWV262269 AMZ262269 ADD262269 TH262269 JL262269 N262269 WVX196733 WMB196733 WCF196733 VSJ196733 VIN196733 UYR196733 UOV196733 UEZ196733 TVD196733 TLH196733 TBL196733 SRP196733 SHT196733 RXX196733 ROB196733 REF196733 QUJ196733 QKN196733 QAR196733 PQV196733 PGZ196733 OXD196733 ONH196733 ODL196733 NTP196733 NJT196733 MZX196733 MQB196733 MGF196733 LWJ196733 LMN196733 LCR196733 KSV196733 KIZ196733 JZD196733 JPH196733 JFL196733 IVP196733 ILT196733 IBX196733 HSB196733 HIF196733 GYJ196733 GON196733 GER196733 FUV196733 FKZ196733 FBD196733 ERH196733 EHL196733 DXP196733 DNT196733 DDX196733 CUB196733 CKF196733 CAJ196733 BQN196733 BGR196733 AWV196733 AMZ196733 ADD196733 TH196733 JL196733 N196733 WVX131197 WMB131197 WCF131197 VSJ131197 VIN131197 UYR131197 UOV131197 UEZ131197 TVD131197 TLH131197 TBL131197 SRP131197 SHT131197 RXX131197 ROB131197 REF131197 QUJ131197 QKN131197 QAR131197 PQV131197 PGZ131197 OXD131197 ONH131197 ODL131197 NTP131197 NJT131197 MZX131197 MQB131197 MGF131197 LWJ131197 LMN131197 LCR131197 KSV131197 KIZ131197 JZD131197 JPH131197 JFL131197 IVP131197 ILT131197 IBX131197 HSB131197 HIF131197 GYJ131197 GON131197 GER131197 FUV131197 FKZ131197 FBD131197 ERH131197 EHL131197 DXP131197 DNT131197 DDX131197 CUB131197 CKF131197 CAJ131197 BQN131197 BGR131197 AWV131197 AMZ131197 ADD131197 TH131197 JL131197 N131197 WVX65661 WMB65661 WCF65661 VSJ65661 VIN65661 UYR65661 UOV65661 UEZ65661 TVD65661 TLH65661 TBL65661 SRP65661 SHT65661 RXX65661 ROB65661 REF65661 QUJ65661 QKN65661 QAR65661 PQV65661 PGZ65661 OXD65661 ONH65661 ODL65661 NTP65661 NJT65661 MZX65661 MQB65661 MGF65661 LWJ65661 LMN65661 LCR65661 KSV65661 KIZ65661 JZD65661 JPH65661 JFL65661 IVP65661 ILT65661 IBX65661 HSB65661 HIF65661 GYJ65661 GON65661 GER65661 FUV65661 FKZ65661 FBD65661 ERH65661 EHL65661 DXP65661 DNT65661 DDX65661 CUB65661 CKF65661 CAJ65661 BQN65661 BGR65661 AWV65661 AMZ65661 ADD65661 TH65661 JL65661 N65661 WVN983170:WVN983171 WLR983170:WLR983171 WBV983170:WBV983171 VRZ983170:VRZ983171 VID983170:VID983171 UYH983170:UYH983171 UOL983170:UOL983171 UEP983170:UEP983171 TUT983170:TUT983171 TKX983170:TKX983171 TBB983170:TBB983171 SRF983170:SRF983171 SHJ983170:SHJ983171 RXN983170:RXN983171 RNR983170:RNR983171 RDV983170:RDV983171 QTZ983170:QTZ983171 QKD983170:QKD983171 QAH983170:QAH983171 PQL983170:PQL983171 PGP983170:PGP983171 OWT983170:OWT983171 OMX983170:OMX983171 ODB983170:ODB983171 NTF983170:NTF983171 NJJ983170:NJJ983171 MZN983170:MZN983171 MPR983170:MPR983171 MFV983170:MFV983171 LVZ983170:LVZ983171 LMD983170:LMD983171 LCH983170:LCH983171 KSL983170:KSL983171 KIP983170:KIP983171 JYT983170:JYT983171 JOX983170:JOX983171 JFB983170:JFB983171 IVF983170:IVF983171 ILJ983170:ILJ983171 IBN983170:IBN983171 HRR983170:HRR983171 HHV983170:HHV983171 GXZ983170:GXZ983171 GOD983170:GOD983171 GEH983170:GEH983171 FUL983170:FUL983171 FKP983170:FKP983171 FAT983170:FAT983171 EQX983170:EQX983171 EHB983170:EHB983171 DXF983170:DXF983171 DNJ983170:DNJ983171 DDN983170:DDN983171 CTR983170:CTR983171 CJV983170:CJV983171 BZZ983170:BZZ983171 BQD983170:BQD983171 BGH983170:BGH983171 AWL983170:AWL983171 AMP983170:AMP983171 ACT983170:ACT983171 SX983170:SX983171 JB983170:JB983171 C983170:C983171 WVN917634:WVN917635 WLR917634:WLR917635 WBV917634:WBV917635 VRZ917634:VRZ917635 VID917634:VID917635 UYH917634:UYH917635 UOL917634:UOL917635 UEP917634:UEP917635 TUT917634:TUT917635 TKX917634:TKX917635 TBB917634:TBB917635 SRF917634:SRF917635 SHJ917634:SHJ917635 RXN917634:RXN917635 RNR917634:RNR917635 RDV917634:RDV917635 QTZ917634:QTZ917635 QKD917634:QKD917635 QAH917634:QAH917635 PQL917634:PQL917635 PGP917634:PGP917635 OWT917634:OWT917635 OMX917634:OMX917635 ODB917634:ODB917635 NTF917634:NTF917635 NJJ917634:NJJ917635 MZN917634:MZN917635 MPR917634:MPR917635 MFV917634:MFV917635 LVZ917634:LVZ917635 LMD917634:LMD917635 LCH917634:LCH917635 KSL917634:KSL917635 KIP917634:KIP917635 JYT917634:JYT917635 JOX917634:JOX917635 JFB917634:JFB917635 IVF917634:IVF917635 ILJ917634:ILJ917635 IBN917634:IBN917635 HRR917634:HRR917635 HHV917634:HHV917635 GXZ917634:GXZ917635 GOD917634:GOD917635 GEH917634:GEH917635 FUL917634:FUL917635 FKP917634:FKP917635 FAT917634:FAT917635 EQX917634:EQX917635 EHB917634:EHB917635 DXF917634:DXF917635 DNJ917634:DNJ917635 DDN917634:DDN917635 CTR917634:CTR917635 CJV917634:CJV917635 BZZ917634:BZZ917635 BQD917634:BQD917635 BGH917634:BGH917635 AWL917634:AWL917635 AMP917634:AMP917635 ACT917634:ACT917635 SX917634:SX917635 JB917634:JB917635 C917634:C917635 WVN852098:WVN852099 WLR852098:WLR852099 WBV852098:WBV852099 VRZ852098:VRZ852099 VID852098:VID852099 UYH852098:UYH852099 UOL852098:UOL852099 UEP852098:UEP852099 TUT852098:TUT852099 TKX852098:TKX852099 TBB852098:TBB852099 SRF852098:SRF852099 SHJ852098:SHJ852099 RXN852098:RXN852099 RNR852098:RNR852099 RDV852098:RDV852099 QTZ852098:QTZ852099 QKD852098:QKD852099 QAH852098:QAH852099 PQL852098:PQL852099 PGP852098:PGP852099 OWT852098:OWT852099 OMX852098:OMX852099 ODB852098:ODB852099 NTF852098:NTF852099 NJJ852098:NJJ852099 MZN852098:MZN852099 MPR852098:MPR852099 MFV852098:MFV852099 LVZ852098:LVZ852099 LMD852098:LMD852099 LCH852098:LCH852099 KSL852098:KSL852099 KIP852098:KIP852099 JYT852098:JYT852099 JOX852098:JOX852099 JFB852098:JFB852099 IVF852098:IVF852099 ILJ852098:ILJ852099 IBN852098:IBN852099 HRR852098:HRR852099 HHV852098:HHV852099 GXZ852098:GXZ852099 GOD852098:GOD852099 GEH852098:GEH852099 FUL852098:FUL852099 FKP852098:FKP852099 FAT852098:FAT852099 EQX852098:EQX852099 EHB852098:EHB852099 DXF852098:DXF852099 DNJ852098:DNJ852099 DDN852098:DDN852099 CTR852098:CTR852099 CJV852098:CJV852099 BZZ852098:BZZ852099 BQD852098:BQD852099 BGH852098:BGH852099 AWL852098:AWL852099 AMP852098:AMP852099 ACT852098:ACT852099 SX852098:SX852099 JB852098:JB852099 C852098:C852099 WVN786562:WVN786563 WLR786562:WLR786563 WBV786562:WBV786563 VRZ786562:VRZ786563 VID786562:VID786563 UYH786562:UYH786563 UOL786562:UOL786563 UEP786562:UEP786563 TUT786562:TUT786563 TKX786562:TKX786563 TBB786562:TBB786563 SRF786562:SRF786563 SHJ786562:SHJ786563 RXN786562:RXN786563 RNR786562:RNR786563 RDV786562:RDV786563 QTZ786562:QTZ786563 QKD786562:QKD786563 QAH786562:QAH786563 PQL786562:PQL786563 PGP786562:PGP786563 OWT786562:OWT786563 OMX786562:OMX786563 ODB786562:ODB786563 NTF786562:NTF786563 NJJ786562:NJJ786563 MZN786562:MZN786563 MPR786562:MPR786563 MFV786562:MFV786563 LVZ786562:LVZ786563 LMD786562:LMD786563 LCH786562:LCH786563 KSL786562:KSL786563 KIP786562:KIP786563 JYT786562:JYT786563 JOX786562:JOX786563 JFB786562:JFB786563 IVF786562:IVF786563 ILJ786562:ILJ786563 IBN786562:IBN786563 HRR786562:HRR786563 HHV786562:HHV786563 GXZ786562:GXZ786563 GOD786562:GOD786563 GEH786562:GEH786563 FUL786562:FUL786563 FKP786562:FKP786563 FAT786562:FAT786563 EQX786562:EQX786563 EHB786562:EHB786563 DXF786562:DXF786563 DNJ786562:DNJ786563 DDN786562:DDN786563 CTR786562:CTR786563 CJV786562:CJV786563 BZZ786562:BZZ786563 BQD786562:BQD786563 BGH786562:BGH786563 AWL786562:AWL786563 AMP786562:AMP786563 ACT786562:ACT786563 SX786562:SX786563 JB786562:JB786563 C786562:C786563 WVN721026:WVN721027 WLR721026:WLR721027 WBV721026:WBV721027 VRZ721026:VRZ721027 VID721026:VID721027 UYH721026:UYH721027 UOL721026:UOL721027 UEP721026:UEP721027 TUT721026:TUT721027 TKX721026:TKX721027 TBB721026:TBB721027 SRF721026:SRF721027 SHJ721026:SHJ721027 RXN721026:RXN721027 RNR721026:RNR721027 RDV721026:RDV721027 QTZ721026:QTZ721027 QKD721026:QKD721027 QAH721026:QAH721027 PQL721026:PQL721027 PGP721026:PGP721027 OWT721026:OWT721027 OMX721026:OMX721027 ODB721026:ODB721027 NTF721026:NTF721027 NJJ721026:NJJ721027 MZN721026:MZN721027 MPR721026:MPR721027 MFV721026:MFV721027 LVZ721026:LVZ721027 LMD721026:LMD721027 LCH721026:LCH721027 KSL721026:KSL721027 KIP721026:KIP721027 JYT721026:JYT721027 JOX721026:JOX721027 JFB721026:JFB721027 IVF721026:IVF721027 ILJ721026:ILJ721027 IBN721026:IBN721027 HRR721026:HRR721027 HHV721026:HHV721027 GXZ721026:GXZ721027 GOD721026:GOD721027 GEH721026:GEH721027 FUL721026:FUL721027 FKP721026:FKP721027 FAT721026:FAT721027 EQX721026:EQX721027 EHB721026:EHB721027 DXF721026:DXF721027 DNJ721026:DNJ721027 DDN721026:DDN721027 CTR721026:CTR721027 CJV721026:CJV721027 BZZ721026:BZZ721027 BQD721026:BQD721027 BGH721026:BGH721027 AWL721026:AWL721027 AMP721026:AMP721027 ACT721026:ACT721027 SX721026:SX721027 JB721026:JB721027 C721026:C721027 WVN655490:WVN655491 WLR655490:WLR655491 WBV655490:WBV655491 VRZ655490:VRZ655491 VID655490:VID655491 UYH655490:UYH655491 UOL655490:UOL655491 UEP655490:UEP655491 TUT655490:TUT655491 TKX655490:TKX655491 TBB655490:TBB655491 SRF655490:SRF655491 SHJ655490:SHJ655491 RXN655490:RXN655491 RNR655490:RNR655491 RDV655490:RDV655491 QTZ655490:QTZ655491 QKD655490:QKD655491 QAH655490:QAH655491 PQL655490:PQL655491 PGP655490:PGP655491 OWT655490:OWT655491 OMX655490:OMX655491 ODB655490:ODB655491 NTF655490:NTF655491 NJJ655490:NJJ655491 MZN655490:MZN655491 MPR655490:MPR655491 MFV655490:MFV655491 LVZ655490:LVZ655491 LMD655490:LMD655491 LCH655490:LCH655491 KSL655490:KSL655491 KIP655490:KIP655491 JYT655490:JYT655491 JOX655490:JOX655491 JFB655490:JFB655491 IVF655490:IVF655491 ILJ655490:ILJ655491 IBN655490:IBN655491 HRR655490:HRR655491 HHV655490:HHV655491 GXZ655490:GXZ655491 GOD655490:GOD655491 GEH655490:GEH655491 FUL655490:FUL655491 FKP655490:FKP655491 FAT655490:FAT655491 EQX655490:EQX655491 EHB655490:EHB655491 DXF655490:DXF655491 DNJ655490:DNJ655491 DDN655490:DDN655491 CTR655490:CTR655491 CJV655490:CJV655491 BZZ655490:BZZ655491 BQD655490:BQD655491 BGH655490:BGH655491 AWL655490:AWL655491 AMP655490:AMP655491 ACT655490:ACT655491 SX655490:SX655491 JB655490:JB655491 C655490:C655491 WVN589954:WVN589955 WLR589954:WLR589955 WBV589954:WBV589955 VRZ589954:VRZ589955 VID589954:VID589955 UYH589954:UYH589955 UOL589954:UOL589955 UEP589954:UEP589955 TUT589954:TUT589955 TKX589954:TKX589955 TBB589954:TBB589955 SRF589954:SRF589955 SHJ589954:SHJ589955 RXN589954:RXN589955 RNR589954:RNR589955 RDV589954:RDV589955 QTZ589954:QTZ589955 QKD589954:QKD589955 QAH589954:QAH589955 PQL589954:PQL589955 PGP589954:PGP589955 OWT589954:OWT589955 OMX589954:OMX589955 ODB589954:ODB589955 NTF589954:NTF589955 NJJ589954:NJJ589955 MZN589954:MZN589955 MPR589954:MPR589955 MFV589954:MFV589955 LVZ589954:LVZ589955 LMD589954:LMD589955 LCH589954:LCH589955 KSL589954:KSL589955 KIP589954:KIP589955 JYT589954:JYT589955 JOX589954:JOX589955 JFB589954:JFB589955 IVF589954:IVF589955 ILJ589954:ILJ589955 IBN589954:IBN589955 HRR589954:HRR589955 HHV589954:HHV589955 GXZ589954:GXZ589955 GOD589954:GOD589955 GEH589954:GEH589955 FUL589954:FUL589955 FKP589954:FKP589955 FAT589954:FAT589955 EQX589954:EQX589955 EHB589954:EHB589955 DXF589954:DXF589955 DNJ589954:DNJ589955 DDN589954:DDN589955 CTR589954:CTR589955 CJV589954:CJV589955 BZZ589954:BZZ589955 BQD589954:BQD589955 BGH589954:BGH589955 AWL589954:AWL589955 AMP589954:AMP589955 ACT589954:ACT589955 SX589954:SX589955 JB589954:JB589955 C589954:C589955 WVN524418:WVN524419 WLR524418:WLR524419 WBV524418:WBV524419 VRZ524418:VRZ524419 VID524418:VID524419 UYH524418:UYH524419 UOL524418:UOL524419 UEP524418:UEP524419 TUT524418:TUT524419 TKX524418:TKX524419 TBB524418:TBB524419 SRF524418:SRF524419 SHJ524418:SHJ524419 RXN524418:RXN524419 RNR524418:RNR524419 RDV524418:RDV524419 QTZ524418:QTZ524419 QKD524418:QKD524419 QAH524418:QAH524419 PQL524418:PQL524419 PGP524418:PGP524419 OWT524418:OWT524419 OMX524418:OMX524419 ODB524418:ODB524419 NTF524418:NTF524419 NJJ524418:NJJ524419 MZN524418:MZN524419 MPR524418:MPR524419 MFV524418:MFV524419 LVZ524418:LVZ524419 LMD524418:LMD524419 LCH524418:LCH524419 KSL524418:KSL524419 KIP524418:KIP524419 JYT524418:JYT524419 JOX524418:JOX524419 JFB524418:JFB524419 IVF524418:IVF524419 ILJ524418:ILJ524419 IBN524418:IBN524419 HRR524418:HRR524419 HHV524418:HHV524419 GXZ524418:GXZ524419 GOD524418:GOD524419 GEH524418:GEH524419 FUL524418:FUL524419 FKP524418:FKP524419 FAT524418:FAT524419 EQX524418:EQX524419 EHB524418:EHB524419 DXF524418:DXF524419 DNJ524418:DNJ524419 DDN524418:DDN524419 CTR524418:CTR524419 CJV524418:CJV524419 BZZ524418:BZZ524419 BQD524418:BQD524419 BGH524418:BGH524419 AWL524418:AWL524419 AMP524418:AMP524419 ACT524418:ACT524419 SX524418:SX524419 JB524418:JB524419 C524418:C524419 WVN458882:WVN458883 WLR458882:WLR458883 WBV458882:WBV458883 VRZ458882:VRZ458883 VID458882:VID458883 UYH458882:UYH458883 UOL458882:UOL458883 UEP458882:UEP458883 TUT458882:TUT458883 TKX458882:TKX458883 TBB458882:TBB458883 SRF458882:SRF458883 SHJ458882:SHJ458883 RXN458882:RXN458883 RNR458882:RNR458883 RDV458882:RDV458883 QTZ458882:QTZ458883 QKD458882:QKD458883 QAH458882:QAH458883 PQL458882:PQL458883 PGP458882:PGP458883 OWT458882:OWT458883 OMX458882:OMX458883 ODB458882:ODB458883 NTF458882:NTF458883 NJJ458882:NJJ458883 MZN458882:MZN458883 MPR458882:MPR458883 MFV458882:MFV458883 LVZ458882:LVZ458883 LMD458882:LMD458883 LCH458882:LCH458883 KSL458882:KSL458883 KIP458882:KIP458883 JYT458882:JYT458883 JOX458882:JOX458883 JFB458882:JFB458883 IVF458882:IVF458883 ILJ458882:ILJ458883 IBN458882:IBN458883 HRR458882:HRR458883 HHV458882:HHV458883 GXZ458882:GXZ458883 GOD458882:GOD458883 GEH458882:GEH458883 FUL458882:FUL458883 FKP458882:FKP458883 FAT458882:FAT458883 EQX458882:EQX458883 EHB458882:EHB458883 DXF458882:DXF458883 DNJ458882:DNJ458883 DDN458882:DDN458883 CTR458882:CTR458883 CJV458882:CJV458883 BZZ458882:BZZ458883 BQD458882:BQD458883 BGH458882:BGH458883 AWL458882:AWL458883 AMP458882:AMP458883 ACT458882:ACT458883 SX458882:SX458883 JB458882:JB458883 C458882:C458883 WVN393346:WVN393347 WLR393346:WLR393347 WBV393346:WBV393347 VRZ393346:VRZ393347 VID393346:VID393347 UYH393346:UYH393347 UOL393346:UOL393347 UEP393346:UEP393347 TUT393346:TUT393347 TKX393346:TKX393347 TBB393346:TBB393347 SRF393346:SRF393347 SHJ393346:SHJ393347 RXN393346:RXN393347 RNR393346:RNR393347 RDV393346:RDV393347 QTZ393346:QTZ393347 QKD393346:QKD393347 QAH393346:QAH393347 PQL393346:PQL393347 PGP393346:PGP393347 OWT393346:OWT393347 OMX393346:OMX393347 ODB393346:ODB393347 NTF393346:NTF393347 NJJ393346:NJJ393347 MZN393346:MZN393347 MPR393346:MPR393347 MFV393346:MFV393347 LVZ393346:LVZ393347 LMD393346:LMD393347 LCH393346:LCH393347 KSL393346:KSL393347 KIP393346:KIP393347 JYT393346:JYT393347 JOX393346:JOX393347 JFB393346:JFB393347 IVF393346:IVF393347 ILJ393346:ILJ393347 IBN393346:IBN393347 HRR393346:HRR393347 HHV393346:HHV393347 GXZ393346:GXZ393347 GOD393346:GOD393347 GEH393346:GEH393347 FUL393346:FUL393347 FKP393346:FKP393347 FAT393346:FAT393347 EQX393346:EQX393347 EHB393346:EHB393347 DXF393346:DXF393347 DNJ393346:DNJ393347 DDN393346:DDN393347 CTR393346:CTR393347 CJV393346:CJV393347 BZZ393346:BZZ393347 BQD393346:BQD393347 BGH393346:BGH393347 AWL393346:AWL393347 AMP393346:AMP393347 ACT393346:ACT393347 SX393346:SX393347 JB393346:JB393347 C393346:C393347 WVN327810:WVN327811 WLR327810:WLR327811 WBV327810:WBV327811 VRZ327810:VRZ327811 VID327810:VID327811 UYH327810:UYH327811 UOL327810:UOL327811 UEP327810:UEP327811 TUT327810:TUT327811 TKX327810:TKX327811 TBB327810:TBB327811 SRF327810:SRF327811 SHJ327810:SHJ327811 RXN327810:RXN327811 RNR327810:RNR327811 RDV327810:RDV327811 QTZ327810:QTZ327811 QKD327810:QKD327811 QAH327810:QAH327811 PQL327810:PQL327811 PGP327810:PGP327811 OWT327810:OWT327811 OMX327810:OMX327811 ODB327810:ODB327811 NTF327810:NTF327811 NJJ327810:NJJ327811 MZN327810:MZN327811 MPR327810:MPR327811 MFV327810:MFV327811 LVZ327810:LVZ327811 LMD327810:LMD327811 LCH327810:LCH327811 KSL327810:KSL327811 KIP327810:KIP327811 JYT327810:JYT327811 JOX327810:JOX327811 JFB327810:JFB327811 IVF327810:IVF327811 ILJ327810:ILJ327811 IBN327810:IBN327811 HRR327810:HRR327811 HHV327810:HHV327811 GXZ327810:GXZ327811 GOD327810:GOD327811 GEH327810:GEH327811 FUL327810:FUL327811 FKP327810:FKP327811 FAT327810:FAT327811 EQX327810:EQX327811 EHB327810:EHB327811 DXF327810:DXF327811 DNJ327810:DNJ327811 DDN327810:DDN327811 CTR327810:CTR327811 CJV327810:CJV327811 BZZ327810:BZZ327811 BQD327810:BQD327811 BGH327810:BGH327811 AWL327810:AWL327811 AMP327810:AMP327811 ACT327810:ACT327811 SX327810:SX327811 JB327810:JB327811 C327810:C327811 WVN262274:WVN262275 WLR262274:WLR262275 WBV262274:WBV262275 VRZ262274:VRZ262275 VID262274:VID262275 UYH262274:UYH262275 UOL262274:UOL262275 UEP262274:UEP262275 TUT262274:TUT262275 TKX262274:TKX262275 TBB262274:TBB262275 SRF262274:SRF262275 SHJ262274:SHJ262275 RXN262274:RXN262275 RNR262274:RNR262275 RDV262274:RDV262275 QTZ262274:QTZ262275 QKD262274:QKD262275 QAH262274:QAH262275 PQL262274:PQL262275 PGP262274:PGP262275 OWT262274:OWT262275 OMX262274:OMX262275 ODB262274:ODB262275 NTF262274:NTF262275 NJJ262274:NJJ262275 MZN262274:MZN262275 MPR262274:MPR262275 MFV262274:MFV262275 LVZ262274:LVZ262275 LMD262274:LMD262275 LCH262274:LCH262275 KSL262274:KSL262275 KIP262274:KIP262275 JYT262274:JYT262275 JOX262274:JOX262275 JFB262274:JFB262275 IVF262274:IVF262275 ILJ262274:ILJ262275 IBN262274:IBN262275 HRR262274:HRR262275 HHV262274:HHV262275 GXZ262274:GXZ262275 GOD262274:GOD262275 GEH262274:GEH262275 FUL262274:FUL262275 FKP262274:FKP262275 FAT262274:FAT262275 EQX262274:EQX262275 EHB262274:EHB262275 DXF262274:DXF262275 DNJ262274:DNJ262275 DDN262274:DDN262275 CTR262274:CTR262275 CJV262274:CJV262275 BZZ262274:BZZ262275 BQD262274:BQD262275 BGH262274:BGH262275 AWL262274:AWL262275 AMP262274:AMP262275 ACT262274:ACT262275 SX262274:SX262275 JB262274:JB262275 C262274:C262275 WVN196738:WVN196739 WLR196738:WLR196739 WBV196738:WBV196739 VRZ196738:VRZ196739 VID196738:VID196739 UYH196738:UYH196739 UOL196738:UOL196739 UEP196738:UEP196739 TUT196738:TUT196739 TKX196738:TKX196739 TBB196738:TBB196739 SRF196738:SRF196739 SHJ196738:SHJ196739 RXN196738:RXN196739 RNR196738:RNR196739 RDV196738:RDV196739 QTZ196738:QTZ196739 QKD196738:QKD196739 QAH196738:QAH196739 PQL196738:PQL196739 PGP196738:PGP196739 OWT196738:OWT196739 OMX196738:OMX196739 ODB196738:ODB196739 NTF196738:NTF196739 NJJ196738:NJJ196739 MZN196738:MZN196739 MPR196738:MPR196739 MFV196738:MFV196739 LVZ196738:LVZ196739 LMD196738:LMD196739 LCH196738:LCH196739 KSL196738:KSL196739 KIP196738:KIP196739 JYT196738:JYT196739 JOX196738:JOX196739 JFB196738:JFB196739 IVF196738:IVF196739 ILJ196738:ILJ196739 IBN196738:IBN196739 HRR196738:HRR196739 HHV196738:HHV196739 GXZ196738:GXZ196739 GOD196738:GOD196739 GEH196738:GEH196739 FUL196738:FUL196739 FKP196738:FKP196739 FAT196738:FAT196739 EQX196738:EQX196739 EHB196738:EHB196739 DXF196738:DXF196739 DNJ196738:DNJ196739 DDN196738:DDN196739 CTR196738:CTR196739 CJV196738:CJV196739 BZZ196738:BZZ196739 BQD196738:BQD196739 BGH196738:BGH196739 AWL196738:AWL196739 AMP196738:AMP196739 ACT196738:ACT196739 SX196738:SX196739 JB196738:JB196739 C196738:C196739 WVN131202:WVN131203 WLR131202:WLR131203 WBV131202:WBV131203 VRZ131202:VRZ131203 VID131202:VID131203 UYH131202:UYH131203 UOL131202:UOL131203 UEP131202:UEP131203 TUT131202:TUT131203 TKX131202:TKX131203 TBB131202:TBB131203 SRF131202:SRF131203 SHJ131202:SHJ131203 RXN131202:RXN131203 RNR131202:RNR131203 RDV131202:RDV131203 QTZ131202:QTZ131203 QKD131202:QKD131203 QAH131202:QAH131203 PQL131202:PQL131203 PGP131202:PGP131203 OWT131202:OWT131203 OMX131202:OMX131203 ODB131202:ODB131203 NTF131202:NTF131203 NJJ131202:NJJ131203 MZN131202:MZN131203 MPR131202:MPR131203 MFV131202:MFV131203 LVZ131202:LVZ131203 LMD131202:LMD131203 LCH131202:LCH131203 KSL131202:KSL131203 KIP131202:KIP131203 JYT131202:JYT131203 JOX131202:JOX131203 JFB131202:JFB131203 IVF131202:IVF131203 ILJ131202:ILJ131203 IBN131202:IBN131203 HRR131202:HRR131203 HHV131202:HHV131203 GXZ131202:GXZ131203 GOD131202:GOD131203 GEH131202:GEH131203 FUL131202:FUL131203 FKP131202:FKP131203 FAT131202:FAT131203 EQX131202:EQX131203 EHB131202:EHB131203 DXF131202:DXF131203 DNJ131202:DNJ131203 DDN131202:DDN131203 CTR131202:CTR131203 CJV131202:CJV131203 BZZ131202:BZZ131203 BQD131202:BQD131203 BGH131202:BGH131203 AWL131202:AWL131203 AMP131202:AMP131203 ACT131202:ACT131203 SX131202:SX131203 JB131202:JB131203 C131202:C131203 WVN65666:WVN65667 WLR65666:WLR65667 WBV65666:WBV65667 VRZ65666:VRZ65667 VID65666:VID65667 UYH65666:UYH65667 UOL65666:UOL65667 UEP65666:UEP65667 TUT65666:TUT65667 TKX65666:TKX65667 TBB65666:TBB65667 SRF65666:SRF65667 SHJ65666:SHJ65667 RXN65666:RXN65667 RNR65666:RNR65667 RDV65666:RDV65667 QTZ65666:QTZ65667 QKD65666:QKD65667 QAH65666:QAH65667 PQL65666:PQL65667 PGP65666:PGP65667 OWT65666:OWT65667 OMX65666:OMX65667 ODB65666:ODB65667 NTF65666:NTF65667 NJJ65666:NJJ65667 MZN65666:MZN65667 MPR65666:MPR65667 MFV65666:MFV65667 LVZ65666:LVZ65667 LMD65666:LMD65667 LCH65666:LCH65667 KSL65666:KSL65667 KIP65666:KIP65667 JYT65666:JYT65667 JOX65666:JOX65667 JFB65666:JFB65667 IVF65666:IVF65667 ILJ65666:ILJ65667 IBN65666:IBN65667 HRR65666:HRR65667 HHV65666:HHV65667 GXZ65666:GXZ65667 GOD65666:GOD65667 GEH65666:GEH65667 FUL65666:FUL65667 FKP65666:FKP65667 FAT65666:FAT65667 EQX65666:EQX65667 EHB65666:EHB65667 DXF65666:DXF65667 DNJ65666:DNJ65667 DDN65666:DDN65667 CTR65666:CTR65667 CJV65666:CJV65667 BZZ65666:BZZ65667 BQD65666:BQD65667 BGH65666:BGH65667 AWL65666:AWL65667 AMP65666:AMP65667 ACT65666:ACT65667 SX65666:SX65667 JB65666:JB65667 C65666:C65667 WVM983171 WLQ983171 WBU983171 VRY983171 VIC983171 UYG983171 UOK983171 UEO983171 TUS983171 TKW983171 TBA983171 SRE983171 SHI983171 RXM983171 RNQ983171 RDU983171 QTY983171 QKC983171 QAG983171 PQK983171 PGO983171 OWS983171 OMW983171 ODA983171 NTE983171 NJI983171 MZM983171 MPQ983171 MFU983171 LVY983171 LMC983171 LCG983171 KSK983171 KIO983171 JYS983171 JOW983171 JFA983171 IVE983171 ILI983171 IBM983171 HRQ983171 HHU983171 GXY983171 GOC983171 GEG983171 FUK983171 FKO983171 FAS983171 EQW983171 EHA983171 DXE983171 DNI983171 DDM983171 CTQ983171 CJU983171 BZY983171 BQC983171 BGG983171 AWK983171 AMO983171 ACS983171 SW983171 JA983171 B983171 WVM917635 WLQ917635 WBU917635 VRY917635 VIC917635 UYG917635 UOK917635 UEO917635 TUS917635 TKW917635 TBA917635 SRE917635 SHI917635 RXM917635 RNQ917635 RDU917635 QTY917635 QKC917635 QAG917635 PQK917635 PGO917635 OWS917635 OMW917635 ODA917635 NTE917635 NJI917635 MZM917635 MPQ917635 MFU917635 LVY917635 LMC917635 LCG917635 KSK917635 KIO917635 JYS917635 JOW917635 JFA917635 IVE917635 ILI917635 IBM917635 HRQ917635 HHU917635 GXY917635 GOC917635 GEG917635 FUK917635 FKO917635 FAS917635 EQW917635 EHA917635 DXE917635 DNI917635 DDM917635 CTQ917635 CJU917635 BZY917635 BQC917635 BGG917635 AWK917635 AMO917635 ACS917635 SW917635 JA917635 B917635 WVM852099 WLQ852099 WBU852099 VRY852099 VIC852099 UYG852099 UOK852099 UEO852099 TUS852099 TKW852099 TBA852099 SRE852099 SHI852099 RXM852099 RNQ852099 RDU852099 QTY852099 QKC852099 QAG852099 PQK852099 PGO852099 OWS852099 OMW852099 ODA852099 NTE852099 NJI852099 MZM852099 MPQ852099 MFU852099 LVY852099 LMC852099 LCG852099 KSK852099 KIO852099 JYS852099 JOW852099 JFA852099 IVE852099 ILI852099 IBM852099 HRQ852099 HHU852099 GXY852099 GOC852099 GEG852099 FUK852099 FKO852099 FAS852099 EQW852099 EHA852099 DXE852099 DNI852099 DDM852099 CTQ852099 CJU852099 BZY852099 BQC852099 BGG852099 AWK852099 AMO852099 ACS852099 SW852099 JA852099 B852099 WVM786563 WLQ786563 WBU786563 VRY786563 VIC786563 UYG786563 UOK786563 UEO786563 TUS786563 TKW786563 TBA786563 SRE786563 SHI786563 RXM786563 RNQ786563 RDU786563 QTY786563 QKC786563 QAG786563 PQK786563 PGO786563 OWS786563 OMW786563 ODA786563 NTE786563 NJI786563 MZM786563 MPQ786563 MFU786563 LVY786563 LMC786563 LCG786563 KSK786563 KIO786563 JYS786563 JOW786563 JFA786563 IVE786563 ILI786563 IBM786563 HRQ786563 HHU786563 GXY786563 GOC786563 GEG786563 FUK786563 FKO786563 FAS786563 EQW786563 EHA786563 DXE786563 DNI786563 DDM786563 CTQ786563 CJU786563 BZY786563 BQC786563 BGG786563 AWK786563 AMO786563 ACS786563 SW786563 JA786563 B786563 WVM721027 WLQ721027 WBU721027 VRY721027 VIC721027 UYG721027 UOK721027 UEO721027 TUS721027 TKW721027 TBA721027 SRE721027 SHI721027 RXM721027 RNQ721027 RDU721027 QTY721027 QKC721027 QAG721027 PQK721027 PGO721027 OWS721027 OMW721027 ODA721027 NTE721027 NJI721027 MZM721027 MPQ721027 MFU721027 LVY721027 LMC721027 LCG721027 KSK721027 KIO721027 JYS721027 JOW721027 JFA721027 IVE721027 ILI721027 IBM721027 HRQ721027 HHU721027 GXY721027 GOC721027 GEG721027 FUK721027 FKO721027 FAS721027 EQW721027 EHA721027 DXE721027 DNI721027 DDM721027 CTQ721027 CJU721027 BZY721027 BQC721027 BGG721027 AWK721027 AMO721027 ACS721027 SW721027 JA721027 B721027 WVM655491 WLQ655491 WBU655491 VRY655491 VIC655491 UYG655491 UOK655491 UEO655491 TUS655491 TKW655491 TBA655491 SRE655491 SHI655491 RXM655491 RNQ655491 RDU655491 QTY655491 QKC655491 QAG655491 PQK655491 PGO655491 OWS655491 OMW655491 ODA655491 NTE655491 NJI655491 MZM655491 MPQ655491 MFU655491 LVY655491 LMC655491 LCG655491 KSK655491 KIO655491 JYS655491 JOW655491 JFA655491 IVE655491 ILI655491 IBM655491 HRQ655491 HHU655491 GXY655491 GOC655491 GEG655491 FUK655491 FKO655491 FAS655491 EQW655491 EHA655491 DXE655491 DNI655491 DDM655491 CTQ655491 CJU655491 BZY655491 BQC655491 BGG655491 AWK655491 AMO655491 ACS655491 SW655491 JA655491 B655491 WVM589955 WLQ589955 WBU589955 VRY589955 VIC589955 UYG589955 UOK589955 UEO589955 TUS589955 TKW589955 TBA589955 SRE589955 SHI589955 RXM589955 RNQ589955 RDU589955 QTY589955 QKC589955 QAG589955 PQK589955 PGO589955 OWS589955 OMW589955 ODA589955 NTE589955 NJI589955 MZM589955 MPQ589955 MFU589955 LVY589955 LMC589955 LCG589955 KSK589955 KIO589955 JYS589955 JOW589955 JFA589955 IVE589955 ILI589955 IBM589955 HRQ589955 HHU589955 GXY589955 GOC589955 GEG589955 FUK589955 FKO589955 FAS589955 EQW589955 EHA589955 DXE589955 DNI589955 DDM589955 CTQ589955 CJU589955 BZY589955 BQC589955 BGG589955 AWK589955 AMO589955 ACS589955 SW589955 JA589955 B589955 WVM524419 WLQ524419 WBU524419 VRY524419 VIC524419 UYG524419 UOK524419 UEO524419 TUS524419 TKW524419 TBA524419 SRE524419 SHI524419 RXM524419 RNQ524419 RDU524419 QTY524419 QKC524419 QAG524419 PQK524419 PGO524419 OWS524419 OMW524419 ODA524419 NTE524419 NJI524419 MZM524419 MPQ524419 MFU524419 LVY524419 LMC524419 LCG524419 KSK524419 KIO524419 JYS524419 JOW524419 JFA524419 IVE524419 ILI524419 IBM524419 HRQ524419 HHU524419 GXY524419 GOC524419 GEG524419 FUK524419 FKO524419 FAS524419 EQW524419 EHA524419 DXE524419 DNI524419 DDM524419 CTQ524419 CJU524419 BZY524419 BQC524419 BGG524419 AWK524419 AMO524419 ACS524419 SW524419 JA524419 B524419 WVM458883 WLQ458883 WBU458883 VRY458883 VIC458883 UYG458883 UOK458883 UEO458883 TUS458883 TKW458883 TBA458883 SRE458883 SHI458883 RXM458883 RNQ458883 RDU458883 QTY458883 QKC458883 QAG458883 PQK458883 PGO458883 OWS458883 OMW458883 ODA458883 NTE458883 NJI458883 MZM458883 MPQ458883 MFU458883 LVY458883 LMC458883 LCG458883 KSK458883 KIO458883 JYS458883 JOW458883 JFA458883 IVE458883 ILI458883 IBM458883 HRQ458883 HHU458883 GXY458883 GOC458883 GEG458883 FUK458883 FKO458883 FAS458883 EQW458883 EHA458883 DXE458883 DNI458883 DDM458883 CTQ458883 CJU458883 BZY458883 BQC458883 BGG458883 AWK458883 AMO458883 ACS458883 SW458883 JA458883 B458883 WVM393347 WLQ393347 WBU393347 VRY393347 VIC393347 UYG393347 UOK393347 UEO393347 TUS393347 TKW393347 TBA393347 SRE393347 SHI393347 RXM393347 RNQ393347 RDU393347 QTY393347 QKC393347 QAG393347 PQK393347 PGO393347 OWS393347 OMW393347 ODA393347 NTE393347 NJI393347 MZM393347 MPQ393347 MFU393347 LVY393347 LMC393347 LCG393347 KSK393347 KIO393347 JYS393347 JOW393347 JFA393347 IVE393347 ILI393347 IBM393347 HRQ393347 HHU393347 GXY393347 GOC393347 GEG393347 FUK393347 FKO393347 FAS393347 EQW393347 EHA393347 DXE393347 DNI393347 DDM393347 CTQ393347 CJU393347 BZY393347 BQC393347 BGG393347 AWK393347 AMO393347 ACS393347 SW393347 JA393347 B393347 WVM327811 WLQ327811 WBU327811 VRY327811 VIC327811 UYG327811 UOK327811 UEO327811 TUS327811 TKW327811 TBA327811 SRE327811 SHI327811 RXM327811 RNQ327811 RDU327811 QTY327811 QKC327811 QAG327811 PQK327811 PGO327811 OWS327811 OMW327811 ODA327811 NTE327811 NJI327811 MZM327811 MPQ327811 MFU327811 LVY327811 LMC327811 LCG327811 KSK327811 KIO327811 JYS327811 JOW327811 JFA327811 IVE327811 ILI327811 IBM327811 HRQ327811 HHU327811 GXY327811 GOC327811 GEG327811 FUK327811 FKO327811 FAS327811 EQW327811 EHA327811 DXE327811 DNI327811 DDM327811 CTQ327811 CJU327811 BZY327811 BQC327811 BGG327811 AWK327811 AMO327811 ACS327811 SW327811 JA327811 B327811 WVM262275 WLQ262275 WBU262275 VRY262275 VIC262275 UYG262275 UOK262275 UEO262275 TUS262275 TKW262275 TBA262275 SRE262275 SHI262275 RXM262275 RNQ262275 RDU262275 QTY262275 QKC262275 QAG262275 PQK262275 PGO262275 OWS262275 OMW262275 ODA262275 NTE262275 NJI262275 MZM262275 MPQ262275 MFU262275 LVY262275 LMC262275 LCG262275 KSK262275 KIO262275 JYS262275 JOW262275 JFA262275 IVE262275 ILI262275 IBM262275 HRQ262275 HHU262275 GXY262275 GOC262275 GEG262275 FUK262275 FKO262275 FAS262275 EQW262275 EHA262275 DXE262275 DNI262275 DDM262275 CTQ262275 CJU262275 BZY262275 BQC262275 BGG262275 AWK262275 AMO262275 ACS262275 SW262275 JA262275 B262275 WVM196739 WLQ196739 WBU196739 VRY196739 VIC196739 UYG196739 UOK196739 UEO196739 TUS196739 TKW196739 TBA196739 SRE196739 SHI196739 RXM196739 RNQ196739 RDU196739 QTY196739 QKC196739 QAG196739 PQK196739 PGO196739 OWS196739 OMW196739 ODA196739 NTE196739 NJI196739 MZM196739 MPQ196739 MFU196739 LVY196739 LMC196739 LCG196739 KSK196739 KIO196739 JYS196739 JOW196739 JFA196739 IVE196739 ILI196739 IBM196739 HRQ196739 HHU196739 GXY196739 GOC196739 GEG196739 FUK196739 FKO196739 FAS196739 EQW196739 EHA196739 DXE196739 DNI196739 DDM196739 CTQ196739 CJU196739 BZY196739 BQC196739 BGG196739 AWK196739 AMO196739 ACS196739 SW196739 JA196739 B196739 WVM131203 WLQ131203 WBU131203 VRY131203 VIC131203 UYG131203 UOK131203 UEO131203 TUS131203 TKW131203 TBA131203 SRE131203 SHI131203 RXM131203 RNQ131203 RDU131203 QTY131203 QKC131203 QAG131203 PQK131203 PGO131203 OWS131203 OMW131203 ODA131203 NTE131203 NJI131203 MZM131203 MPQ131203 MFU131203 LVY131203 LMC131203 LCG131203 KSK131203 KIO131203 JYS131203 JOW131203 JFA131203 IVE131203 ILI131203 IBM131203 HRQ131203 HHU131203 GXY131203 GOC131203 GEG131203 FUK131203 FKO131203 FAS131203 EQW131203 EHA131203 DXE131203 DNI131203 DDM131203 CTQ131203 CJU131203 BZY131203 BQC131203 BGG131203 AWK131203 AMO131203 ACS131203 SW131203 JA131203 B131203 WVM65667 WLQ65667 WBU65667 VRY65667 VIC65667 UYG65667 UOK65667 UEO65667 TUS65667 TKW65667 TBA65667 SRE65667 SHI65667 RXM65667 RNQ65667 RDU65667 QTY65667 QKC65667 QAG65667 PQK65667 PGO65667 OWS65667 OMW65667 ODA65667 NTE65667 NJI65667 MZM65667 MPQ65667 MFU65667 LVY65667 LMC65667 LCG65667 KSK65667 KIO65667 JYS65667 JOW65667 JFA65667 IVE65667 ILI65667 IBM65667 HRQ65667 HHU65667 GXY65667 GOC65667 GEG65667 FUK65667 FKO65667 FAS65667 EQW65667 EHA65667 DXE65667 DNI65667 DDM65667 CTQ65667 CJU65667 BZY65667 BQC65667 BGG65667 AWK65667 AMO65667 ACS65667 SW65667 JA65667 B65667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WVO983230:WVO983235 WLS983230:WLS983235 WBW983230:WBW983235 VSA983230:VSA983235 VIE983230:VIE983235 UYI983230:UYI983235 UOM983230:UOM983235 UEQ983230:UEQ983235 TUU983230:TUU983235 TKY983230:TKY983235 TBC983230:TBC983235 SRG983230:SRG983235 SHK983230:SHK983235 RXO983230:RXO983235 RNS983230:RNS983235 RDW983230:RDW983235 QUA983230:QUA983235 QKE983230:QKE983235 QAI983230:QAI983235 PQM983230:PQM983235 PGQ983230:PGQ983235 OWU983230:OWU983235 OMY983230:OMY983235 ODC983230:ODC983235 NTG983230:NTG983235 NJK983230:NJK983235 MZO983230:MZO983235 MPS983230:MPS983235 MFW983230:MFW983235 LWA983230:LWA983235 LME983230:LME983235 LCI983230:LCI983235 KSM983230:KSM983235 KIQ983230:KIQ983235 JYU983230:JYU983235 JOY983230:JOY983235 JFC983230:JFC983235 IVG983230:IVG983235 ILK983230:ILK983235 IBO983230:IBO983235 HRS983230:HRS983235 HHW983230:HHW983235 GYA983230:GYA983235 GOE983230:GOE983235 GEI983230:GEI983235 FUM983230:FUM983235 FKQ983230:FKQ983235 FAU983230:FAU983235 EQY983230:EQY983235 EHC983230:EHC983235 DXG983230:DXG983235 DNK983230:DNK983235 DDO983230:DDO983235 CTS983230:CTS983235 CJW983230:CJW983235 CAA983230:CAA983235 BQE983230:BQE983235 BGI983230:BGI983235 AWM983230:AWM983235 AMQ983230:AMQ983235 ACU983230:ACU983235 SY983230:SY983235 JC983230:JC983235 D983230:E983235 WVO917694:WVO917699 WLS917694:WLS917699 WBW917694:WBW917699 VSA917694:VSA917699 VIE917694:VIE917699 UYI917694:UYI917699 UOM917694:UOM917699 UEQ917694:UEQ917699 TUU917694:TUU917699 TKY917694:TKY917699 TBC917694:TBC917699 SRG917694:SRG917699 SHK917694:SHK917699 RXO917694:RXO917699 RNS917694:RNS917699 RDW917694:RDW917699 QUA917694:QUA917699 QKE917694:QKE917699 QAI917694:QAI917699 PQM917694:PQM917699 PGQ917694:PGQ917699 OWU917694:OWU917699 OMY917694:OMY917699 ODC917694:ODC917699 NTG917694:NTG917699 NJK917694:NJK917699 MZO917694:MZO917699 MPS917694:MPS917699 MFW917694:MFW917699 LWA917694:LWA917699 LME917694:LME917699 LCI917694:LCI917699 KSM917694:KSM917699 KIQ917694:KIQ917699 JYU917694:JYU917699 JOY917694:JOY917699 JFC917694:JFC917699 IVG917694:IVG917699 ILK917694:ILK917699 IBO917694:IBO917699 HRS917694:HRS917699 HHW917694:HHW917699 GYA917694:GYA917699 GOE917694:GOE917699 GEI917694:GEI917699 FUM917694:FUM917699 FKQ917694:FKQ917699 FAU917694:FAU917699 EQY917694:EQY917699 EHC917694:EHC917699 DXG917694:DXG917699 DNK917694:DNK917699 DDO917694:DDO917699 CTS917694:CTS917699 CJW917694:CJW917699 CAA917694:CAA917699 BQE917694:BQE917699 BGI917694:BGI917699 AWM917694:AWM917699 AMQ917694:AMQ917699 ACU917694:ACU917699 SY917694:SY917699 JC917694:JC917699 D917694:E917699 WVO852158:WVO852163 WLS852158:WLS852163 WBW852158:WBW852163 VSA852158:VSA852163 VIE852158:VIE852163 UYI852158:UYI852163 UOM852158:UOM852163 UEQ852158:UEQ852163 TUU852158:TUU852163 TKY852158:TKY852163 TBC852158:TBC852163 SRG852158:SRG852163 SHK852158:SHK852163 RXO852158:RXO852163 RNS852158:RNS852163 RDW852158:RDW852163 QUA852158:QUA852163 QKE852158:QKE852163 QAI852158:QAI852163 PQM852158:PQM852163 PGQ852158:PGQ852163 OWU852158:OWU852163 OMY852158:OMY852163 ODC852158:ODC852163 NTG852158:NTG852163 NJK852158:NJK852163 MZO852158:MZO852163 MPS852158:MPS852163 MFW852158:MFW852163 LWA852158:LWA852163 LME852158:LME852163 LCI852158:LCI852163 KSM852158:KSM852163 KIQ852158:KIQ852163 JYU852158:JYU852163 JOY852158:JOY852163 JFC852158:JFC852163 IVG852158:IVG852163 ILK852158:ILK852163 IBO852158:IBO852163 HRS852158:HRS852163 HHW852158:HHW852163 GYA852158:GYA852163 GOE852158:GOE852163 GEI852158:GEI852163 FUM852158:FUM852163 FKQ852158:FKQ852163 FAU852158:FAU852163 EQY852158:EQY852163 EHC852158:EHC852163 DXG852158:DXG852163 DNK852158:DNK852163 DDO852158:DDO852163 CTS852158:CTS852163 CJW852158:CJW852163 CAA852158:CAA852163 BQE852158:BQE852163 BGI852158:BGI852163 AWM852158:AWM852163 AMQ852158:AMQ852163 ACU852158:ACU852163 SY852158:SY852163 JC852158:JC852163 D852158:E852163 WVO786622:WVO786627 WLS786622:WLS786627 WBW786622:WBW786627 VSA786622:VSA786627 VIE786622:VIE786627 UYI786622:UYI786627 UOM786622:UOM786627 UEQ786622:UEQ786627 TUU786622:TUU786627 TKY786622:TKY786627 TBC786622:TBC786627 SRG786622:SRG786627 SHK786622:SHK786627 RXO786622:RXO786627 RNS786622:RNS786627 RDW786622:RDW786627 QUA786622:QUA786627 QKE786622:QKE786627 QAI786622:QAI786627 PQM786622:PQM786627 PGQ786622:PGQ786627 OWU786622:OWU786627 OMY786622:OMY786627 ODC786622:ODC786627 NTG786622:NTG786627 NJK786622:NJK786627 MZO786622:MZO786627 MPS786622:MPS786627 MFW786622:MFW786627 LWA786622:LWA786627 LME786622:LME786627 LCI786622:LCI786627 KSM786622:KSM786627 KIQ786622:KIQ786627 JYU786622:JYU786627 JOY786622:JOY786627 JFC786622:JFC786627 IVG786622:IVG786627 ILK786622:ILK786627 IBO786622:IBO786627 HRS786622:HRS786627 HHW786622:HHW786627 GYA786622:GYA786627 GOE786622:GOE786627 GEI786622:GEI786627 FUM786622:FUM786627 FKQ786622:FKQ786627 FAU786622:FAU786627 EQY786622:EQY786627 EHC786622:EHC786627 DXG786622:DXG786627 DNK786622:DNK786627 DDO786622:DDO786627 CTS786622:CTS786627 CJW786622:CJW786627 CAA786622:CAA786627 BQE786622:BQE786627 BGI786622:BGI786627 AWM786622:AWM786627 AMQ786622:AMQ786627 ACU786622:ACU786627 SY786622:SY786627 JC786622:JC786627 D786622:E786627 WVO721086:WVO721091 WLS721086:WLS721091 WBW721086:WBW721091 VSA721086:VSA721091 VIE721086:VIE721091 UYI721086:UYI721091 UOM721086:UOM721091 UEQ721086:UEQ721091 TUU721086:TUU721091 TKY721086:TKY721091 TBC721086:TBC721091 SRG721086:SRG721091 SHK721086:SHK721091 RXO721086:RXO721091 RNS721086:RNS721091 RDW721086:RDW721091 QUA721086:QUA721091 QKE721086:QKE721091 QAI721086:QAI721091 PQM721086:PQM721091 PGQ721086:PGQ721091 OWU721086:OWU721091 OMY721086:OMY721091 ODC721086:ODC721091 NTG721086:NTG721091 NJK721086:NJK721091 MZO721086:MZO721091 MPS721086:MPS721091 MFW721086:MFW721091 LWA721086:LWA721091 LME721086:LME721091 LCI721086:LCI721091 KSM721086:KSM721091 KIQ721086:KIQ721091 JYU721086:JYU721091 JOY721086:JOY721091 JFC721086:JFC721091 IVG721086:IVG721091 ILK721086:ILK721091 IBO721086:IBO721091 HRS721086:HRS721091 HHW721086:HHW721091 GYA721086:GYA721091 GOE721086:GOE721091 GEI721086:GEI721091 FUM721086:FUM721091 FKQ721086:FKQ721091 FAU721086:FAU721091 EQY721086:EQY721091 EHC721086:EHC721091 DXG721086:DXG721091 DNK721086:DNK721091 DDO721086:DDO721091 CTS721086:CTS721091 CJW721086:CJW721091 CAA721086:CAA721091 BQE721086:BQE721091 BGI721086:BGI721091 AWM721086:AWM721091 AMQ721086:AMQ721091 ACU721086:ACU721091 SY721086:SY721091 JC721086:JC721091 D721086:E721091 WVO655550:WVO655555 WLS655550:WLS655555 WBW655550:WBW655555 VSA655550:VSA655555 VIE655550:VIE655555 UYI655550:UYI655555 UOM655550:UOM655555 UEQ655550:UEQ655555 TUU655550:TUU655555 TKY655550:TKY655555 TBC655550:TBC655555 SRG655550:SRG655555 SHK655550:SHK655555 RXO655550:RXO655555 RNS655550:RNS655555 RDW655550:RDW655555 QUA655550:QUA655555 QKE655550:QKE655555 QAI655550:QAI655555 PQM655550:PQM655555 PGQ655550:PGQ655555 OWU655550:OWU655555 OMY655550:OMY655555 ODC655550:ODC655555 NTG655550:NTG655555 NJK655550:NJK655555 MZO655550:MZO655555 MPS655550:MPS655555 MFW655550:MFW655555 LWA655550:LWA655555 LME655550:LME655555 LCI655550:LCI655555 KSM655550:KSM655555 KIQ655550:KIQ655555 JYU655550:JYU655555 JOY655550:JOY655555 JFC655550:JFC655555 IVG655550:IVG655555 ILK655550:ILK655555 IBO655550:IBO655555 HRS655550:HRS655555 HHW655550:HHW655555 GYA655550:GYA655555 GOE655550:GOE655555 GEI655550:GEI655555 FUM655550:FUM655555 FKQ655550:FKQ655555 FAU655550:FAU655555 EQY655550:EQY655555 EHC655550:EHC655555 DXG655550:DXG655555 DNK655550:DNK655555 DDO655550:DDO655555 CTS655550:CTS655555 CJW655550:CJW655555 CAA655550:CAA655555 BQE655550:BQE655555 BGI655550:BGI655555 AWM655550:AWM655555 AMQ655550:AMQ655555 ACU655550:ACU655555 SY655550:SY655555 JC655550:JC655555 D655550:E655555 WVO590014:WVO590019 WLS590014:WLS590019 WBW590014:WBW590019 VSA590014:VSA590019 VIE590014:VIE590019 UYI590014:UYI590019 UOM590014:UOM590019 UEQ590014:UEQ590019 TUU590014:TUU590019 TKY590014:TKY590019 TBC590014:TBC590019 SRG590014:SRG590019 SHK590014:SHK590019 RXO590014:RXO590019 RNS590014:RNS590019 RDW590014:RDW590019 QUA590014:QUA590019 QKE590014:QKE590019 QAI590014:QAI590019 PQM590014:PQM590019 PGQ590014:PGQ590019 OWU590014:OWU590019 OMY590014:OMY590019 ODC590014:ODC590019 NTG590014:NTG590019 NJK590014:NJK590019 MZO590014:MZO590019 MPS590014:MPS590019 MFW590014:MFW590019 LWA590014:LWA590019 LME590014:LME590019 LCI590014:LCI590019 KSM590014:KSM590019 KIQ590014:KIQ590019 JYU590014:JYU590019 JOY590014:JOY590019 JFC590014:JFC590019 IVG590014:IVG590019 ILK590014:ILK590019 IBO590014:IBO590019 HRS590014:HRS590019 HHW590014:HHW590019 GYA590014:GYA590019 GOE590014:GOE590019 GEI590014:GEI590019 FUM590014:FUM590019 FKQ590014:FKQ590019 FAU590014:FAU590019 EQY590014:EQY590019 EHC590014:EHC590019 DXG590014:DXG590019 DNK590014:DNK590019 DDO590014:DDO590019 CTS590014:CTS590019 CJW590014:CJW590019 CAA590014:CAA590019 BQE590014:BQE590019 BGI590014:BGI590019 AWM590014:AWM590019 AMQ590014:AMQ590019 ACU590014:ACU590019 SY590014:SY590019 JC590014:JC590019 D590014:E590019 WVO524478:WVO524483 WLS524478:WLS524483 WBW524478:WBW524483 VSA524478:VSA524483 VIE524478:VIE524483 UYI524478:UYI524483 UOM524478:UOM524483 UEQ524478:UEQ524483 TUU524478:TUU524483 TKY524478:TKY524483 TBC524478:TBC524483 SRG524478:SRG524483 SHK524478:SHK524483 RXO524478:RXO524483 RNS524478:RNS524483 RDW524478:RDW524483 QUA524478:QUA524483 QKE524478:QKE524483 QAI524478:QAI524483 PQM524478:PQM524483 PGQ524478:PGQ524483 OWU524478:OWU524483 OMY524478:OMY524483 ODC524478:ODC524483 NTG524478:NTG524483 NJK524478:NJK524483 MZO524478:MZO524483 MPS524478:MPS524483 MFW524478:MFW524483 LWA524478:LWA524483 LME524478:LME524483 LCI524478:LCI524483 KSM524478:KSM524483 KIQ524478:KIQ524483 JYU524478:JYU524483 JOY524478:JOY524483 JFC524478:JFC524483 IVG524478:IVG524483 ILK524478:ILK524483 IBO524478:IBO524483 HRS524478:HRS524483 HHW524478:HHW524483 GYA524478:GYA524483 GOE524478:GOE524483 GEI524478:GEI524483 FUM524478:FUM524483 FKQ524478:FKQ524483 FAU524478:FAU524483 EQY524478:EQY524483 EHC524478:EHC524483 DXG524478:DXG524483 DNK524478:DNK524483 DDO524478:DDO524483 CTS524478:CTS524483 CJW524478:CJW524483 CAA524478:CAA524483 BQE524478:BQE524483 BGI524478:BGI524483 AWM524478:AWM524483 AMQ524478:AMQ524483 ACU524478:ACU524483 SY524478:SY524483 JC524478:JC524483 D524478:E524483 WVO458942:WVO458947 WLS458942:WLS458947 WBW458942:WBW458947 VSA458942:VSA458947 VIE458942:VIE458947 UYI458942:UYI458947 UOM458942:UOM458947 UEQ458942:UEQ458947 TUU458942:TUU458947 TKY458942:TKY458947 TBC458942:TBC458947 SRG458942:SRG458947 SHK458942:SHK458947 RXO458942:RXO458947 RNS458942:RNS458947 RDW458942:RDW458947 QUA458942:QUA458947 QKE458942:QKE458947 QAI458942:QAI458947 PQM458942:PQM458947 PGQ458942:PGQ458947 OWU458942:OWU458947 OMY458942:OMY458947 ODC458942:ODC458947 NTG458942:NTG458947 NJK458942:NJK458947 MZO458942:MZO458947 MPS458942:MPS458947 MFW458942:MFW458947 LWA458942:LWA458947 LME458942:LME458947 LCI458942:LCI458947 KSM458942:KSM458947 KIQ458942:KIQ458947 JYU458942:JYU458947 JOY458942:JOY458947 JFC458942:JFC458947 IVG458942:IVG458947 ILK458942:ILK458947 IBO458942:IBO458947 HRS458942:HRS458947 HHW458942:HHW458947 GYA458942:GYA458947 GOE458942:GOE458947 GEI458942:GEI458947 FUM458942:FUM458947 FKQ458942:FKQ458947 FAU458942:FAU458947 EQY458942:EQY458947 EHC458942:EHC458947 DXG458942:DXG458947 DNK458942:DNK458947 DDO458942:DDO458947 CTS458942:CTS458947 CJW458942:CJW458947 CAA458942:CAA458947 BQE458942:BQE458947 BGI458942:BGI458947 AWM458942:AWM458947 AMQ458942:AMQ458947 ACU458942:ACU458947 SY458942:SY458947 JC458942:JC458947 D458942:E458947 WVO393406:WVO393411 WLS393406:WLS393411 WBW393406:WBW393411 VSA393406:VSA393411 VIE393406:VIE393411 UYI393406:UYI393411 UOM393406:UOM393411 UEQ393406:UEQ393411 TUU393406:TUU393411 TKY393406:TKY393411 TBC393406:TBC393411 SRG393406:SRG393411 SHK393406:SHK393411 RXO393406:RXO393411 RNS393406:RNS393411 RDW393406:RDW393411 QUA393406:QUA393411 QKE393406:QKE393411 QAI393406:QAI393411 PQM393406:PQM393411 PGQ393406:PGQ393411 OWU393406:OWU393411 OMY393406:OMY393411 ODC393406:ODC393411 NTG393406:NTG393411 NJK393406:NJK393411 MZO393406:MZO393411 MPS393406:MPS393411 MFW393406:MFW393411 LWA393406:LWA393411 LME393406:LME393411 LCI393406:LCI393411 KSM393406:KSM393411 KIQ393406:KIQ393411 JYU393406:JYU393411 JOY393406:JOY393411 JFC393406:JFC393411 IVG393406:IVG393411 ILK393406:ILK393411 IBO393406:IBO393411 HRS393406:HRS393411 HHW393406:HHW393411 GYA393406:GYA393411 GOE393406:GOE393411 GEI393406:GEI393411 FUM393406:FUM393411 FKQ393406:FKQ393411 FAU393406:FAU393411 EQY393406:EQY393411 EHC393406:EHC393411 DXG393406:DXG393411 DNK393406:DNK393411 DDO393406:DDO393411 CTS393406:CTS393411 CJW393406:CJW393411 CAA393406:CAA393411 BQE393406:BQE393411 BGI393406:BGI393411 AWM393406:AWM393411 AMQ393406:AMQ393411 ACU393406:ACU393411 SY393406:SY393411 JC393406:JC393411 D393406:E393411 WVO327870:WVO327875 WLS327870:WLS327875 WBW327870:WBW327875 VSA327870:VSA327875 VIE327870:VIE327875 UYI327870:UYI327875 UOM327870:UOM327875 UEQ327870:UEQ327875 TUU327870:TUU327875 TKY327870:TKY327875 TBC327870:TBC327875 SRG327870:SRG327875 SHK327870:SHK327875 RXO327870:RXO327875 RNS327870:RNS327875 RDW327870:RDW327875 QUA327870:QUA327875 QKE327870:QKE327875 QAI327870:QAI327875 PQM327870:PQM327875 PGQ327870:PGQ327875 OWU327870:OWU327875 OMY327870:OMY327875 ODC327870:ODC327875 NTG327870:NTG327875 NJK327870:NJK327875 MZO327870:MZO327875 MPS327870:MPS327875 MFW327870:MFW327875 LWA327870:LWA327875 LME327870:LME327875 LCI327870:LCI327875 KSM327870:KSM327875 KIQ327870:KIQ327875 JYU327870:JYU327875 JOY327870:JOY327875 JFC327870:JFC327875 IVG327870:IVG327875 ILK327870:ILK327875 IBO327870:IBO327875 HRS327870:HRS327875 HHW327870:HHW327875 GYA327870:GYA327875 GOE327870:GOE327875 GEI327870:GEI327875 FUM327870:FUM327875 FKQ327870:FKQ327875 FAU327870:FAU327875 EQY327870:EQY327875 EHC327870:EHC327875 DXG327870:DXG327875 DNK327870:DNK327875 DDO327870:DDO327875 CTS327870:CTS327875 CJW327870:CJW327875 CAA327870:CAA327875 BQE327870:BQE327875 BGI327870:BGI327875 AWM327870:AWM327875 AMQ327870:AMQ327875 ACU327870:ACU327875 SY327870:SY327875 JC327870:JC327875 D327870:E327875 WVO262334:WVO262339 WLS262334:WLS262339 WBW262334:WBW262339 VSA262334:VSA262339 VIE262334:VIE262339 UYI262334:UYI262339 UOM262334:UOM262339 UEQ262334:UEQ262339 TUU262334:TUU262339 TKY262334:TKY262339 TBC262334:TBC262339 SRG262334:SRG262339 SHK262334:SHK262339 RXO262334:RXO262339 RNS262334:RNS262339 RDW262334:RDW262339 QUA262334:QUA262339 QKE262334:QKE262339 QAI262334:QAI262339 PQM262334:PQM262339 PGQ262334:PGQ262339 OWU262334:OWU262339 OMY262334:OMY262339 ODC262334:ODC262339 NTG262334:NTG262339 NJK262334:NJK262339 MZO262334:MZO262339 MPS262334:MPS262339 MFW262334:MFW262339 LWA262334:LWA262339 LME262334:LME262339 LCI262334:LCI262339 KSM262334:KSM262339 KIQ262334:KIQ262339 JYU262334:JYU262339 JOY262334:JOY262339 JFC262334:JFC262339 IVG262334:IVG262339 ILK262334:ILK262339 IBO262334:IBO262339 HRS262334:HRS262339 HHW262334:HHW262339 GYA262334:GYA262339 GOE262334:GOE262339 GEI262334:GEI262339 FUM262334:FUM262339 FKQ262334:FKQ262339 FAU262334:FAU262339 EQY262334:EQY262339 EHC262334:EHC262339 DXG262334:DXG262339 DNK262334:DNK262339 DDO262334:DDO262339 CTS262334:CTS262339 CJW262334:CJW262339 CAA262334:CAA262339 BQE262334:BQE262339 BGI262334:BGI262339 AWM262334:AWM262339 AMQ262334:AMQ262339 ACU262334:ACU262339 SY262334:SY262339 JC262334:JC262339 D262334:E262339 WVO196798:WVO196803 WLS196798:WLS196803 WBW196798:WBW196803 VSA196798:VSA196803 VIE196798:VIE196803 UYI196798:UYI196803 UOM196798:UOM196803 UEQ196798:UEQ196803 TUU196798:TUU196803 TKY196798:TKY196803 TBC196798:TBC196803 SRG196798:SRG196803 SHK196798:SHK196803 RXO196798:RXO196803 RNS196798:RNS196803 RDW196798:RDW196803 QUA196798:QUA196803 QKE196798:QKE196803 QAI196798:QAI196803 PQM196798:PQM196803 PGQ196798:PGQ196803 OWU196798:OWU196803 OMY196798:OMY196803 ODC196798:ODC196803 NTG196798:NTG196803 NJK196798:NJK196803 MZO196798:MZO196803 MPS196798:MPS196803 MFW196798:MFW196803 LWA196798:LWA196803 LME196798:LME196803 LCI196798:LCI196803 KSM196798:KSM196803 KIQ196798:KIQ196803 JYU196798:JYU196803 JOY196798:JOY196803 JFC196798:JFC196803 IVG196798:IVG196803 ILK196798:ILK196803 IBO196798:IBO196803 HRS196798:HRS196803 HHW196798:HHW196803 GYA196798:GYA196803 GOE196798:GOE196803 GEI196798:GEI196803 FUM196798:FUM196803 FKQ196798:FKQ196803 FAU196798:FAU196803 EQY196798:EQY196803 EHC196798:EHC196803 DXG196798:DXG196803 DNK196798:DNK196803 DDO196798:DDO196803 CTS196798:CTS196803 CJW196798:CJW196803 CAA196798:CAA196803 BQE196798:BQE196803 BGI196798:BGI196803 AWM196798:AWM196803 AMQ196798:AMQ196803 ACU196798:ACU196803 SY196798:SY196803 JC196798:JC196803 D196798:E196803 WVO131262:WVO131267 WLS131262:WLS131267 WBW131262:WBW131267 VSA131262:VSA131267 VIE131262:VIE131267 UYI131262:UYI131267 UOM131262:UOM131267 UEQ131262:UEQ131267 TUU131262:TUU131267 TKY131262:TKY131267 TBC131262:TBC131267 SRG131262:SRG131267 SHK131262:SHK131267 RXO131262:RXO131267 RNS131262:RNS131267 RDW131262:RDW131267 QUA131262:QUA131267 QKE131262:QKE131267 QAI131262:QAI131267 PQM131262:PQM131267 PGQ131262:PGQ131267 OWU131262:OWU131267 OMY131262:OMY131267 ODC131262:ODC131267 NTG131262:NTG131267 NJK131262:NJK131267 MZO131262:MZO131267 MPS131262:MPS131267 MFW131262:MFW131267 LWA131262:LWA131267 LME131262:LME131267 LCI131262:LCI131267 KSM131262:KSM131267 KIQ131262:KIQ131267 JYU131262:JYU131267 JOY131262:JOY131267 JFC131262:JFC131267 IVG131262:IVG131267 ILK131262:ILK131267 IBO131262:IBO131267 HRS131262:HRS131267 HHW131262:HHW131267 GYA131262:GYA131267 GOE131262:GOE131267 GEI131262:GEI131267 FUM131262:FUM131267 FKQ131262:FKQ131267 FAU131262:FAU131267 EQY131262:EQY131267 EHC131262:EHC131267 DXG131262:DXG131267 DNK131262:DNK131267 DDO131262:DDO131267 CTS131262:CTS131267 CJW131262:CJW131267 CAA131262:CAA131267 BQE131262:BQE131267 BGI131262:BGI131267 AWM131262:AWM131267 AMQ131262:AMQ131267 ACU131262:ACU131267 SY131262:SY131267 JC131262:JC131267 D131262:E131267 WVO65726:WVO65731 WLS65726:WLS65731 WBW65726:WBW65731 VSA65726:VSA65731 VIE65726:VIE65731 UYI65726:UYI65731 UOM65726:UOM65731 UEQ65726:UEQ65731 TUU65726:TUU65731 TKY65726:TKY65731 TBC65726:TBC65731 SRG65726:SRG65731 SHK65726:SHK65731 RXO65726:RXO65731 RNS65726:RNS65731 RDW65726:RDW65731 QUA65726:QUA65731 QKE65726:QKE65731 QAI65726:QAI65731 PQM65726:PQM65731 PGQ65726:PGQ65731 OWU65726:OWU65731 OMY65726:OMY65731 ODC65726:ODC65731 NTG65726:NTG65731 NJK65726:NJK65731 MZO65726:MZO65731 MPS65726:MPS65731 MFW65726:MFW65731 LWA65726:LWA65731 LME65726:LME65731 LCI65726:LCI65731 KSM65726:KSM65731 KIQ65726:KIQ65731 JYU65726:JYU65731 JOY65726:JOY65731 JFC65726:JFC65731 IVG65726:IVG65731 ILK65726:ILK65731 IBO65726:IBO65731 HRS65726:HRS65731 HHW65726:HHW65731 GYA65726:GYA65731 GOE65726:GOE65731 GEI65726:GEI65731 FUM65726:FUM65731 FKQ65726:FKQ65731 FAU65726:FAU65731 EQY65726:EQY65731 EHC65726:EHC65731 DXG65726:DXG65731 DNK65726:DNK65731 DDO65726:DDO65731 CTS65726:CTS65731 CJW65726:CJW65731 CAA65726:CAA65731 BQE65726:BQE65731 BGI65726:BGI65731 AWM65726:AWM65731 AMQ65726:AMQ65731 ACU65726:ACU65731 SY65726:SY65731 JC65726:JC65731 D65726:E65731 WVO983238:WVO983243 WLS983238:WLS983243 WBW983238:WBW983243 VSA983238:VSA983243 VIE983238:VIE983243 UYI983238:UYI983243 UOM983238:UOM983243 UEQ983238:UEQ983243 TUU983238:TUU983243 TKY983238:TKY983243 TBC983238:TBC983243 SRG983238:SRG983243 SHK983238:SHK983243 RXO983238:RXO983243 RNS983238:RNS983243 RDW983238:RDW983243 QUA983238:QUA983243 QKE983238:QKE983243 QAI983238:QAI983243 PQM983238:PQM983243 PGQ983238:PGQ983243 OWU983238:OWU983243 OMY983238:OMY983243 ODC983238:ODC983243 NTG983238:NTG983243 NJK983238:NJK983243 MZO983238:MZO983243 MPS983238:MPS983243 MFW983238:MFW983243 LWA983238:LWA983243 LME983238:LME983243 LCI983238:LCI983243 KSM983238:KSM983243 KIQ983238:KIQ983243 JYU983238:JYU983243 JOY983238:JOY983243 JFC983238:JFC983243 IVG983238:IVG983243 ILK983238:ILK983243 IBO983238:IBO983243 HRS983238:HRS983243 HHW983238:HHW983243 GYA983238:GYA983243 GOE983238:GOE983243 GEI983238:GEI983243 FUM983238:FUM983243 FKQ983238:FKQ983243 FAU983238:FAU983243 EQY983238:EQY983243 EHC983238:EHC983243 DXG983238:DXG983243 DNK983238:DNK983243 DDO983238:DDO983243 CTS983238:CTS983243 CJW983238:CJW983243 CAA983238:CAA983243 BQE983238:BQE983243 BGI983238:BGI983243 AWM983238:AWM983243 AMQ983238:AMQ983243 ACU983238:ACU983243 SY983238:SY983243 JC983238:JC983243 D983238:E983243 WVO917702:WVO917707 WLS917702:WLS917707 WBW917702:WBW917707 VSA917702:VSA917707 VIE917702:VIE917707 UYI917702:UYI917707 UOM917702:UOM917707 UEQ917702:UEQ917707 TUU917702:TUU917707 TKY917702:TKY917707 TBC917702:TBC917707 SRG917702:SRG917707 SHK917702:SHK917707 RXO917702:RXO917707 RNS917702:RNS917707 RDW917702:RDW917707 QUA917702:QUA917707 QKE917702:QKE917707 QAI917702:QAI917707 PQM917702:PQM917707 PGQ917702:PGQ917707 OWU917702:OWU917707 OMY917702:OMY917707 ODC917702:ODC917707 NTG917702:NTG917707 NJK917702:NJK917707 MZO917702:MZO917707 MPS917702:MPS917707 MFW917702:MFW917707 LWA917702:LWA917707 LME917702:LME917707 LCI917702:LCI917707 KSM917702:KSM917707 KIQ917702:KIQ917707 JYU917702:JYU917707 JOY917702:JOY917707 JFC917702:JFC917707 IVG917702:IVG917707 ILK917702:ILK917707 IBO917702:IBO917707 HRS917702:HRS917707 HHW917702:HHW917707 GYA917702:GYA917707 GOE917702:GOE917707 GEI917702:GEI917707 FUM917702:FUM917707 FKQ917702:FKQ917707 FAU917702:FAU917707 EQY917702:EQY917707 EHC917702:EHC917707 DXG917702:DXG917707 DNK917702:DNK917707 DDO917702:DDO917707 CTS917702:CTS917707 CJW917702:CJW917707 CAA917702:CAA917707 BQE917702:BQE917707 BGI917702:BGI917707 AWM917702:AWM917707 AMQ917702:AMQ917707 ACU917702:ACU917707 SY917702:SY917707 JC917702:JC917707 D917702:E917707 WVO852166:WVO852171 WLS852166:WLS852171 WBW852166:WBW852171 VSA852166:VSA852171 VIE852166:VIE852171 UYI852166:UYI852171 UOM852166:UOM852171 UEQ852166:UEQ852171 TUU852166:TUU852171 TKY852166:TKY852171 TBC852166:TBC852171 SRG852166:SRG852171 SHK852166:SHK852171 RXO852166:RXO852171 RNS852166:RNS852171 RDW852166:RDW852171 QUA852166:QUA852171 QKE852166:QKE852171 QAI852166:QAI852171 PQM852166:PQM852171 PGQ852166:PGQ852171 OWU852166:OWU852171 OMY852166:OMY852171 ODC852166:ODC852171 NTG852166:NTG852171 NJK852166:NJK852171 MZO852166:MZO852171 MPS852166:MPS852171 MFW852166:MFW852171 LWA852166:LWA852171 LME852166:LME852171 LCI852166:LCI852171 KSM852166:KSM852171 KIQ852166:KIQ852171 JYU852166:JYU852171 JOY852166:JOY852171 JFC852166:JFC852171 IVG852166:IVG852171 ILK852166:ILK852171 IBO852166:IBO852171 HRS852166:HRS852171 HHW852166:HHW852171 GYA852166:GYA852171 GOE852166:GOE852171 GEI852166:GEI852171 FUM852166:FUM852171 FKQ852166:FKQ852171 FAU852166:FAU852171 EQY852166:EQY852171 EHC852166:EHC852171 DXG852166:DXG852171 DNK852166:DNK852171 DDO852166:DDO852171 CTS852166:CTS852171 CJW852166:CJW852171 CAA852166:CAA852171 BQE852166:BQE852171 BGI852166:BGI852171 AWM852166:AWM852171 AMQ852166:AMQ852171 ACU852166:ACU852171 SY852166:SY852171 JC852166:JC852171 D852166:E852171 WVO786630:WVO786635 WLS786630:WLS786635 WBW786630:WBW786635 VSA786630:VSA786635 VIE786630:VIE786635 UYI786630:UYI786635 UOM786630:UOM786635 UEQ786630:UEQ786635 TUU786630:TUU786635 TKY786630:TKY786635 TBC786630:TBC786635 SRG786630:SRG786635 SHK786630:SHK786635 RXO786630:RXO786635 RNS786630:RNS786635 RDW786630:RDW786635 QUA786630:QUA786635 QKE786630:QKE786635 QAI786630:QAI786635 PQM786630:PQM786635 PGQ786630:PGQ786635 OWU786630:OWU786635 OMY786630:OMY786635 ODC786630:ODC786635 NTG786630:NTG786635 NJK786630:NJK786635 MZO786630:MZO786635 MPS786630:MPS786635 MFW786630:MFW786635 LWA786630:LWA786635 LME786630:LME786635 LCI786630:LCI786635 KSM786630:KSM786635 KIQ786630:KIQ786635 JYU786630:JYU786635 JOY786630:JOY786635 JFC786630:JFC786635 IVG786630:IVG786635 ILK786630:ILK786635 IBO786630:IBO786635 HRS786630:HRS786635 HHW786630:HHW786635 GYA786630:GYA786635 GOE786630:GOE786635 GEI786630:GEI786635 FUM786630:FUM786635 FKQ786630:FKQ786635 FAU786630:FAU786635 EQY786630:EQY786635 EHC786630:EHC786635 DXG786630:DXG786635 DNK786630:DNK786635 DDO786630:DDO786635 CTS786630:CTS786635 CJW786630:CJW786635 CAA786630:CAA786635 BQE786630:BQE786635 BGI786630:BGI786635 AWM786630:AWM786635 AMQ786630:AMQ786635 ACU786630:ACU786635 SY786630:SY786635 JC786630:JC786635 D786630:E786635 WVO721094:WVO721099 WLS721094:WLS721099 WBW721094:WBW721099 VSA721094:VSA721099 VIE721094:VIE721099 UYI721094:UYI721099 UOM721094:UOM721099 UEQ721094:UEQ721099 TUU721094:TUU721099 TKY721094:TKY721099 TBC721094:TBC721099 SRG721094:SRG721099 SHK721094:SHK721099 RXO721094:RXO721099 RNS721094:RNS721099 RDW721094:RDW721099 QUA721094:QUA721099 QKE721094:QKE721099 QAI721094:QAI721099 PQM721094:PQM721099 PGQ721094:PGQ721099 OWU721094:OWU721099 OMY721094:OMY721099 ODC721094:ODC721099 NTG721094:NTG721099 NJK721094:NJK721099 MZO721094:MZO721099 MPS721094:MPS721099 MFW721094:MFW721099 LWA721094:LWA721099 LME721094:LME721099 LCI721094:LCI721099 KSM721094:KSM721099 KIQ721094:KIQ721099 JYU721094:JYU721099 JOY721094:JOY721099 JFC721094:JFC721099 IVG721094:IVG721099 ILK721094:ILK721099 IBO721094:IBO721099 HRS721094:HRS721099 HHW721094:HHW721099 GYA721094:GYA721099 GOE721094:GOE721099 GEI721094:GEI721099 FUM721094:FUM721099 FKQ721094:FKQ721099 FAU721094:FAU721099 EQY721094:EQY721099 EHC721094:EHC721099 DXG721094:DXG721099 DNK721094:DNK721099 DDO721094:DDO721099 CTS721094:CTS721099 CJW721094:CJW721099 CAA721094:CAA721099 BQE721094:BQE721099 BGI721094:BGI721099 AWM721094:AWM721099 AMQ721094:AMQ721099 ACU721094:ACU721099 SY721094:SY721099 JC721094:JC721099 D721094:E721099 WVO655558:WVO655563 WLS655558:WLS655563 WBW655558:WBW655563 VSA655558:VSA655563 VIE655558:VIE655563 UYI655558:UYI655563 UOM655558:UOM655563 UEQ655558:UEQ655563 TUU655558:TUU655563 TKY655558:TKY655563 TBC655558:TBC655563 SRG655558:SRG655563 SHK655558:SHK655563 RXO655558:RXO655563 RNS655558:RNS655563 RDW655558:RDW655563 QUA655558:QUA655563 QKE655558:QKE655563 QAI655558:QAI655563 PQM655558:PQM655563 PGQ655558:PGQ655563 OWU655558:OWU655563 OMY655558:OMY655563 ODC655558:ODC655563 NTG655558:NTG655563 NJK655558:NJK655563 MZO655558:MZO655563 MPS655558:MPS655563 MFW655558:MFW655563 LWA655558:LWA655563 LME655558:LME655563 LCI655558:LCI655563 KSM655558:KSM655563 KIQ655558:KIQ655563 JYU655558:JYU655563 JOY655558:JOY655563 JFC655558:JFC655563 IVG655558:IVG655563 ILK655558:ILK655563 IBO655558:IBO655563 HRS655558:HRS655563 HHW655558:HHW655563 GYA655558:GYA655563 GOE655558:GOE655563 GEI655558:GEI655563 FUM655558:FUM655563 FKQ655558:FKQ655563 FAU655558:FAU655563 EQY655558:EQY655563 EHC655558:EHC655563 DXG655558:DXG655563 DNK655558:DNK655563 DDO655558:DDO655563 CTS655558:CTS655563 CJW655558:CJW655563 CAA655558:CAA655563 BQE655558:BQE655563 BGI655558:BGI655563 AWM655558:AWM655563 AMQ655558:AMQ655563 ACU655558:ACU655563 SY655558:SY655563 JC655558:JC655563 D655558:E655563 WVO590022:WVO590027 WLS590022:WLS590027 WBW590022:WBW590027 VSA590022:VSA590027 VIE590022:VIE590027 UYI590022:UYI590027 UOM590022:UOM590027 UEQ590022:UEQ590027 TUU590022:TUU590027 TKY590022:TKY590027 TBC590022:TBC590027 SRG590022:SRG590027 SHK590022:SHK590027 RXO590022:RXO590027 RNS590022:RNS590027 RDW590022:RDW590027 QUA590022:QUA590027 QKE590022:QKE590027 QAI590022:QAI590027 PQM590022:PQM590027 PGQ590022:PGQ590027 OWU590022:OWU590027 OMY590022:OMY590027 ODC590022:ODC590027 NTG590022:NTG590027 NJK590022:NJK590027 MZO590022:MZO590027 MPS590022:MPS590027 MFW590022:MFW590027 LWA590022:LWA590027 LME590022:LME590027 LCI590022:LCI590027 KSM590022:KSM590027 KIQ590022:KIQ590027 JYU590022:JYU590027 JOY590022:JOY590027 JFC590022:JFC590027 IVG590022:IVG590027 ILK590022:ILK590027 IBO590022:IBO590027 HRS590022:HRS590027 HHW590022:HHW590027 GYA590022:GYA590027 GOE590022:GOE590027 GEI590022:GEI590027 FUM590022:FUM590027 FKQ590022:FKQ590027 FAU590022:FAU590027 EQY590022:EQY590027 EHC590022:EHC590027 DXG590022:DXG590027 DNK590022:DNK590027 DDO590022:DDO590027 CTS590022:CTS590027 CJW590022:CJW590027 CAA590022:CAA590027 BQE590022:BQE590027 BGI590022:BGI590027 AWM590022:AWM590027 AMQ590022:AMQ590027 ACU590022:ACU590027 SY590022:SY590027 JC590022:JC590027 D590022:E590027 WVO524486:WVO524491 WLS524486:WLS524491 WBW524486:WBW524491 VSA524486:VSA524491 VIE524486:VIE524491 UYI524486:UYI524491 UOM524486:UOM524491 UEQ524486:UEQ524491 TUU524486:TUU524491 TKY524486:TKY524491 TBC524486:TBC524491 SRG524486:SRG524491 SHK524486:SHK524491 RXO524486:RXO524491 RNS524486:RNS524491 RDW524486:RDW524491 QUA524486:QUA524491 QKE524486:QKE524491 QAI524486:QAI524491 PQM524486:PQM524491 PGQ524486:PGQ524491 OWU524486:OWU524491 OMY524486:OMY524491 ODC524486:ODC524491 NTG524486:NTG524491 NJK524486:NJK524491 MZO524486:MZO524491 MPS524486:MPS524491 MFW524486:MFW524491 LWA524486:LWA524491 LME524486:LME524491 LCI524486:LCI524491 KSM524486:KSM524491 KIQ524486:KIQ524491 JYU524486:JYU524491 JOY524486:JOY524491 JFC524486:JFC524491 IVG524486:IVG524491 ILK524486:ILK524491 IBO524486:IBO524491 HRS524486:HRS524491 HHW524486:HHW524491 GYA524486:GYA524491 GOE524486:GOE524491 GEI524486:GEI524491 FUM524486:FUM524491 FKQ524486:FKQ524491 FAU524486:FAU524491 EQY524486:EQY524491 EHC524486:EHC524491 DXG524486:DXG524491 DNK524486:DNK524491 DDO524486:DDO524491 CTS524486:CTS524491 CJW524486:CJW524491 CAA524486:CAA524491 BQE524486:BQE524491 BGI524486:BGI524491 AWM524486:AWM524491 AMQ524486:AMQ524491 ACU524486:ACU524491 SY524486:SY524491 JC524486:JC524491 D524486:E524491 WVO458950:WVO458955 WLS458950:WLS458955 WBW458950:WBW458955 VSA458950:VSA458955 VIE458950:VIE458955 UYI458950:UYI458955 UOM458950:UOM458955 UEQ458950:UEQ458955 TUU458950:TUU458955 TKY458950:TKY458955 TBC458950:TBC458955 SRG458950:SRG458955 SHK458950:SHK458955 RXO458950:RXO458955 RNS458950:RNS458955 RDW458950:RDW458955 QUA458950:QUA458955 QKE458950:QKE458955 QAI458950:QAI458955 PQM458950:PQM458955 PGQ458950:PGQ458955 OWU458950:OWU458955 OMY458950:OMY458955 ODC458950:ODC458955 NTG458950:NTG458955 NJK458950:NJK458955 MZO458950:MZO458955 MPS458950:MPS458955 MFW458950:MFW458955 LWA458950:LWA458955 LME458950:LME458955 LCI458950:LCI458955 KSM458950:KSM458955 KIQ458950:KIQ458955 JYU458950:JYU458955 JOY458950:JOY458955 JFC458950:JFC458955 IVG458950:IVG458955 ILK458950:ILK458955 IBO458950:IBO458955 HRS458950:HRS458955 HHW458950:HHW458955 GYA458950:GYA458955 GOE458950:GOE458955 GEI458950:GEI458955 FUM458950:FUM458955 FKQ458950:FKQ458955 FAU458950:FAU458955 EQY458950:EQY458955 EHC458950:EHC458955 DXG458950:DXG458955 DNK458950:DNK458955 DDO458950:DDO458955 CTS458950:CTS458955 CJW458950:CJW458955 CAA458950:CAA458955 BQE458950:BQE458955 BGI458950:BGI458955 AWM458950:AWM458955 AMQ458950:AMQ458955 ACU458950:ACU458955 SY458950:SY458955 JC458950:JC458955 D458950:E458955 WVO393414:WVO393419 WLS393414:WLS393419 WBW393414:WBW393419 VSA393414:VSA393419 VIE393414:VIE393419 UYI393414:UYI393419 UOM393414:UOM393419 UEQ393414:UEQ393419 TUU393414:TUU393419 TKY393414:TKY393419 TBC393414:TBC393419 SRG393414:SRG393419 SHK393414:SHK393419 RXO393414:RXO393419 RNS393414:RNS393419 RDW393414:RDW393419 QUA393414:QUA393419 QKE393414:QKE393419 QAI393414:QAI393419 PQM393414:PQM393419 PGQ393414:PGQ393419 OWU393414:OWU393419 OMY393414:OMY393419 ODC393414:ODC393419 NTG393414:NTG393419 NJK393414:NJK393419 MZO393414:MZO393419 MPS393414:MPS393419 MFW393414:MFW393419 LWA393414:LWA393419 LME393414:LME393419 LCI393414:LCI393419 KSM393414:KSM393419 KIQ393414:KIQ393419 JYU393414:JYU393419 JOY393414:JOY393419 JFC393414:JFC393419 IVG393414:IVG393419 ILK393414:ILK393419 IBO393414:IBO393419 HRS393414:HRS393419 HHW393414:HHW393419 GYA393414:GYA393419 GOE393414:GOE393419 GEI393414:GEI393419 FUM393414:FUM393419 FKQ393414:FKQ393419 FAU393414:FAU393419 EQY393414:EQY393419 EHC393414:EHC393419 DXG393414:DXG393419 DNK393414:DNK393419 DDO393414:DDO393419 CTS393414:CTS393419 CJW393414:CJW393419 CAA393414:CAA393419 BQE393414:BQE393419 BGI393414:BGI393419 AWM393414:AWM393419 AMQ393414:AMQ393419 ACU393414:ACU393419 SY393414:SY393419 JC393414:JC393419 D393414:E393419 WVO327878:WVO327883 WLS327878:WLS327883 WBW327878:WBW327883 VSA327878:VSA327883 VIE327878:VIE327883 UYI327878:UYI327883 UOM327878:UOM327883 UEQ327878:UEQ327883 TUU327878:TUU327883 TKY327878:TKY327883 TBC327878:TBC327883 SRG327878:SRG327883 SHK327878:SHK327883 RXO327878:RXO327883 RNS327878:RNS327883 RDW327878:RDW327883 QUA327878:QUA327883 QKE327878:QKE327883 QAI327878:QAI327883 PQM327878:PQM327883 PGQ327878:PGQ327883 OWU327878:OWU327883 OMY327878:OMY327883 ODC327878:ODC327883 NTG327878:NTG327883 NJK327878:NJK327883 MZO327878:MZO327883 MPS327878:MPS327883 MFW327878:MFW327883 LWA327878:LWA327883 LME327878:LME327883 LCI327878:LCI327883 KSM327878:KSM327883 KIQ327878:KIQ327883 JYU327878:JYU327883 JOY327878:JOY327883 JFC327878:JFC327883 IVG327878:IVG327883 ILK327878:ILK327883 IBO327878:IBO327883 HRS327878:HRS327883 HHW327878:HHW327883 GYA327878:GYA327883 GOE327878:GOE327883 GEI327878:GEI327883 FUM327878:FUM327883 FKQ327878:FKQ327883 FAU327878:FAU327883 EQY327878:EQY327883 EHC327878:EHC327883 DXG327878:DXG327883 DNK327878:DNK327883 DDO327878:DDO327883 CTS327878:CTS327883 CJW327878:CJW327883 CAA327878:CAA327883 BQE327878:BQE327883 BGI327878:BGI327883 AWM327878:AWM327883 AMQ327878:AMQ327883 ACU327878:ACU327883 SY327878:SY327883 JC327878:JC327883 D327878:E327883 WVO262342:WVO262347 WLS262342:WLS262347 WBW262342:WBW262347 VSA262342:VSA262347 VIE262342:VIE262347 UYI262342:UYI262347 UOM262342:UOM262347 UEQ262342:UEQ262347 TUU262342:TUU262347 TKY262342:TKY262347 TBC262342:TBC262347 SRG262342:SRG262347 SHK262342:SHK262347 RXO262342:RXO262347 RNS262342:RNS262347 RDW262342:RDW262347 QUA262342:QUA262347 QKE262342:QKE262347 QAI262342:QAI262347 PQM262342:PQM262347 PGQ262342:PGQ262347 OWU262342:OWU262347 OMY262342:OMY262347 ODC262342:ODC262347 NTG262342:NTG262347 NJK262342:NJK262347 MZO262342:MZO262347 MPS262342:MPS262347 MFW262342:MFW262347 LWA262342:LWA262347 LME262342:LME262347 LCI262342:LCI262347 KSM262342:KSM262347 KIQ262342:KIQ262347 JYU262342:JYU262347 JOY262342:JOY262347 JFC262342:JFC262347 IVG262342:IVG262347 ILK262342:ILK262347 IBO262342:IBO262347 HRS262342:HRS262347 HHW262342:HHW262347 GYA262342:GYA262347 GOE262342:GOE262347 GEI262342:GEI262347 FUM262342:FUM262347 FKQ262342:FKQ262347 FAU262342:FAU262347 EQY262342:EQY262347 EHC262342:EHC262347 DXG262342:DXG262347 DNK262342:DNK262347 DDO262342:DDO262347 CTS262342:CTS262347 CJW262342:CJW262347 CAA262342:CAA262347 BQE262342:BQE262347 BGI262342:BGI262347 AWM262342:AWM262347 AMQ262342:AMQ262347 ACU262342:ACU262347 SY262342:SY262347 JC262342:JC262347 D262342:E262347 WVO196806:WVO196811 WLS196806:WLS196811 WBW196806:WBW196811 VSA196806:VSA196811 VIE196806:VIE196811 UYI196806:UYI196811 UOM196806:UOM196811 UEQ196806:UEQ196811 TUU196806:TUU196811 TKY196806:TKY196811 TBC196806:TBC196811 SRG196806:SRG196811 SHK196806:SHK196811 RXO196806:RXO196811 RNS196806:RNS196811 RDW196806:RDW196811 QUA196806:QUA196811 QKE196806:QKE196811 QAI196806:QAI196811 PQM196806:PQM196811 PGQ196806:PGQ196811 OWU196806:OWU196811 OMY196806:OMY196811 ODC196806:ODC196811 NTG196806:NTG196811 NJK196806:NJK196811 MZO196806:MZO196811 MPS196806:MPS196811 MFW196806:MFW196811 LWA196806:LWA196811 LME196806:LME196811 LCI196806:LCI196811 KSM196806:KSM196811 KIQ196806:KIQ196811 JYU196806:JYU196811 JOY196806:JOY196811 JFC196806:JFC196811 IVG196806:IVG196811 ILK196806:ILK196811 IBO196806:IBO196811 HRS196806:HRS196811 HHW196806:HHW196811 GYA196806:GYA196811 GOE196806:GOE196811 GEI196806:GEI196811 FUM196806:FUM196811 FKQ196806:FKQ196811 FAU196806:FAU196811 EQY196806:EQY196811 EHC196806:EHC196811 DXG196806:DXG196811 DNK196806:DNK196811 DDO196806:DDO196811 CTS196806:CTS196811 CJW196806:CJW196811 CAA196806:CAA196811 BQE196806:BQE196811 BGI196806:BGI196811 AWM196806:AWM196811 AMQ196806:AMQ196811 ACU196806:ACU196811 SY196806:SY196811 JC196806:JC196811 D196806:E196811 WVO131270:WVO131275 WLS131270:WLS131275 WBW131270:WBW131275 VSA131270:VSA131275 VIE131270:VIE131275 UYI131270:UYI131275 UOM131270:UOM131275 UEQ131270:UEQ131275 TUU131270:TUU131275 TKY131270:TKY131275 TBC131270:TBC131275 SRG131270:SRG131275 SHK131270:SHK131275 RXO131270:RXO131275 RNS131270:RNS131275 RDW131270:RDW131275 QUA131270:QUA131275 QKE131270:QKE131275 QAI131270:QAI131275 PQM131270:PQM131275 PGQ131270:PGQ131275 OWU131270:OWU131275 OMY131270:OMY131275 ODC131270:ODC131275 NTG131270:NTG131275 NJK131270:NJK131275 MZO131270:MZO131275 MPS131270:MPS131275 MFW131270:MFW131275 LWA131270:LWA131275 LME131270:LME131275 LCI131270:LCI131275 KSM131270:KSM131275 KIQ131270:KIQ131275 JYU131270:JYU131275 JOY131270:JOY131275 JFC131270:JFC131275 IVG131270:IVG131275 ILK131270:ILK131275 IBO131270:IBO131275 HRS131270:HRS131275 HHW131270:HHW131275 GYA131270:GYA131275 GOE131270:GOE131275 GEI131270:GEI131275 FUM131270:FUM131275 FKQ131270:FKQ131275 FAU131270:FAU131275 EQY131270:EQY131275 EHC131270:EHC131275 DXG131270:DXG131275 DNK131270:DNK131275 DDO131270:DDO131275 CTS131270:CTS131275 CJW131270:CJW131275 CAA131270:CAA131275 BQE131270:BQE131275 BGI131270:BGI131275 AWM131270:AWM131275 AMQ131270:AMQ131275 ACU131270:ACU131275 SY131270:SY131275 JC131270:JC131275 D131270:E131275 WVO65734:WVO65739 WLS65734:WLS65739 WBW65734:WBW65739 VSA65734:VSA65739 VIE65734:VIE65739 UYI65734:UYI65739 UOM65734:UOM65739 UEQ65734:UEQ65739 TUU65734:TUU65739 TKY65734:TKY65739 TBC65734:TBC65739 SRG65734:SRG65739 SHK65734:SHK65739 RXO65734:RXO65739 RNS65734:RNS65739 RDW65734:RDW65739 QUA65734:QUA65739 QKE65734:QKE65739 QAI65734:QAI65739 PQM65734:PQM65739 PGQ65734:PGQ65739 OWU65734:OWU65739 OMY65734:OMY65739 ODC65734:ODC65739 NTG65734:NTG65739 NJK65734:NJK65739 MZO65734:MZO65739 MPS65734:MPS65739 MFW65734:MFW65739 LWA65734:LWA65739 LME65734:LME65739 LCI65734:LCI65739 KSM65734:KSM65739 KIQ65734:KIQ65739 JYU65734:JYU65739 JOY65734:JOY65739 JFC65734:JFC65739 IVG65734:IVG65739 ILK65734:ILK65739 IBO65734:IBO65739 HRS65734:HRS65739 HHW65734:HHW65739 GYA65734:GYA65739 GOE65734:GOE65739 GEI65734:GEI65739 FUM65734:FUM65739 FKQ65734:FKQ65739 FAU65734:FAU65739 EQY65734:EQY65739 EHC65734:EHC65739 DXG65734:DXG65739 DNK65734:DNK65739 DDO65734:DDO65739 CTS65734:CTS65739 CJW65734:CJW65739 CAA65734:CAA65739 BQE65734:BQE65739 BGI65734:BGI65739 AWM65734:AWM65739 AMQ65734:AMQ65739 ACU65734:ACU65739 SY65734:SY65739 JC65734:JC65739 D65734:E65739 WVO983246:WVO983251 WLS983246:WLS983251 WBW983246:WBW983251 VSA983246:VSA983251 VIE983246:VIE983251 UYI983246:UYI983251 UOM983246:UOM983251 UEQ983246:UEQ983251 TUU983246:TUU983251 TKY983246:TKY983251 TBC983246:TBC983251 SRG983246:SRG983251 SHK983246:SHK983251 RXO983246:RXO983251 RNS983246:RNS983251 RDW983246:RDW983251 QUA983246:QUA983251 QKE983246:QKE983251 QAI983246:QAI983251 PQM983246:PQM983251 PGQ983246:PGQ983251 OWU983246:OWU983251 OMY983246:OMY983251 ODC983246:ODC983251 NTG983246:NTG983251 NJK983246:NJK983251 MZO983246:MZO983251 MPS983246:MPS983251 MFW983246:MFW983251 LWA983246:LWA983251 LME983246:LME983251 LCI983246:LCI983251 KSM983246:KSM983251 KIQ983246:KIQ983251 JYU983246:JYU983251 JOY983246:JOY983251 JFC983246:JFC983251 IVG983246:IVG983251 ILK983246:ILK983251 IBO983246:IBO983251 HRS983246:HRS983251 HHW983246:HHW983251 GYA983246:GYA983251 GOE983246:GOE983251 GEI983246:GEI983251 FUM983246:FUM983251 FKQ983246:FKQ983251 FAU983246:FAU983251 EQY983246:EQY983251 EHC983246:EHC983251 DXG983246:DXG983251 DNK983246:DNK983251 DDO983246:DDO983251 CTS983246:CTS983251 CJW983246:CJW983251 CAA983246:CAA983251 BQE983246:BQE983251 BGI983246:BGI983251 AWM983246:AWM983251 AMQ983246:AMQ983251 ACU983246:ACU983251 SY983246:SY983251 JC983246:JC983251 D983246:E983251 WVO917710:WVO917715 WLS917710:WLS917715 WBW917710:WBW917715 VSA917710:VSA917715 VIE917710:VIE917715 UYI917710:UYI917715 UOM917710:UOM917715 UEQ917710:UEQ917715 TUU917710:TUU917715 TKY917710:TKY917715 TBC917710:TBC917715 SRG917710:SRG917715 SHK917710:SHK917715 RXO917710:RXO917715 RNS917710:RNS917715 RDW917710:RDW917715 QUA917710:QUA917715 QKE917710:QKE917715 QAI917710:QAI917715 PQM917710:PQM917715 PGQ917710:PGQ917715 OWU917710:OWU917715 OMY917710:OMY917715 ODC917710:ODC917715 NTG917710:NTG917715 NJK917710:NJK917715 MZO917710:MZO917715 MPS917710:MPS917715 MFW917710:MFW917715 LWA917710:LWA917715 LME917710:LME917715 LCI917710:LCI917715 KSM917710:KSM917715 KIQ917710:KIQ917715 JYU917710:JYU917715 JOY917710:JOY917715 JFC917710:JFC917715 IVG917710:IVG917715 ILK917710:ILK917715 IBO917710:IBO917715 HRS917710:HRS917715 HHW917710:HHW917715 GYA917710:GYA917715 GOE917710:GOE917715 GEI917710:GEI917715 FUM917710:FUM917715 FKQ917710:FKQ917715 FAU917710:FAU917715 EQY917710:EQY917715 EHC917710:EHC917715 DXG917710:DXG917715 DNK917710:DNK917715 DDO917710:DDO917715 CTS917710:CTS917715 CJW917710:CJW917715 CAA917710:CAA917715 BQE917710:BQE917715 BGI917710:BGI917715 AWM917710:AWM917715 AMQ917710:AMQ917715 ACU917710:ACU917715 SY917710:SY917715 JC917710:JC917715 D917710:E917715 WVO852174:WVO852179 WLS852174:WLS852179 WBW852174:WBW852179 VSA852174:VSA852179 VIE852174:VIE852179 UYI852174:UYI852179 UOM852174:UOM852179 UEQ852174:UEQ852179 TUU852174:TUU852179 TKY852174:TKY852179 TBC852174:TBC852179 SRG852174:SRG852179 SHK852174:SHK852179 RXO852174:RXO852179 RNS852174:RNS852179 RDW852174:RDW852179 QUA852174:QUA852179 QKE852174:QKE852179 QAI852174:QAI852179 PQM852174:PQM852179 PGQ852174:PGQ852179 OWU852174:OWU852179 OMY852174:OMY852179 ODC852174:ODC852179 NTG852174:NTG852179 NJK852174:NJK852179 MZO852174:MZO852179 MPS852174:MPS852179 MFW852174:MFW852179 LWA852174:LWA852179 LME852174:LME852179 LCI852174:LCI852179 KSM852174:KSM852179 KIQ852174:KIQ852179 JYU852174:JYU852179 JOY852174:JOY852179 JFC852174:JFC852179 IVG852174:IVG852179 ILK852174:ILK852179 IBO852174:IBO852179 HRS852174:HRS852179 HHW852174:HHW852179 GYA852174:GYA852179 GOE852174:GOE852179 GEI852174:GEI852179 FUM852174:FUM852179 FKQ852174:FKQ852179 FAU852174:FAU852179 EQY852174:EQY852179 EHC852174:EHC852179 DXG852174:DXG852179 DNK852174:DNK852179 DDO852174:DDO852179 CTS852174:CTS852179 CJW852174:CJW852179 CAA852174:CAA852179 BQE852174:BQE852179 BGI852174:BGI852179 AWM852174:AWM852179 AMQ852174:AMQ852179 ACU852174:ACU852179 SY852174:SY852179 JC852174:JC852179 D852174:E852179 WVO786638:WVO786643 WLS786638:WLS786643 WBW786638:WBW786643 VSA786638:VSA786643 VIE786638:VIE786643 UYI786638:UYI786643 UOM786638:UOM786643 UEQ786638:UEQ786643 TUU786638:TUU786643 TKY786638:TKY786643 TBC786638:TBC786643 SRG786638:SRG786643 SHK786638:SHK786643 RXO786638:RXO786643 RNS786638:RNS786643 RDW786638:RDW786643 QUA786638:QUA786643 QKE786638:QKE786643 QAI786638:QAI786643 PQM786638:PQM786643 PGQ786638:PGQ786643 OWU786638:OWU786643 OMY786638:OMY786643 ODC786638:ODC786643 NTG786638:NTG786643 NJK786638:NJK786643 MZO786638:MZO786643 MPS786638:MPS786643 MFW786638:MFW786643 LWA786638:LWA786643 LME786638:LME786643 LCI786638:LCI786643 KSM786638:KSM786643 KIQ786638:KIQ786643 JYU786638:JYU786643 JOY786638:JOY786643 JFC786638:JFC786643 IVG786638:IVG786643 ILK786638:ILK786643 IBO786638:IBO786643 HRS786638:HRS786643 HHW786638:HHW786643 GYA786638:GYA786643 GOE786638:GOE786643 GEI786638:GEI786643 FUM786638:FUM786643 FKQ786638:FKQ786643 FAU786638:FAU786643 EQY786638:EQY786643 EHC786638:EHC786643 DXG786638:DXG786643 DNK786638:DNK786643 DDO786638:DDO786643 CTS786638:CTS786643 CJW786638:CJW786643 CAA786638:CAA786643 BQE786638:BQE786643 BGI786638:BGI786643 AWM786638:AWM786643 AMQ786638:AMQ786643 ACU786638:ACU786643 SY786638:SY786643 JC786638:JC786643 D786638:E786643 WVO721102:WVO721107 WLS721102:WLS721107 WBW721102:WBW721107 VSA721102:VSA721107 VIE721102:VIE721107 UYI721102:UYI721107 UOM721102:UOM721107 UEQ721102:UEQ721107 TUU721102:TUU721107 TKY721102:TKY721107 TBC721102:TBC721107 SRG721102:SRG721107 SHK721102:SHK721107 RXO721102:RXO721107 RNS721102:RNS721107 RDW721102:RDW721107 QUA721102:QUA721107 QKE721102:QKE721107 QAI721102:QAI721107 PQM721102:PQM721107 PGQ721102:PGQ721107 OWU721102:OWU721107 OMY721102:OMY721107 ODC721102:ODC721107 NTG721102:NTG721107 NJK721102:NJK721107 MZO721102:MZO721107 MPS721102:MPS721107 MFW721102:MFW721107 LWA721102:LWA721107 LME721102:LME721107 LCI721102:LCI721107 KSM721102:KSM721107 KIQ721102:KIQ721107 JYU721102:JYU721107 JOY721102:JOY721107 JFC721102:JFC721107 IVG721102:IVG721107 ILK721102:ILK721107 IBO721102:IBO721107 HRS721102:HRS721107 HHW721102:HHW721107 GYA721102:GYA721107 GOE721102:GOE721107 GEI721102:GEI721107 FUM721102:FUM721107 FKQ721102:FKQ721107 FAU721102:FAU721107 EQY721102:EQY721107 EHC721102:EHC721107 DXG721102:DXG721107 DNK721102:DNK721107 DDO721102:DDO721107 CTS721102:CTS721107 CJW721102:CJW721107 CAA721102:CAA721107 BQE721102:BQE721107 BGI721102:BGI721107 AWM721102:AWM721107 AMQ721102:AMQ721107 ACU721102:ACU721107 SY721102:SY721107 JC721102:JC721107 D721102:E721107 WVO655566:WVO655571 WLS655566:WLS655571 WBW655566:WBW655571 VSA655566:VSA655571 VIE655566:VIE655571 UYI655566:UYI655571 UOM655566:UOM655571 UEQ655566:UEQ655571 TUU655566:TUU655571 TKY655566:TKY655571 TBC655566:TBC655571 SRG655566:SRG655571 SHK655566:SHK655571 RXO655566:RXO655571 RNS655566:RNS655571 RDW655566:RDW655571 QUA655566:QUA655571 QKE655566:QKE655571 QAI655566:QAI655571 PQM655566:PQM655571 PGQ655566:PGQ655571 OWU655566:OWU655571 OMY655566:OMY655571 ODC655566:ODC655571 NTG655566:NTG655571 NJK655566:NJK655571 MZO655566:MZO655571 MPS655566:MPS655571 MFW655566:MFW655571 LWA655566:LWA655571 LME655566:LME655571 LCI655566:LCI655571 KSM655566:KSM655571 KIQ655566:KIQ655571 JYU655566:JYU655571 JOY655566:JOY655571 JFC655566:JFC655571 IVG655566:IVG655571 ILK655566:ILK655571 IBO655566:IBO655571 HRS655566:HRS655571 HHW655566:HHW655571 GYA655566:GYA655571 GOE655566:GOE655571 GEI655566:GEI655571 FUM655566:FUM655571 FKQ655566:FKQ655571 FAU655566:FAU655571 EQY655566:EQY655571 EHC655566:EHC655571 DXG655566:DXG655571 DNK655566:DNK655571 DDO655566:DDO655571 CTS655566:CTS655571 CJW655566:CJW655571 CAA655566:CAA655571 BQE655566:BQE655571 BGI655566:BGI655571 AWM655566:AWM655571 AMQ655566:AMQ655571 ACU655566:ACU655571 SY655566:SY655571 JC655566:JC655571 D655566:E655571 WVO590030:WVO590035 WLS590030:WLS590035 WBW590030:WBW590035 VSA590030:VSA590035 VIE590030:VIE590035 UYI590030:UYI590035 UOM590030:UOM590035 UEQ590030:UEQ590035 TUU590030:TUU590035 TKY590030:TKY590035 TBC590030:TBC590035 SRG590030:SRG590035 SHK590030:SHK590035 RXO590030:RXO590035 RNS590030:RNS590035 RDW590030:RDW590035 QUA590030:QUA590035 QKE590030:QKE590035 QAI590030:QAI590035 PQM590030:PQM590035 PGQ590030:PGQ590035 OWU590030:OWU590035 OMY590030:OMY590035 ODC590030:ODC590035 NTG590030:NTG590035 NJK590030:NJK590035 MZO590030:MZO590035 MPS590030:MPS590035 MFW590030:MFW590035 LWA590030:LWA590035 LME590030:LME590035 LCI590030:LCI590035 KSM590030:KSM590035 KIQ590030:KIQ590035 JYU590030:JYU590035 JOY590030:JOY590035 JFC590030:JFC590035 IVG590030:IVG590035 ILK590030:ILK590035 IBO590030:IBO590035 HRS590030:HRS590035 HHW590030:HHW590035 GYA590030:GYA590035 GOE590030:GOE590035 GEI590030:GEI590035 FUM590030:FUM590035 FKQ590030:FKQ590035 FAU590030:FAU590035 EQY590030:EQY590035 EHC590030:EHC590035 DXG590030:DXG590035 DNK590030:DNK590035 DDO590030:DDO590035 CTS590030:CTS590035 CJW590030:CJW590035 CAA590030:CAA590035 BQE590030:BQE590035 BGI590030:BGI590035 AWM590030:AWM590035 AMQ590030:AMQ590035 ACU590030:ACU590035 SY590030:SY590035 JC590030:JC590035 D590030:E590035 WVO524494:WVO524499 WLS524494:WLS524499 WBW524494:WBW524499 VSA524494:VSA524499 VIE524494:VIE524499 UYI524494:UYI524499 UOM524494:UOM524499 UEQ524494:UEQ524499 TUU524494:TUU524499 TKY524494:TKY524499 TBC524494:TBC524499 SRG524494:SRG524499 SHK524494:SHK524499 RXO524494:RXO524499 RNS524494:RNS524499 RDW524494:RDW524499 QUA524494:QUA524499 QKE524494:QKE524499 QAI524494:QAI524499 PQM524494:PQM524499 PGQ524494:PGQ524499 OWU524494:OWU524499 OMY524494:OMY524499 ODC524494:ODC524499 NTG524494:NTG524499 NJK524494:NJK524499 MZO524494:MZO524499 MPS524494:MPS524499 MFW524494:MFW524499 LWA524494:LWA524499 LME524494:LME524499 LCI524494:LCI524499 KSM524494:KSM524499 KIQ524494:KIQ524499 JYU524494:JYU524499 JOY524494:JOY524499 JFC524494:JFC524499 IVG524494:IVG524499 ILK524494:ILK524499 IBO524494:IBO524499 HRS524494:HRS524499 HHW524494:HHW524499 GYA524494:GYA524499 GOE524494:GOE524499 GEI524494:GEI524499 FUM524494:FUM524499 FKQ524494:FKQ524499 FAU524494:FAU524499 EQY524494:EQY524499 EHC524494:EHC524499 DXG524494:DXG524499 DNK524494:DNK524499 DDO524494:DDO524499 CTS524494:CTS524499 CJW524494:CJW524499 CAA524494:CAA524499 BQE524494:BQE524499 BGI524494:BGI524499 AWM524494:AWM524499 AMQ524494:AMQ524499 ACU524494:ACU524499 SY524494:SY524499 JC524494:JC524499 D524494:E524499 WVO458958:WVO458963 WLS458958:WLS458963 WBW458958:WBW458963 VSA458958:VSA458963 VIE458958:VIE458963 UYI458958:UYI458963 UOM458958:UOM458963 UEQ458958:UEQ458963 TUU458958:TUU458963 TKY458958:TKY458963 TBC458958:TBC458963 SRG458958:SRG458963 SHK458958:SHK458963 RXO458958:RXO458963 RNS458958:RNS458963 RDW458958:RDW458963 QUA458958:QUA458963 QKE458958:QKE458963 QAI458958:QAI458963 PQM458958:PQM458963 PGQ458958:PGQ458963 OWU458958:OWU458963 OMY458958:OMY458963 ODC458958:ODC458963 NTG458958:NTG458963 NJK458958:NJK458963 MZO458958:MZO458963 MPS458958:MPS458963 MFW458958:MFW458963 LWA458958:LWA458963 LME458958:LME458963 LCI458958:LCI458963 KSM458958:KSM458963 KIQ458958:KIQ458963 JYU458958:JYU458963 JOY458958:JOY458963 JFC458958:JFC458963 IVG458958:IVG458963 ILK458958:ILK458963 IBO458958:IBO458963 HRS458958:HRS458963 HHW458958:HHW458963 GYA458958:GYA458963 GOE458958:GOE458963 GEI458958:GEI458963 FUM458958:FUM458963 FKQ458958:FKQ458963 FAU458958:FAU458963 EQY458958:EQY458963 EHC458958:EHC458963 DXG458958:DXG458963 DNK458958:DNK458963 DDO458958:DDO458963 CTS458958:CTS458963 CJW458958:CJW458963 CAA458958:CAA458963 BQE458958:BQE458963 BGI458958:BGI458963 AWM458958:AWM458963 AMQ458958:AMQ458963 ACU458958:ACU458963 SY458958:SY458963 JC458958:JC458963 D458958:E458963 WVO393422:WVO393427 WLS393422:WLS393427 WBW393422:WBW393427 VSA393422:VSA393427 VIE393422:VIE393427 UYI393422:UYI393427 UOM393422:UOM393427 UEQ393422:UEQ393427 TUU393422:TUU393427 TKY393422:TKY393427 TBC393422:TBC393427 SRG393422:SRG393427 SHK393422:SHK393427 RXO393422:RXO393427 RNS393422:RNS393427 RDW393422:RDW393427 QUA393422:QUA393427 QKE393422:QKE393427 QAI393422:QAI393427 PQM393422:PQM393427 PGQ393422:PGQ393427 OWU393422:OWU393427 OMY393422:OMY393427 ODC393422:ODC393427 NTG393422:NTG393427 NJK393422:NJK393427 MZO393422:MZO393427 MPS393422:MPS393427 MFW393422:MFW393427 LWA393422:LWA393427 LME393422:LME393427 LCI393422:LCI393427 KSM393422:KSM393427 KIQ393422:KIQ393427 JYU393422:JYU393427 JOY393422:JOY393427 JFC393422:JFC393427 IVG393422:IVG393427 ILK393422:ILK393427 IBO393422:IBO393427 HRS393422:HRS393427 HHW393422:HHW393427 GYA393422:GYA393427 GOE393422:GOE393427 GEI393422:GEI393427 FUM393422:FUM393427 FKQ393422:FKQ393427 FAU393422:FAU393427 EQY393422:EQY393427 EHC393422:EHC393427 DXG393422:DXG393427 DNK393422:DNK393427 DDO393422:DDO393427 CTS393422:CTS393427 CJW393422:CJW393427 CAA393422:CAA393427 BQE393422:BQE393427 BGI393422:BGI393427 AWM393422:AWM393427 AMQ393422:AMQ393427 ACU393422:ACU393427 SY393422:SY393427 JC393422:JC393427 D393422:E393427 WVO327886:WVO327891 WLS327886:WLS327891 WBW327886:WBW327891 VSA327886:VSA327891 VIE327886:VIE327891 UYI327886:UYI327891 UOM327886:UOM327891 UEQ327886:UEQ327891 TUU327886:TUU327891 TKY327886:TKY327891 TBC327886:TBC327891 SRG327886:SRG327891 SHK327886:SHK327891 RXO327886:RXO327891 RNS327886:RNS327891 RDW327886:RDW327891 QUA327886:QUA327891 QKE327886:QKE327891 QAI327886:QAI327891 PQM327886:PQM327891 PGQ327886:PGQ327891 OWU327886:OWU327891 OMY327886:OMY327891 ODC327886:ODC327891 NTG327886:NTG327891 NJK327886:NJK327891 MZO327886:MZO327891 MPS327886:MPS327891 MFW327886:MFW327891 LWA327886:LWA327891 LME327886:LME327891 LCI327886:LCI327891 KSM327886:KSM327891 KIQ327886:KIQ327891 JYU327886:JYU327891 JOY327886:JOY327891 JFC327886:JFC327891 IVG327886:IVG327891 ILK327886:ILK327891 IBO327886:IBO327891 HRS327886:HRS327891 HHW327886:HHW327891 GYA327886:GYA327891 GOE327886:GOE327891 GEI327886:GEI327891 FUM327886:FUM327891 FKQ327886:FKQ327891 FAU327886:FAU327891 EQY327886:EQY327891 EHC327886:EHC327891 DXG327886:DXG327891 DNK327886:DNK327891 DDO327886:DDO327891 CTS327886:CTS327891 CJW327886:CJW327891 CAA327886:CAA327891 BQE327886:BQE327891 BGI327886:BGI327891 AWM327886:AWM327891 AMQ327886:AMQ327891 ACU327886:ACU327891 SY327886:SY327891 JC327886:JC327891 D327886:E327891 WVO262350:WVO262355 WLS262350:WLS262355 WBW262350:WBW262355 VSA262350:VSA262355 VIE262350:VIE262355 UYI262350:UYI262355 UOM262350:UOM262355 UEQ262350:UEQ262355 TUU262350:TUU262355 TKY262350:TKY262355 TBC262350:TBC262355 SRG262350:SRG262355 SHK262350:SHK262355 RXO262350:RXO262355 RNS262350:RNS262355 RDW262350:RDW262355 QUA262350:QUA262355 QKE262350:QKE262355 QAI262350:QAI262355 PQM262350:PQM262355 PGQ262350:PGQ262355 OWU262350:OWU262355 OMY262350:OMY262355 ODC262350:ODC262355 NTG262350:NTG262355 NJK262350:NJK262355 MZO262350:MZO262355 MPS262350:MPS262355 MFW262350:MFW262355 LWA262350:LWA262355 LME262350:LME262355 LCI262350:LCI262355 KSM262350:KSM262355 KIQ262350:KIQ262355 JYU262350:JYU262355 JOY262350:JOY262355 JFC262350:JFC262355 IVG262350:IVG262355 ILK262350:ILK262355 IBO262350:IBO262355 HRS262350:HRS262355 HHW262350:HHW262355 GYA262350:GYA262355 GOE262350:GOE262355 GEI262350:GEI262355 FUM262350:FUM262355 FKQ262350:FKQ262355 FAU262350:FAU262355 EQY262350:EQY262355 EHC262350:EHC262355 DXG262350:DXG262355 DNK262350:DNK262355 DDO262350:DDO262355 CTS262350:CTS262355 CJW262350:CJW262355 CAA262350:CAA262355 BQE262350:BQE262355 BGI262350:BGI262355 AWM262350:AWM262355 AMQ262350:AMQ262355 ACU262350:ACU262355 SY262350:SY262355 JC262350:JC262355 D262350:E262355 WVO196814:WVO196819 WLS196814:WLS196819 WBW196814:WBW196819 VSA196814:VSA196819 VIE196814:VIE196819 UYI196814:UYI196819 UOM196814:UOM196819 UEQ196814:UEQ196819 TUU196814:TUU196819 TKY196814:TKY196819 TBC196814:TBC196819 SRG196814:SRG196819 SHK196814:SHK196819 RXO196814:RXO196819 RNS196814:RNS196819 RDW196814:RDW196819 QUA196814:QUA196819 QKE196814:QKE196819 QAI196814:QAI196819 PQM196814:PQM196819 PGQ196814:PGQ196819 OWU196814:OWU196819 OMY196814:OMY196819 ODC196814:ODC196819 NTG196814:NTG196819 NJK196814:NJK196819 MZO196814:MZO196819 MPS196814:MPS196819 MFW196814:MFW196819 LWA196814:LWA196819 LME196814:LME196819 LCI196814:LCI196819 KSM196814:KSM196819 KIQ196814:KIQ196819 JYU196814:JYU196819 JOY196814:JOY196819 JFC196814:JFC196819 IVG196814:IVG196819 ILK196814:ILK196819 IBO196814:IBO196819 HRS196814:HRS196819 HHW196814:HHW196819 GYA196814:GYA196819 GOE196814:GOE196819 GEI196814:GEI196819 FUM196814:FUM196819 FKQ196814:FKQ196819 FAU196814:FAU196819 EQY196814:EQY196819 EHC196814:EHC196819 DXG196814:DXG196819 DNK196814:DNK196819 DDO196814:DDO196819 CTS196814:CTS196819 CJW196814:CJW196819 CAA196814:CAA196819 BQE196814:BQE196819 BGI196814:BGI196819 AWM196814:AWM196819 AMQ196814:AMQ196819 ACU196814:ACU196819 SY196814:SY196819 JC196814:JC196819 D196814:E196819 WVO131278:WVO131283 WLS131278:WLS131283 WBW131278:WBW131283 VSA131278:VSA131283 VIE131278:VIE131283 UYI131278:UYI131283 UOM131278:UOM131283 UEQ131278:UEQ131283 TUU131278:TUU131283 TKY131278:TKY131283 TBC131278:TBC131283 SRG131278:SRG131283 SHK131278:SHK131283 RXO131278:RXO131283 RNS131278:RNS131283 RDW131278:RDW131283 QUA131278:QUA131283 QKE131278:QKE131283 QAI131278:QAI131283 PQM131278:PQM131283 PGQ131278:PGQ131283 OWU131278:OWU131283 OMY131278:OMY131283 ODC131278:ODC131283 NTG131278:NTG131283 NJK131278:NJK131283 MZO131278:MZO131283 MPS131278:MPS131283 MFW131278:MFW131283 LWA131278:LWA131283 LME131278:LME131283 LCI131278:LCI131283 KSM131278:KSM131283 KIQ131278:KIQ131283 JYU131278:JYU131283 JOY131278:JOY131283 JFC131278:JFC131283 IVG131278:IVG131283 ILK131278:ILK131283 IBO131278:IBO131283 HRS131278:HRS131283 HHW131278:HHW131283 GYA131278:GYA131283 GOE131278:GOE131283 GEI131278:GEI131283 FUM131278:FUM131283 FKQ131278:FKQ131283 FAU131278:FAU131283 EQY131278:EQY131283 EHC131278:EHC131283 DXG131278:DXG131283 DNK131278:DNK131283 DDO131278:DDO131283 CTS131278:CTS131283 CJW131278:CJW131283 CAA131278:CAA131283 BQE131278:BQE131283 BGI131278:BGI131283 AWM131278:AWM131283 AMQ131278:AMQ131283 ACU131278:ACU131283 SY131278:SY131283 JC131278:JC131283 D131278:E131283 WVO65742:WVO65747 WLS65742:WLS65747 WBW65742:WBW65747 VSA65742:VSA65747 VIE65742:VIE65747 UYI65742:UYI65747 UOM65742:UOM65747 UEQ65742:UEQ65747 TUU65742:TUU65747 TKY65742:TKY65747 TBC65742:TBC65747 SRG65742:SRG65747 SHK65742:SHK65747 RXO65742:RXO65747 RNS65742:RNS65747 RDW65742:RDW65747 QUA65742:QUA65747 QKE65742:QKE65747 QAI65742:QAI65747 PQM65742:PQM65747 PGQ65742:PGQ65747 OWU65742:OWU65747 OMY65742:OMY65747 ODC65742:ODC65747 NTG65742:NTG65747 NJK65742:NJK65747 MZO65742:MZO65747 MPS65742:MPS65747 MFW65742:MFW65747 LWA65742:LWA65747 LME65742:LME65747 LCI65742:LCI65747 KSM65742:KSM65747 KIQ65742:KIQ65747 JYU65742:JYU65747 JOY65742:JOY65747 JFC65742:JFC65747 IVG65742:IVG65747 ILK65742:ILK65747 IBO65742:IBO65747 HRS65742:HRS65747 HHW65742:HHW65747 GYA65742:GYA65747 GOE65742:GOE65747 GEI65742:GEI65747 FUM65742:FUM65747 FKQ65742:FKQ65747 FAU65742:FAU65747 EQY65742:EQY65747 EHC65742:EHC65747 DXG65742:DXG65747 DNK65742:DNK65747 DDO65742:DDO65747 CTS65742:CTS65747 CJW65742:CJW65747 CAA65742:CAA65747 BQE65742:BQE65747 BGI65742:BGI65747 AWM65742:AWM65747 AMQ65742:AMQ65747 ACU65742:ACU65747 SY65742:SY65747 JC65742:JC65747 D65742:E65747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JC205:JC211 WVO28:WVO34 WLS28:WLS34 WBW28:WBW34 VSA28:VSA34 VIE28:VIE34 UYI28:UYI34 UOM28:UOM34 UEQ28:UEQ34 TUU28:TUU34 TKY28:TKY34 TBC28:TBC34 SRG28:SRG34 SHK28:SHK34 RXO28:RXO34 RNS28:RNS34 RDW28:RDW34 QUA28:QUA34 QKE28:QKE34 QAI28:QAI34 PQM28:PQM34 PGQ28:PGQ34 OWU28:OWU34 OMY28:OMY34 ODC28:ODC34 NTG28:NTG34 NJK28:NJK34 MZO28:MZO34 MPS28:MPS34 MFW28:MFW34 LWA28:LWA34 LME28:LME34 LCI28:LCI34 KSM28:KSM34 KIQ28:KIQ34 JYU28:JYU34 JOY28:JOY34 JFC28:JFC34 IVG28:IVG34 ILK28:ILK34 IBO28:IBO34 HRS28:HRS34 HHW28:HHW34 GYA28:GYA34 GOE28:GOE34 GEI28:GEI34 FUM28:FUM34 FKQ28:FKQ34 FAU28:FAU34 EQY28:EQY34 EHC28:EHC34 DXG28:DXG34 DNK28:DNK34 DDO28:DDO34 CTS28:CTS34 CJW28:CJW34 CAA28:CAA34 BQE28:BQE34 BGI28:BGI34 AWM28:AWM34 AMQ28:AMQ34 ACU28:ACU34 SY28:SY34 JC28:JC34 WVO65:WVO71 WLS65:WLS71 WBW65:WBW71 VSA65:VSA71 VIE65:VIE71 UYI65:UYI71 UOM65:UOM71 UEQ65:UEQ71 TUU65:TUU71 TKY65:TKY71 TBC65:TBC71 SRG65:SRG71 SHK65:SHK71 RXO65:RXO71 RNS65:RNS71 RDW65:RDW71 QUA65:QUA71 QKE65:QKE71 QAI65:QAI71 PQM65:PQM71 PGQ65:PGQ71 OWU65:OWU71 OMY65:OMY71 ODC65:ODC71 NTG65:NTG71 NJK65:NJK71 MZO65:MZO71 MPS65:MPS71 MFW65:MFW71 LWA65:LWA71 LME65:LME71 LCI65:LCI71 KSM65:KSM71 KIQ65:KIQ71 JYU65:JYU71 JOY65:JOY71 JFC65:JFC71 IVG65:IVG71 ILK65:ILK71 IBO65:IBO71 HRS65:HRS71 HHW65:HHW71 GYA65:GYA71 GOE65:GOE71 GEI65:GEI71 FUM65:FUM71 FKQ65:FKQ71 FAU65:FAU71 EQY65:EQY71 EHC65:EHC71 DXG65:DXG71 DNK65:DNK71 DDO65:DDO71 CTS65:CTS71 CJW65:CJW71 CAA65:CAA71 BQE65:BQE71 BGI65:BGI71 AWM65:AWM71 AMQ65:AMQ71 ACU65:ACU71 SY65:SY71 JC65:JC71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JC87:JC94 SY87:SY94 ACU87:ACU94 AMQ87:AMQ94 AWM87:AWM94 BGI87:BGI94 BQE87:BQE94 CAA87:CAA94 CJW87:CJW94 CTS87:CTS94 DDO87:DDO94 DNK87:DNK94 DXG87:DXG94 EHC87:EHC94 EQY87:EQY94 FAU87:FAU94 FKQ87:FKQ94 FUM87:FUM94 GEI87:GEI94 GOE87:GOE94 GYA87:GYA94 HHW87:HHW94 HRS87:HRS94 IBO87:IBO94 ILK87:ILK94 IVG87:IVG94 JFC87:JFC94 JOY87:JOY94 JYU87:JYU94 KIQ87:KIQ94 KSM87:KSM94 LCI87:LCI94 LME87:LME94 LWA87:LWA94 MFW87:MFW94 MPS87:MPS94 MZO87:MZO94 NJK87:NJK94 NTG87:NTG94 ODC87:ODC94 OMY87:OMY94 OWU87:OWU94 PGQ87:PGQ94 PQM87:PQM94 QAI87:QAI94 QKE87:QKE94 QUA87:QUA94 RDW87:RDW94 RNS87:RNS94 RXO87:RXO94 SHK87:SHK94 SRG87:SRG94 TBC87:TBC94 TKY87:TKY94 TUU87:TUU94 UEQ87:UEQ94 UOM87:UOM94 UYI87:UYI94 VIE87:VIE94 VSA87:VSA94 WBW87:WBW94 WLS87:WLS94 WVO87:WVO94 WVO37:WVO43 JC37:JC43 SY37:SY43 ACU37:ACU43 AMQ37:AMQ43 AWM37:AWM43 BGI37:BGI43 BQE37:BQE43 CAA37:CAA43 CJW37:CJW43 CTS37:CTS43 DDO37:DDO43 DNK37:DNK43 DXG37:DXG43 EHC37:EHC43 EQY37:EQY43 FAU37:FAU43 FKQ37:FKQ43 FUM37:FUM43 GEI37:GEI43 GOE37:GOE43 GYA37:GYA43 HHW37:HHW43 HRS37:HRS43 IBO37:IBO43 ILK37:ILK43 IVG37:IVG43 JFC37:JFC43 JOY37:JOY43 JYU37:JYU43 KIQ37:KIQ43 KSM37:KSM43 LCI37:LCI43 LME37:LME43 LWA37:LWA43 MFW37:MFW43 MPS37:MPS43 MZO37:MZO43 NJK37:NJK43 NTG37:NTG43 ODC37:ODC43 OMY37:OMY43 OWU37:OWU43 PGQ37:PGQ43 PQM37:PQM43 QAI37:QAI43 QKE37:QKE43 QUA37:QUA43 RDW37:RDW43 RNS37:RNS43 RXO37:RXO43 SHK37:SHK43 SRG37:SRG43 TBC37:TBC43 TKY37:TKY43 TUU37:TUU43 UEQ37:UEQ43 UOM37:UOM43 UYI37:UYI43 VIE37:VIE43 VSA37:VSA43 WBW37:WBW43 WLS37:WLS43 SY46:SY52 ACU46:ACU52 AMQ46:AMQ52 AWM46:AWM52 BGI46:BGI52 BQE46:BQE52 CAA46:CAA52 CJW46:CJW52 CTS46:CTS52 DDO46:DDO52 DNK46:DNK52 DXG46:DXG52 EHC46:EHC52 EQY46:EQY52 FAU46:FAU52 FKQ46:FKQ52 FUM46:FUM52 GEI46:GEI52 GOE46:GOE52 GYA46:GYA52 HHW46:HHW52 HRS46:HRS52 IBO46:IBO52 ILK46:ILK52 IVG46:IVG52 JFC46:JFC52 JOY46:JOY52 JYU46:JYU52 KIQ46:KIQ52 KSM46:KSM52 LCI46:LCI52 LME46:LME52 LWA46:LWA52 MFW46:MFW52 MPS46:MPS52 MZO46:MZO52 NJK46:NJK52 NTG46:NTG52 ODC46:ODC52 OMY46:OMY52 OWU46:OWU52 PGQ46:PGQ52 PQM46:PQM52 QAI46:QAI52 QKE46:QKE52 QUA46:QUA52 RDW46:RDW52 RNS46:RNS52 RXO46:RXO52 SHK46:SHK52 SRG46:SRG52 TBC46:TBC52 TKY46:TKY52 TUU46:TUU52 UEQ46:UEQ52 UOM46:UOM52 UYI46:UYI52 VIE46:VIE52 VSA46:VSA52 WBW46:WBW52 WLS46:WLS52 WVO46:WVO52 JC46:JC52 SY55:SY62 ACU55:ACU62 AMQ55:AMQ62 AWM55:AWM62 BGI55:BGI62 BQE55:BQE62 CAA55:CAA62 CJW55:CJW62 CTS55:CTS62 DDO55:DDO62 DNK55:DNK62 DXG55:DXG62 EHC55:EHC62 EQY55:EQY62 FAU55:FAU62 FKQ55:FKQ62 FUM55:FUM62 GEI55:GEI62 GOE55:GOE62 GYA55:GYA62 HHW55:HHW62 HRS55:HRS62 IBO55:IBO62 ILK55:ILK62 IVG55:IVG62 JFC55:JFC62 JOY55:JOY62 JYU55:JYU62 KIQ55:KIQ62 KSM55:KSM62 LCI55:LCI62 LME55:LME62 LWA55:LWA62 MFW55:MFW62 MPS55:MPS62 MZO55:MZO62 NJK55:NJK62 NTG55:NTG62 ODC55:ODC62 OMY55:OMY62 OWU55:OWU62 PGQ55:PGQ62 PQM55:PQM62 QAI55:QAI62 QKE55:QKE62 QUA55:QUA62 RDW55:RDW62 RNS55:RNS62 RXO55:RXO62 SHK55:SHK62 SRG55:SRG62 TBC55:TBC62 TKY55:TKY62 TUU55:TUU62 UEQ55:UEQ62 UOM55:UOM62 UYI55:UYI62 VIE55:VIE62 VSA55:VSA62 WBW55:WBW62 WLS55:WLS62 WVO55:WVO62 JC55:JC62 JC13:JC25 SY13:SY25 ACU13:ACU25 AMQ13:AMQ25 AWM13:AWM25 BGI13:BGI25 BQE13:BQE25 CAA13:CAA25 CJW13:CJW25 CTS13:CTS25 DDO13:DDO25 DNK13:DNK25 DXG13:DXG25 EHC13:EHC25 EQY13:EQY25 FAU13:FAU25 FKQ13:FKQ25 FUM13:FUM25 GEI13:GEI25 GOE13:GOE25 GYA13:GYA25 HHW13:HHW25 HRS13:HRS25 IBO13:IBO25 ILK13:ILK25 IVG13:IVG25 JFC13:JFC25 JOY13:JOY25 JYU13:JYU25 KIQ13:KIQ25 KSM13:KSM25 LCI13:LCI25 LME13:LME25 LWA13:LWA25 MFW13:MFW25 MPS13:MPS25 MZO13:MZO25 NJK13:NJK25 NTG13:NTG25 ODC13:ODC25 OMY13:OMY25 OWU13:OWU25 PGQ13:PGQ25 PQM13:PQM25 QAI13:QAI25 QKE13:QKE25 QUA13:QUA25 RDW13:RDW25 RNS13:RNS25 RXO13:RXO25 SHK13:SHK25 SRG13:SRG25 TBC13:TBC25 TKY13:TKY25 TUU13:TUU25 UEQ13:UEQ25 UOM13:UOM25 UYI13:UYI25 VIE13:VIE25 VSA13:VSA25 WBW13:WBW25 WLS13:WLS25 WVO13:WVO25 WVO74:WVO84 WLS74:WLS84 WBW74:WBW84 VSA74:VSA84 VIE74:VIE84 UYI74:UYI84 UOM74:UOM84 UEQ74:UEQ84 TUU74:TUU84 TKY74:TKY84 TBC74:TBC84 SRG74:SRG84 SHK74:SHK84 RXO74:RXO84 RNS74:RNS84 RDW74:RDW84 QUA74:QUA84 QKE74:QKE84 QAI74:QAI84 PQM74:PQM84 PGQ74:PGQ84 OWU74:OWU84 OMY74:OMY84 ODC74:ODC84 NTG74:NTG84 NJK74:NJK84 MZO74:MZO84 MPS74:MPS84 MFW74:MFW84 LWA74:LWA84 LME74:LME84 LCI74:LCI84 KSM74:KSM84 KIQ74:KIQ84 JYU74:JYU84 JOY74:JOY84 JFC74:JFC84 IVG74:IVG84 ILK74:ILK84 IBO74:IBO84 HRS74:HRS84 HHW74:HHW84 GYA74:GYA84 GOE74:GOE84 GEI74:GEI84 FUM74:FUM84 FKQ74:FKQ84 FAU74:FAU84 EQY74:EQY84 EHC74:EHC84 DXG74:DXG84 DNK74:DNK84 DDO74:DDO84 CTS74:CTS84 CJW74:CJW84 CAA74:CAA84 BQE74:BQE84 BGI74:BGI84 AWM74:AWM84 AMQ74:AMQ84 ACU74:ACU84 SY74:SY84 JC74:JC84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4" customWidth="1"/>
    <col min="3" max="3" width="65" style="794" customWidth="1"/>
    <col min="4" max="4" width="22.7109375" style="795" customWidth="1"/>
    <col min="5" max="5" width="15.42578125" style="796" customWidth="1"/>
    <col min="6" max="6" width="17.140625" style="796" customWidth="1"/>
    <col min="7" max="7" width="56.140625" style="797" customWidth="1"/>
    <col min="8" max="8" width="51.7109375" style="797" customWidth="1"/>
    <col min="9" max="9" width="36.7109375" style="798" customWidth="1"/>
    <col min="10" max="10" width="11.5703125" style="799" customWidth="1"/>
    <col min="11" max="11" width="24.28515625" style="799" customWidth="1"/>
    <col min="12" max="12" width="60.7109375" style="797" customWidth="1"/>
    <col min="13" max="13" width="52.7109375" style="797" customWidth="1"/>
    <col min="14" max="14" width="16.7109375" style="800" customWidth="1"/>
    <col min="15" max="15" width="15.7109375" style="797" customWidth="1"/>
    <col min="16" max="16" width="18.5703125" style="801" customWidth="1"/>
    <col min="17" max="17" width="32.85546875" style="802" customWidth="1"/>
    <col min="18" max="18" width="62.7109375" style="797" customWidth="1"/>
    <col min="19" max="19" width="40.7109375" style="797" customWidth="1"/>
    <col min="20" max="20" width="14.7109375" style="800" customWidth="1"/>
    <col min="21" max="26" width="15.7109375" style="800" customWidth="1"/>
    <col min="27" max="28" width="21.85546875" style="800" bestFit="1" customWidth="1"/>
    <col min="29" max="29" width="19.7109375" style="800" bestFit="1" customWidth="1"/>
    <col min="30" max="30" width="16.28515625" style="800" bestFit="1" customWidth="1"/>
    <col min="31" max="31" width="9.7109375" style="800" bestFit="1" customWidth="1"/>
    <col min="32" max="35" width="21.85546875" style="800" bestFit="1" customWidth="1"/>
    <col min="36" max="36" width="19.7109375" style="800" bestFit="1" customWidth="1"/>
    <col min="37" max="37" width="16.28515625" style="800" bestFit="1" customWidth="1"/>
    <col min="38" max="38" width="9.7109375" style="800" bestFit="1" customWidth="1"/>
    <col min="39" max="42" width="21.85546875" style="800" bestFit="1" customWidth="1"/>
    <col min="43" max="43" width="19.7109375" style="800" bestFit="1" customWidth="1"/>
    <col min="44" max="44" width="16.28515625" style="800" bestFit="1" customWidth="1"/>
    <col min="45" max="45" width="9.7109375" style="800" bestFit="1" customWidth="1"/>
    <col min="46" max="49" width="21.85546875" style="800" bestFit="1" customWidth="1"/>
    <col min="50" max="50" width="19.7109375" style="800" bestFit="1" customWidth="1"/>
    <col min="51" max="51" width="16.28515625" style="800" bestFit="1" customWidth="1"/>
    <col min="52" max="52" width="9.7109375" style="800" bestFit="1" customWidth="1"/>
    <col min="53" max="54" width="21.85546875" style="800" bestFit="1" customWidth="1"/>
    <col min="55" max="55" width="23.42578125" style="800"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5" t="s">
        <v>0</v>
      </c>
      <c r="C1" s="1005"/>
      <c r="D1" s="1005"/>
      <c r="E1" s="1005"/>
      <c r="F1" s="1005"/>
      <c r="G1" s="1005"/>
      <c r="H1" s="1005"/>
      <c r="I1" s="1005"/>
      <c r="J1" s="1005"/>
      <c r="K1" s="1005"/>
      <c r="L1" s="1005"/>
      <c r="M1" s="1005"/>
      <c r="N1" s="1005"/>
      <c r="O1" s="1005"/>
      <c r="P1" s="1005"/>
      <c r="Q1" s="1005"/>
      <c r="R1" s="1005"/>
      <c r="S1" s="1005"/>
      <c r="T1" s="1005"/>
      <c r="U1" s="100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6" t="s">
        <v>3</v>
      </c>
      <c r="B4" s="1006"/>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c r="AR4" s="1006"/>
      <c r="AS4" s="1006"/>
      <c r="AT4" s="1006"/>
      <c r="AU4" s="1006"/>
      <c r="AV4" s="1006"/>
      <c r="AW4" s="1006"/>
      <c r="AX4" s="1006"/>
      <c r="AY4" s="1006"/>
      <c r="AZ4" s="1006"/>
      <c r="BA4" s="1006"/>
      <c r="BB4" s="1006"/>
      <c r="BC4" s="1006"/>
      <c r="BD4" s="1006"/>
    </row>
    <row r="5" spans="1:150" s="206" customFormat="1" ht="72.75" customHeight="1" thickBot="1" x14ac:dyDescent="0.3">
      <c r="A5" s="1006" t="s">
        <v>4</v>
      </c>
      <c r="B5" s="1006"/>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c r="AR5" s="1006"/>
      <c r="AS5" s="1006"/>
      <c r="AT5" s="1006"/>
      <c r="AU5" s="1006"/>
      <c r="AV5" s="1006"/>
      <c r="AW5" s="1006"/>
      <c r="AX5" s="1006"/>
      <c r="AY5" s="1006"/>
      <c r="AZ5" s="1006"/>
      <c r="BA5" s="1006"/>
      <c r="BB5" s="1006"/>
      <c r="BC5" s="1006"/>
      <c r="BD5" s="1006"/>
    </row>
    <row r="6" spans="1:150" s="206" customFormat="1" ht="27" customHeight="1" thickBot="1" x14ac:dyDescent="0.3">
      <c r="A6" s="1007" t="s">
        <v>5</v>
      </c>
      <c r="B6" s="1010" t="s">
        <v>6</v>
      </c>
      <c r="C6" s="1010" t="s">
        <v>7</v>
      </c>
      <c r="D6" s="1007" t="s">
        <v>8</v>
      </c>
      <c r="E6" s="1007" t="s">
        <v>9</v>
      </c>
      <c r="F6" s="1007" t="s">
        <v>10</v>
      </c>
      <c r="G6" s="1013" t="s">
        <v>11</v>
      </c>
      <c r="H6" s="1013" t="s">
        <v>12</v>
      </c>
      <c r="I6" s="1019" t="s">
        <v>13</v>
      </c>
      <c r="J6" s="1013" t="s">
        <v>14</v>
      </c>
      <c r="K6" s="1013" t="s">
        <v>15</v>
      </c>
      <c r="L6" s="1013" t="s">
        <v>16</v>
      </c>
      <c r="M6" s="1013" t="s">
        <v>17</v>
      </c>
      <c r="N6" s="1036" t="s">
        <v>18</v>
      </c>
      <c r="O6" s="1013" t="s">
        <v>19</v>
      </c>
      <c r="P6" s="1007" t="s">
        <v>20</v>
      </c>
      <c r="Q6" s="1007" t="s">
        <v>21</v>
      </c>
      <c r="R6" s="1013" t="s">
        <v>22</v>
      </c>
      <c r="S6" s="1016" t="s">
        <v>23</v>
      </c>
      <c r="T6" s="1036" t="s">
        <v>24</v>
      </c>
      <c r="U6" s="1039" t="s">
        <v>25</v>
      </c>
      <c r="V6" s="1013" t="s">
        <v>26</v>
      </c>
      <c r="W6" s="1013" t="s">
        <v>27</v>
      </c>
      <c r="X6" s="1028" t="s">
        <v>28</v>
      </c>
      <c r="Y6" s="1013" t="s">
        <v>29</v>
      </c>
      <c r="Z6" s="1028" t="s">
        <v>30</v>
      </c>
      <c r="AA6" s="1031" t="s">
        <v>31</v>
      </c>
      <c r="AB6" s="1031"/>
      <c r="AC6" s="1031"/>
      <c r="AD6" s="1031"/>
      <c r="AE6" s="1031"/>
      <c r="AF6" s="1031"/>
      <c r="AG6" s="1031"/>
      <c r="AH6" s="1031"/>
      <c r="AI6" s="1031"/>
      <c r="AJ6" s="1031"/>
      <c r="AK6" s="1031"/>
      <c r="AL6" s="1031"/>
      <c r="AM6" s="1031"/>
      <c r="AN6" s="1031"/>
      <c r="AO6" s="1031"/>
      <c r="AP6" s="1031"/>
      <c r="AQ6" s="1031"/>
      <c r="AR6" s="1031"/>
      <c r="AS6" s="1031"/>
      <c r="AT6" s="1031"/>
      <c r="AU6" s="1031"/>
      <c r="AV6" s="1031"/>
      <c r="AW6" s="1031"/>
      <c r="AX6" s="1031"/>
      <c r="AY6" s="1031"/>
      <c r="AZ6" s="1031"/>
      <c r="BA6" s="1031"/>
      <c r="BB6" s="1032"/>
      <c r="BC6" s="1033" t="s">
        <v>32</v>
      </c>
      <c r="BD6" s="101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8"/>
      <c r="B7" s="1011"/>
      <c r="C7" s="1011"/>
      <c r="D7" s="1011"/>
      <c r="E7" s="1008"/>
      <c r="F7" s="1008"/>
      <c r="G7" s="1014"/>
      <c r="H7" s="1014"/>
      <c r="I7" s="1020"/>
      <c r="J7" s="1014"/>
      <c r="K7" s="1014"/>
      <c r="L7" s="1014"/>
      <c r="M7" s="1014"/>
      <c r="N7" s="1037"/>
      <c r="O7" s="1014"/>
      <c r="P7" s="1008"/>
      <c r="Q7" s="1008"/>
      <c r="R7" s="1014"/>
      <c r="S7" s="1017"/>
      <c r="T7" s="1037"/>
      <c r="U7" s="1040"/>
      <c r="V7" s="1014"/>
      <c r="W7" s="1014"/>
      <c r="X7" s="1029"/>
      <c r="Y7" s="1014"/>
      <c r="Z7" s="1029"/>
      <c r="AA7" s="1022">
        <v>2016</v>
      </c>
      <c r="AB7" s="1022"/>
      <c r="AC7" s="1022"/>
      <c r="AD7" s="1022"/>
      <c r="AE7" s="1022"/>
      <c r="AF7" s="1022"/>
      <c r="AG7" s="1023"/>
      <c r="AH7" s="1024">
        <v>2017</v>
      </c>
      <c r="AI7" s="1022"/>
      <c r="AJ7" s="1022"/>
      <c r="AK7" s="1022"/>
      <c r="AL7" s="1022"/>
      <c r="AM7" s="1022"/>
      <c r="AN7" s="1023"/>
      <c r="AO7" s="1024">
        <v>2018</v>
      </c>
      <c r="AP7" s="1022"/>
      <c r="AQ7" s="1022"/>
      <c r="AR7" s="1022"/>
      <c r="AS7" s="1022"/>
      <c r="AT7" s="1022"/>
      <c r="AU7" s="1023"/>
      <c r="AV7" s="1024">
        <v>2019</v>
      </c>
      <c r="AW7" s="1022"/>
      <c r="AX7" s="1022"/>
      <c r="AY7" s="1022"/>
      <c r="AZ7" s="1022"/>
      <c r="BA7" s="1022"/>
      <c r="BB7" s="1023"/>
      <c r="BC7" s="1034"/>
      <c r="BD7" s="101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2">
        <v>1</v>
      </c>
      <c r="EM7" s="832">
        <v>2</v>
      </c>
      <c r="EN7" s="832">
        <v>3</v>
      </c>
      <c r="EO7" s="832">
        <v>4</v>
      </c>
      <c r="EP7" s="832">
        <v>5</v>
      </c>
      <c r="EQ7" s="832">
        <v>6</v>
      </c>
      <c r="ER7" s="832">
        <v>7</v>
      </c>
      <c r="ES7" s="832">
        <v>8</v>
      </c>
      <c r="ET7" s="832">
        <v>9</v>
      </c>
    </row>
    <row r="8" spans="1:150" s="220" customFormat="1" ht="78" customHeight="1" thickBot="1" x14ac:dyDescent="0.25">
      <c r="A8" s="1009"/>
      <c r="B8" s="1012"/>
      <c r="C8" s="1012"/>
      <c r="D8" s="1012"/>
      <c r="E8" s="1009"/>
      <c r="F8" s="1009"/>
      <c r="G8" s="1015"/>
      <c r="H8" s="1015"/>
      <c r="I8" s="1021"/>
      <c r="J8" s="1015"/>
      <c r="K8" s="1015"/>
      <c r="L8" s="1015"/>
      <c r="M8" s="1015"/>
      <c r="N8" s="1038"/>
      <c r="O8" s="1015"/>
      <c r="P8" s="1009"/>
      <c r="Q8" s="1009"/>
      <c r="R8" s="1015"/>
      <c r="S8" s="1018"/>
      <c r="T8" s="1038"/>
      <c r="U8" s="1041"/>
      <c r="V8" s="1014"/>
      <c r="W8" s="1015"/>
      <c r="X8" s="1030"/>
      <c r="Y8" s="1015"/>
      <c r="Z8" s="103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5"/>
      <c r="BD8" s="101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1787</v>
      </c>
      <c r="DX8" s="205" t="s">
        <v>1784</v>
      </c>
      <c r="DY8" s="205" t="s">
        <v>49</v>
      </c>
      <c r="DZ8" s="205" t="s">
        <v>50</v>
      </c>
      <c r="EB8" s="235" t="s">
        <v>15</v>
      </c>
      <c r="EC8" s="235" t="s">
        <v>16</v>
      </c>
      <c r="ED8" s="235" t="s">
        <v>17</v>
      </c>
      <c r="EE8" s="235" t="s">
        <v>18</v>
      </c>
      <c r="EF8" s="235" t="s">
        <v>19</v>
      </c>
      <c r="EG8" s="236" t="s">
        <v>27</v>
      </c>
      <c r="EH8" s="236" t="s">
        <v>28</v>
      </c>
      <c r="EI8" s="236" t="s">
        <v>29</v>
      </c>
      <c r="EJ8" s="236" t="s">
        <v>30</v>
      </c>
      <c r="EL8" s="833" t="s">
        <v>21</v>
      </c>
      <c r="EM8" s="834" t="s">
        <v>22</v>
      </c>
      <c r="EN8" s="834" t="s">
        <v>23</v>
      </c>
      <c r="EO8" s="834" t="s">
        <v>24</v>
      </c>
      <c r="EP8" s="835" t="s">
        <v>25</v>
      </c>
      <c r="EQ8" s="834" t="s">
        <v>1980</v>
      </c>
      <c r="ER8" s="834" t="s">
        <v>1981</v>
      </c>
      <c r="ES8" s="834" t="s">
        <v>1982</v>
      </c>
      <c r="ET8" s="836" t="s">
        <v>1983</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7" t="s">
        <v>71</v>
      </c>
      <c r="EM9" s="275" t="s">
        <v>65</v>
      </c>
      <c r="EN9" s="276" t="s">
        <v>1896</v>
      </c>
      <c r="EO9" s="277">
        <v>0</v>
      </c>
      <c r="EP9" s="278">
        <v>30</v>
      </c>
      <c r="EQ9" s="278">
        <v>0</v>
      </c>
      <c r="ER9" s="838">
        <v>0</v>
      </c>
      <c r="ES9" s="838">
        <v>0</v>
      </c>
      <c r="ET9" s="839">
        <v>30</v>
      </c>
    </row>
    <row r="10" spans="1:150" ht="93.75" customHeight="1" x14ac:dyDescent="0.25">
      <c r="A10" s="280" t="s">
        <v>53</v>
      </c>
      <c r="B10" s="281" t="s">
        <v>54</v>
      </c>
      <c r="C10" s="282" t="s">
        <v>55</v>
      </c>
      <c r="D10" s="283"/>
      <c r="E10" s="8" t="s">
        <v>57</v>
      </c>
      <c r="F10" s="284" t="str">
        <f t="shared" ref="F10:F73" si="4">+CONCATENATE(A10,E10)</f>
        <v>E1.P_A</v>
      </c>
      <c r="G10" s="285" t="s">
        <v>58</v>
      </c>
      <c r="H10" s="285" t="s">
        <v>59</v>
      </c>
      <c r="I10" s="286"/>
      <c r="J10" s="287" t="s">
        <v>61</v>
      </c>
      <c r="K10" s="288" t="str">
        <f t="shared" ref="K10:K73" si="5">+CONCATENATE(F10,".",J10)</f>
        <v>E1.P_A.MR1</v>
      </c>
      <c r="L10" s="289" t="s">
        <v>62</v>
      </c>
      <c r="M10" s="290" t="s">
        <v>63</v>
      </c>
      <c r="N10" s="291">
        <v>0</v>
      </c>
      <c r="O10" s="292">
        <v>0.1</v>
      </c>
      <c r="P10" s="293" t="s">
        <v>74</v>
      </c>
      <c r="Q10" s="293" t="str">
        <f t="shared" ref="Q10:Q73" si="6">+CONCATENATE(K10,"-",P10)</f>
        <v>E1.P_A.MR1-MP01-2</v>
      </c>
      <c r="R10" s="294" t="s">
        <v>65</v>
      </c>
      <c r="S10" s="295" t="s">
        <v>75</v>
      </c>
      <c r="T10" s="296">
        <v>0</v>
      </c>
      <c r="U10" s="297">
        <v>1</v>
      </c>
      <c r="V10" s="296" t="s">
        <v>67</v>
      </c>
      <c r="W10" s="298">
        <v>0</v>
      </c>
      <c r="X10" s="299">
        <v>30</v>
      </c>
      <c r="Y10" s="298">
        <v>40</v>
      </c>
      <c r="Z10" s="300">
        <v>30</v>
      </c>
      <c r="AA10" s="301"/>
      <c r="AB10" s="302"/>
      <c r="AC10" s="302"/>
      <c r="AD10" s="302"/>
      <c r="AE10" s="302"/>
      <c r="AF10" s="302"/>
      <c r="AG10" s="302"/>
      <c r="AH10" s="302"/>
      <c r="AI10" s="302"/>
      <c r="AJ10" s="302"/>
      <c r="AK10" s="302"/>
      <c r="AL10" s="302"/>
      <c r="AM10" s="302"/>
      <c r="AN10" s="302"/>
      <c r="AO10" s="302"/>
      <c r="AP10" s="302"/>
      <c r="AQ10" s="302"/>
      <c r="AR10" s="302"/>
      <c r="AS10" s="302"/>
      <c r="AT10" s="302"/>
      <c r="AU10" s="302"/>
      <c r="AV10" s="302"/>
      <c r="AW10" s="302"/>
      <c r="AX10" s="302"/>
      <c r="AY10" s="302"/>
      <c r="AZ10" s="302"/>
      <c r="BA10" s="302"/>
      <c r="BB10" s="302"/>
      <c r="BC10" s="303"/>
      <c r="BD10" s="304" t="s">
        <v>68</v>
      </c>
      <c r="BF10" s="265" t="s">
        <v>76</v>
      </c>
      <c r="BG10" s="266" t="s">
        <v>77</v>
      </c>
      <c r="BI10" s="305"/>
      <c r="BJ10" s="306"/>
      <c r="BK10" s="9" t="s">
        <v>78</v>
      </c>
      <c r="BL10" s="307" t="s">
        <v>79</v>
      </c>
      <c r="BN10" s="10" t="s">
        <v>69</v>
      </c>
      <c r="BO10" s="308" t="s">
        <v>58</v>
      </c>
      <c r="BP10" s="11" t="s">
        <v>80</v>
      </c>
      <c r="BQ10" s="309"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0" t="s">
        <v>70</v>
      </c>
      <c r="EC10" s="311" t="s">
        <v>62</v>
      </c>
      <c r="ED10" s="312" t="s">
        <v>63</v>
      </c>
      <c r="EE10" s="313">
        <v>0</v>
      </c>
      <c r="EF10" s="314">
        <v>10</v>
      </c>
      <c r="EG10" s="272"/>
      <c r="EH10" s="272"/>
      <c r="EI10" s="272"/>
      <c r="EJ10" s="272"/>
      <c r="EL10" s="837" t="s">
        <v>82</v>
      </c>
      <c r="EM10" s="275" t="s">
        <v>65</v>
      </c>
      <c r="EN10" s="276" t="s">
        <v>75</v>
      </c>
      <c r="EO10" s="277">
        <v>0</v>
      </c>
      <c r="EP10" s="840">
        <v>1</v>
      </c>
      <c r="EQ10" s="841">
        <v>0</v>
      </c>
      <c r="ER10" s="838">
        <v>0</v>
      </c>
      <c r="ES10" s="838">
        <v>0</v>
      </c>
      <c r="ET10" s="839">
        <v>1</v>
      </c>
    </row>
    <row r="11" spans="1:150" ht="46.5" customHeight="1" x14ac:dyDescent="0.25">
      <c r="A11" s="280" t="s">
        <v>53</v>
      </c>
      <c r="B11" s="281" t="s">
        <v>54</v>
      </c>
      <c r="C11" s="282" t="s">
        <v>55</v>
      </c>
      <c r="D11" s="283"/>
      <c r="E11" s="8" t="s">
        <v>57</v>
      </c>
      <c r="F11" s="284" t="str">
        <f t="shared" si="4"/>
        <v>E1.P_A</v>
      </c>
      <c r="G11" s="285" t="s">
        <v>58</v>
      </c>
      <c r="H11" s="285" t="s">
        <v>59</v>
      </c>
      <c r="I11" s="286"/>
      <c r="J11" s="287" t="s">
        <v>61</v>
      </c>
      <c r="K11" s="288" t="str">
        <f t="shared" si="5"/>
        <v>E1.P_A.MR1</v>
      </c>
      <c r="L11" s="289" t="s">
        <v>62</v>
      </c>
      <c r="M11" s="290" t="s">
        <v>63</v>
      </c>
      <c r="N11" s="291">
        <v>0</v>
      </c>
      <c r="O11" s="292">
        <v>0.1</v>
      </c>
      <c r="P11" s="315" t="s">
        <v>87</v>
      </c>
      <c r="Q11" s="293" t="str">
        <f t="shared" si="6"/>
        <v>E1.P_A.MR1-MP02-1</v>
      </c>
      <c r="R11" s="316" t="s">
        <v>88</v>
      </c>
      <c r="S11" s="317" t="s">
        <v>89</v>
      </c>
      <c r="T11" s="296">
        <v>1</v>
      </c>
      <c r="U11" s="297">
        <v>2</v>
      </c>
      <c r="V11" s="296" t="s">
        <v>67</v>
      </c>
      <c r="W11" s="298">
        <v>0</v>
      </c>
      <c r="X11" s="299">
        <v>1</v>
      </c>
      <c r="Y11" s="318">
        <v>0.5</v>
      </c>
      <c r="Z11" s="319">
        <v>0.5</v>
      </c>
      <c r="AA11" s="301"/>
      <c r="AB11" s="302"/>
      <c r="AC11" s="302"/>
      <c r="AD11" s="302"/>
      <c r="AE11" s="302"/>
      <c r="AF11" s="302"/>
      <c r="AG11" s="302"/>
      <c r="AH11" s="302"/>
      <c r="AI11" s="302"/>
      <c r="AJ11" s="302"/>
      <c r="AK11" s="302"/>
      <c r="AL11" s="302"/>
      <c r="AM11" s="302"/>
      <c r="AN11" s="302"/>
      <c r="AO11" s="302"/>
      <c r="AP11" s="302"/>
      <c r="AQ11" s="302"/>
      <c r="AR11" s="302"/>
      <c r="AS11" s="302"/>
      <c r="AT11" s="302"/>
      <c r="AU11" s="302"/>
      <c r="AV11" s="302"/>
      <c r="AW11" s="302"/>
      <c r="AX11" s="302"/>
      <c r="AY11" s="302"/>
      <c r="AZ11" s="302"/>
      <c r="BA11" s="302"/>
      <c r="BB11" s="302"/>
      <c r="BC11" s="303"/>
      <c r="BD11" s="304" t="s">
        <v>68</v>
      </c>
      <c r="BF11" s="265" t="s">
        <v>90</v>
      </c>
      <c r="BG11" s="266" t="s">
        <v>91</v>
      </c>
      <c r="BI11" s="305"/>
      <c r="BJ11" s="306"/>
      <c r="BK11" s="9" t="s">
        <v>92</v>
      </c>
      <c r="BL11" s="307" t="s">
        <v>93</v>
      </c>
      <c r="BN11" s="10" t="s">
        <v>69</v>
      </c>
      <c r="BO11" s="308" t="s">
        <v>58</v>
      </c>
      <c r="BP11" s="11" t="s">
        <v>94</v>
      </c>
      <c r="BQ11" s="309"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0" t="s">
        <v>70</v>
      </c>
      <c r="EC11" s="320" t="s">
        <v>155</v>
      </c>
      <c r="ED11" s="320" t="s">
        <v>63</v>
      </c>
      <c r="EE11" s="313">
        <v>0</v>
      </c>
      <c r="EF11" s="314">
        <v>10</v>
      </c>
      <c r="EG11" s="272"/>
      <c r="EH11" s="272"/>
      <c r="EI11" s="272"/>
      <c r="EJ11" s="272"/>
      <c r="EL11" s="837" t="s">
        <v>96</v>
      </c>
      <c r="EM11" s="321" t="s">
        <v>88</v>
      </c>
      <c r="EN11" s="277" t="s">
        <v>89</v>
      </c>
      <c r="EO11" s="277">
        <v>1</v>
      </c>
      <c r="EP11" s="277">
        <v>2</v>
      </c>
      <c r="EQ11" s="278">
        <v>0</v>
      </c>
      <c r="ER11" s="838">
        <v>0.5</v>
      </c>
      <c r="ES11" s="279">
        <v>0.5</v>
      </c>
      <c r="ET11" s="839">
        <v>1</v>
      </c>
    </row>
    <row r="12" spans="1:150" ht="78" customHeight="1" thickBot="1" x14ac:dyDescent="0.3">
      <c r="A12" s="280" t="s">
        <v>53</v>
      </c>
      <c r="B12" s="281" t="s">
        <v>54</v>
      </c>
      <c r="C12" s="282" t="s">
        <v>55</v>
      </c>
      <c r="D12" s="283"/>
      <c r="E12" s="8" t="s">
        <v>57</v>
      </c>
      <c r="F12" s="284" t="str">
        <f t="shared" si="4"/>
        <v>E1.P_A</v>
      </c>
      <c r="G12" s="285" t="s">
        <v>58</v>
      </c>
      <c r="H12" s="285" t="s">
        <v>59</v>
      </c>
      <c r="I12" s="286"/>
      <c r="J12" s="287" t="s">
        <v>61</v>
      </c>
      <c r="K12" s="288" t="str">
        <f t="shared" si="5"/>
        <v>E1.P_A.MR1</v>
      </c>
      <c r="L12" s="289" t="s">
        <v>62</v>
      </c>
      <c r="M12" s="290" t="s">
        <v>63</v>
      </c>
      <c r="N12" s="291">
        <v>0</v>
      </c>
      <c r="O12" s="292">
        <v>0.1</v>
      </c>
      <c r="P12" s="315" t="s">
        <v>99</v>
      </c>
      <c r="Q12" s="293" t="str">
        <f t="shared" si="6"/>
        <v>E1.P_A.MR1-MP03-1</v>
      </c>
      <c r="R12" s="316" t="s">
        <v>100</v>
      </c>
      <c r="S12" s="317" t="s">
        <v>101</v>
      </c>
      <c r="T12" s="322">
        <v>0.98</v>
      </c>
      <c r="U12" s="323">
        <v>0.98</v>
      </c>
      <c r="V12" s="322" t="s">
        <v>102</v>
      </c>
      <c r="W12" s="324">
        <v>0.98</v>
      </c>
      <c r="X12" s="325">
        <v>0.98</v>
      </c>
      <c r="Y12" s="324">
        <v>0.98</v>
      </c>
      <c r="Z12" s="326">
        <v>0.98</v>
      </c>
      <c r="AA12" s="327"/>
      <c r="AB12" s="328"/>
      <c r="AC12" s="328"/>
      <c r="AD12" s="328"/>
      <c r="AE12" s="328"/>
      <c r="AF12" s="328"/>
      <c r="AG12" s="328"/>
      <c r="AH12" s="328"/>
      <c r="AI12" s="328"/>
      <c r="AJ12" s="328"/>
      <c r="AK12" s="328"/>
      <c r="AL12" s="328"/>
      <c r="AM12" s="328"/>
      <c r="AN12" s="328"/>
      <c r="AO12" s="328"/>
      <c r="AP12" s="328"/>
      <c r="AQ12" s="328"/>
      <c r="AR12" s="328"/>
      <c r="AS12" s="328"/>
      <c r="AT12" s="328"/>
      <c r="AU12" s="328"/>
      <c r="AV12" s="328"/>
      <c r="AW12" s="328"/>
      <c r="AX12" s="328"/>
      <c r="AY12" s="328"/>
      <c r="AZ12" s="328"/>
      <c r="BA12" s="328"/>
      <c r="BB12" s="328"/>
      <c r="BC12" s="329"/>
      <c r="BD12" s="304" t="s">
        <v>68</v>
      </c>
      <c r="BF12" s="330" t="s">
        <v>103</v>
      </c>
      <c r="BG12" s="331" t="s">
        <v>104</v>
      </c>
      <c r="BI12" s="305"/>
      <c r="BJ12" s="306"/>
      <c r="BK12" s="9" t="s">
        <v>105</v>
      </c>
      <c r="BL12" s="307" t="s">
        <v>106</v>
      </c>
      <c r="BN12" s="10" t="s">
        <v>69</v>
      </c>
      <c r="BO12" s="308" t="s">
        <v>58</v>
      </c>
      <c r="BP12" s="11" t="s">
        <v>107</v>
      </c>
      <c r="BQ12" s="309"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0" t="s">
        <v>80</v>
      </c>
      <c r="EC12" s="311" t="s">
        <v>81</v>
      </c>
      <c r="ED12" s="312" t="s">
        <v>168</v>
      </c>
      <c r="EE12" s="313">
        <v>3</v>
      </c>
      <c r="EF12" s="314">
        <v>2</v>
      </c>
      <c r="EG12" s="272"/>
      <c r="EH12" s="272"/>
      <c r="EI12" s="272"/>
      <c r="EJ12" s="272"/>
      <c r="EL12" s="837" t="s">
        <v>109</v>
      </c>
      <c r="EM12" s="321" t="s">
        <v>100</v>
      </c>
      <c r="EN12" s="277" t="s">
        <v>1897</v>
      </c>
      <c r="EO12" s="332">
        <v>98</v>
      </c>
      <c r="EP12" s="332">
        <v>98</v>
      </c>
      <c r="EQ12" s="332">
        <v>98</v>
      </c>
      <c r="ER12" s="332">
        <v>98</v>
      </c>
      <c r="ES12" s="332">
        <v>98</v>
      </c>
      <c r="ET12" s="842">
        <v>98</v>
      </c>
    </row>
    <row r="13" spans="1:150" ht="63.75" customHeight="1" thickBot="1" x14ac:dyDescent="0.25">
      <c r="A13" s="280" t="s">
        <v>53</v>
      </c>
      <c r="B13" s="281" t="s">
        <v>54</v>
      </c>
      <c r="C13" s="282" t="s">
        <v>55</v>
      </c>
      <c r="D13" s="283"/>
      <c r="E13" s="8" t="s">
        <v>57</v>
      </c>
      <c r="F13" s="284" t="str">
        <f t="shared" si="4"/>
        <v>E1.P_A</v>
      </c>
      <c r="G13" s="285" t="s">
        <v>58</v>
      </c>
      <c r="H13" s="285" t="s">
        <v>59</v>
      </c>
      <c r="I13" s="286"/>
      <c r="J13" s="287" t="s">
        <v>61</v>
      </c>
      <c r="K13" s="288" t="str">
        <f t="shared" si="5"/>
        <v>E1.P_A.MR1</v>
      </c>
      <c r="L13" s="289" t="s">
        <v>62</v>
      </c>
      <c r="M13" s="290" t="s">
        <v>63</v>
      </c>
      <c r="N13" s="291">
        <v>0</v>
      </c>
      <c r="O13" s="292">
        <v>0.1</v>
      </c>
      <c r="P13" s="315" t="s">
        <v>112</v>
      </c>
      <c r="Q13" s="293" t="str">
        <f t="shared" si="6"/>
        <v>E1.P_A.MR1-MP04-1</v>
      </c>
      <c r="R13" s="316" t="s">
        <v>113</v>
      </c>
      <c r="S13" s="317" t="s">
        <v>114</v>
      </c>
      <c r="T13" s="296">
        <v>0</v>
      </c>
      <c r="U13" s="297">
        <v>3</v>
      </c>
      <c r="V13" s="296" t="s">
        <v>67</v>
      </c>
      <c r="W13" s="318">
        <v>0.5</v>
      </c>
      <c r="X13" s="333">
        <v>0.5</v>
      </c>
      <c r="Y13" s="298">
        <v>1</v>
      </c>
      <c r="Z13" s="300">
        <v>1</v>
      </c>
      <c r="AA13" s="301"/>
      <c r="AB13" s="302"/>
      <c r="AC13" s="302"/>
      <c r="AD13" s="302"/>
      <c r="AE13" s="302"/>
      <c r="AF13" s="302"/>
      <c r="AG13" s="302"/>
      <c r="AH13" s="302"/>
      <c r="AI13" s="302"/>
      <c r="AJ13" s="302"/>
      <c r="AK13" s="302"/>
      <c r="AL13" s="302"/>
      <c r="AM13" s="302"/>
      <c r="AN13" s="302"/>
      <c r="AO13" s="302"/>
      <c r="AP13" s="302"/>
      <c r="AQ13" s="302"/>
      <c r="AR13" s="302"/>
      <c r="AS13" s="302"/>
      <c r="AT13" s="302"/>
      <c r="AU13" s="302"/>
      <c r="AV13" s="302"/>
      <c r="AW13" s="302"/>
      <c r="AX13" s="302"/>
      <c r="AY13" s="302"/>
      <c r="AZ13" s="302"/>
      <c r="BA13" s="302"/>
      <c r="BB13" s="302"/>
      <c r="BC13" s="303"/>
      <c r="BD13" s="304" t="s">
        <v>68</v>
      </c>
      <c r="BI13" s="305"/>
      <c r="BJ13" s="306"/>
      <c r="BK13" s="9" t="s">
        <v>115</v>
      </c>
      <c r="BL13" s="307" t="s">
        <v>116</v>
      </c>
      <c r="BN13" s="12" t="s">
        <v>69</v>
      </c>
      <c r="BO13" s="334" t="s">
        <v>58</v>
      </c>
      <c r="BP13" s="13" t="s">
        <v>117</v>
      </c>
      <c r="BQ13" s="335"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0" t="s">
        <v>94</v>
      </c>
      <c r="EC13" s="311" t="s">
        <v>95</v>
      </c>
      <c r="ED13" s="312" t="s">
        <v>213</v>
      </c>
      <c r="EE13" s="313" t="s">
        <v>214</v>
      </c>
      <c r="EF13" s="336" t="s">
        <v>214</v>
      </c>
      <c r="EG13" s="272"/>
      <c r="EH13" s="272"/>
      <c r="EI13" s="272"/>
      <c r="EJ13" s="272"/>
      <c r="EL13" s="837" t="s">
        <v>119</v>
      </c>
      <c r="EM13" s="321" t="s">
        <v>113</v>
      </c>
      <c r="EN13" s="277" t="s">
        <v>114</v>
      </c>
      <c r="EO13" s="277">
        <v>0</v>
      </c>
      <c r="EP13" s="277">
        <v>3</v>
      </c>
      <c r="EQ13" s="279">
        <v>0.5</v>
      </c>
      <c r="ER13" s="279">
        <v>0.5</v>
      </c>
      <c r="ES13" s="278">
        <v>1</v>
      </c>
      <c r="ET13" s="843">
        <v>1</v>
      </c>
    </row>
    <row r="14" spans="1:150" ht="55.5" customHeight="1" x14ac:dyDescent="0.25">
      <c r="A14" s="280" t="s">
        <v>53</v>
      </c>
      <c r="B14" s="281" t="s">
        <v>54</v>
      </c>
      <c r="C14" s="282" t="s">
        <v>55</v>
      </c>
      <c r="D14" s="283"/>
      <c r="E14" s="8" t="s">
        <v>57</v>
      </c>
      <c r="F14" s="284" t="str">
        <f t="shared" si="4"/>
        <v>E1.P_A</v>
      </c>
      <c r="G14" s="285" t="s">
        <v>58</v>
      </c>
      <c r="H14" s="285" t="s">
        <v>59</v>
      </c>
      <c r="I14" s="286"/>
      <c r="J14" s="287" t="s">
        <v>61</v>
      </c>
      <c r="K14" s="288" t="str">
        <f t="shared" si="5"/>
        <v>E1.P_A.MR1</v>
      </c>
      <c r="L14" s="289" t="s">
        <v>62</v>
      </c>
      <c r="M14" s="290" t="s">
        <v>63</v>
      </c>
      <c r="N14" s="291">
        <v>0</v>
      </c>
      <c r="O14" s="292">
        <v>0.1</v>
      </c>
      <c r="P14" s="315" t="s">
        <v>122</v>
      </c>
      <c r="Q14" s="293" t="str">
        <f t="shared" si="6"/>
        <v>E1.P_A.MR1-MP05-1</v>
      </c>
      <c r="R14" s="316" t="s">
        <v>123</v>
      </c>
      <c r="S14" s="317" t="s">
        <v>124</v>
      </c>
      <c r="T14" s="296">
        <v>3</v>
      </c>
      <c r="U14" s="297">
        <v>3</v>
      </c>
      <c r="V14" s="296" t="s">
        <v>102</v>
      </c>
      <c r="W14" s="298">
        <v>3</v>
      </c>
      <c r="X14" s="299">
        <v>3</v>
      </c>
      <c r="Y14" s="298">
        <v>3</v>
      </c>
      <c r="Z14" s="300">
        <v>3</v>
      </c>
      <c r="AA14" s="301"/>
      <c r="AB14" s="302"/>
      <c r="AC14" s="302"/>
      <c r="AD14" s="302"/>
      <c r="AE14" s="302"/>
      <c r="AF14" s="302"/>
      <c r="AG14" s="302"/>
      <c r="AH14" s="302"/>
      <c r="AI14" s="302"/>
      <c r="AJ14" s="302"/>
      <c r="AK14" s="302"/>
      <c r="AL14" s="302"/>
      <c r="AM14" s="302"/>
      <c r="AN14" s="302"/>
      <c r="AO14" s="302"/>
      <c r="AP14" s="302"/>
      <c r="AQ14" s="302"/>
      <c r="AR14" s="302"/>
      <c r="AS14" s="302"/>
      <c r="AT14" s="302"/>
      <c r="AU14" s="302"/>
      <c r="AV14" s="302"/>
      <c r="AW14" s="302"/>
      <c r="AX14" s="302"/>
      <c r="AY14" s="302"/>
      <c r="AZ14" s="302"/>
      <c r="BA14" s="302"/>
      <c r="BB14" s="302"/>
      <c r="BC14" s="303"/>
      <c r="BD14" s="304" t="s">
        <v>68</v>
      </c>
      <c r="BI14" s="305"/>
      <c r="BJ14" s="306"/>
      <c r="BK14" s="9" t="s">
        <v>125</v>
      </c>
      <c r="BL14" s="307"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0" t="s">
        <v>107</v>
      </c>
      <c r="EC14" s="311" t="s">
        <v>108</v>
      </c>
      <c r="ED14" s="312" t="s">
        <v>269</v>
      </c>
      <c r="EE14" s="337">
        <v>0</v>
      </c>
      <c r="EF14" s="338">
        <v>4</v>
      </c>
      <c r="EG14" s="272"/>
      <c r="EH14" s="272"/>
      <c r="EI14" s="272"/>
      <c r="EJ14" s="272"/>
      <c r="EL14" s="837" t="s">
        <v>129</v>
      </c>
      <c r="EM14" s="321" t="s">
        <v>123</v>
      </c>
      <c r="EN14" s="277" t="s">
        <v>124</v>
      </c>
      <c r="EO14" s="277">
        <v>3</v>
      </c>
      <c r="EP14" s="277">
        <v>3</v>
      </c>
      <c r="EQ14" s="278">
        <v>3</v>
      </c>
      <c r="ER14" s="278">
        <v>3</v>
      </c>
      <c r="ES14" s="278">
        <v>3</v>
      </c>
      <c r="ET14" s="843">
        <v>3</v>
      </c>
    </row>
    <row r="15" spans="1:150" ht="48.75" customHeight="1" x14ac:dyDescent="0.25">
      <c r="A15" s="280" t="s">
        <v>53</v>
      </c>
      <c r="B15" s="281" t="s">
        <v>54</v>
      </c>
      <c r="C15" s="282" t="s">
        <v>55</v>
      </c>
      <c r="D15" s="283"/>
      <c r="E15" s="8" t="s">
        <v>57</v>
      </c>
      <c r="F15" s="284" t="str">
        <f t="shared" si="4"/>
        <v>E1.P_A</v>
      </c>
      <c r="G15" s="285" t="s">
        <v>58</v>
      </c>
      <c r="H15" s="285" t="s">
        <v>59</v>
      </c>
      <c r="I15" s="286"/>
      <c r="J15" s="287" t="s">
        <v>61</v>
      </c>
      <c r="K15" s="288" t="str">
        <f t="shared" si="5"/>
        <v>E1.P_A.MR1</v>
      </c>
      <c r="L15" s="289" t="s">
        <v>62</v>
      </c>
      <c r="M15" s="290" t="s">
        <v>63</v>
      </c>
      <c r="N15" s="291">
        <v>0</v>
      </c>
      <c r="O15" s="292">
        <v>0.1</v>
      </c>
      <c r="P15" s="315" t="s">
        <v>132</v>
      </c>
      <c r="Q15" s="293" t="str">
        <f t="shared" si="6"/>
        <v>E1.P_A.MR1-MP06-1</v>
      </c>
      <c r="R15" s="316" t="s">
        <v>133</v>
      </c>
      <c r="S15" s="317" t="s">
        <v>134</v>
      </c>
      <c r="T15" s="296">
        <v>3</v>
      </c>
      <c r="U15" s="297">
        <v>3</v>
      </c>
      <c r="V15" s="296" t="s">
        <v>102</v>
      </c>
      <c r="W15" s="298">
        <v>3</v>
      </c>
      <c r="X15" s="299">
        <v>3</v>
      </c>
      <c r="Y15" s="298">
        <v>3</v>
      </c>
      <c r="Z15" s="300">
        <v>3</v>
      </c>
      <c r="AA15" s="301"/>
      <c r="AB15" s="302"/>
      <c r="AC15" s="302"/>
      <c r="AD15" s="302"/>
      <c r="AE15" s="302"/>
      <c r="AF15" s="302"/>
      <c r="AG15" s="302"/>
      <c r="AH15" s="302"/>
      <c r="AI15" s="302"/>
      <c r="AJ15" s="302"/>
      <c r="AK15" s="302"/>
      <c r="AL15" s="302"/>
      <c r="AM15" s="302"/>
      <c r="AN15" s="302"/>
      <c r="AO15" s="302"/>
      <c r="AP15" s="302"/>
      <c r="AQ15" s="302"/>
      <c r="AR15" s="302"/>
      <c r="AS15" s="302"/>
      <c r="AT15" s="302"/>
      <c r="AU15" s="302"/>
      <c r="AV15" s="302"/>
      <c r="AW15" s="302"/>
      <c r="AX15" s="302"/>
      <c r="AY15" s="302"/>
      <c r="AZ15" s="302"/>
      <c r="BA15" s="302"/>
      <c r="BB15" s="302"/>
      <c r="BC15" s="303"/>
      <c r="BD15" s="304" t="s">
        <v>68</v>
      </c>
      <c r="BI15" s="305"/>
      <c r="BJ15" s="306"/>
      <c r="BK15" s="9" t="s">
        <v>135</v>
      </c>
      <c r="BL15" s="307" t="s">
        <v>136</v>
      </c>
      <c r="BN15" s="10" t="s">
        <v>78</v>
      </c>
      <c r="BO15" s="308" t="s">
        <v>79</v>
      </c>
      <c r="BP15" s="11" t="s">
        <v>137</v>
      </c>
      <c r="BQ15" s="309"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0" t="s">
        <v>117</v>
      </c>
      <c r="EC15" s="311" t="s">
        <v>118</v>
      </c>
      <c r="ED15" s="312" t="s">
        <v>328</v>
      </c>
      <c r="EE15" s="313">
        <v>0</v>
      </c>
      <c r="EF15" s="338">
        <v>1</v>
      </c>
      <c r="EG15" s="272"/>
      <c r="EH15" s="272"/>
      <c r="EI15" s="272"/>
      <c r="EJ15" s="272"/>
      <c r="EL15" s="837" t="s">
        <v>139</v>
      </c>
      <c r="EM15" s="321" t="s">
        <v>133</v>
      </c>
      <c r="EN15" s="277" t="s">
        <v>134</v>
      </c>
      <c r="EO15" s="277">
        <v>3</v>
      </c>
      <c r="EP15" s="277">
        <v>3</v>
      </c>
      <c r="EQ15" s="278">
        <v>3</v>
      </c>
      <c r="ER15" s="278">
        <v>3</v>
      </c>
      <c r="ES15" s="278">
        <v>3</v>
      </c>
      <c r="ET15" s="843">
        <v>3</v>
      </c>
    </row>
    <row r="16" spans="1:150" ht="64.5" customHeight="1" thickBot="1" x14ac:dyDescent="0.3">
      <c r="A16" s="280" t="s">
        <v>53</v>
      </c>
      <c r="B16" s="281" t="s">
        <v>54</v>
      </c>
      <c r="C16" s="282" t="s">
        <v>55</v>
      </c>
      <c r="D16" s="283"/>
      <c r="E16" s="8" t="s">
        <v>57</v>
      </c>
      <c r="F16" s="284" t="str">
        <f t="shared" si="4"/>
        <v>E1.P_A</v>
      </c>
      <c r="G16" s="285" t="s">
        <v>58</v>
      </c>
      <c r="H16" s="285" t="s">
        <v>59</v>
      </c>
      <c r="I16" s="286"/>
      <c r="J16" s="287" t="s">
        <v>61</v>
      </c>
      <c r="K16" s="288" t="str">
        <f t="shared" si="5"/>
        <v>E1.P_A.MR1</v>
      </c>
      <c r="L16" s="289" t="s">
        <v>62</v>
      </c>
      <c r="M16" s="290" t="s">
        <v>63</v>
      </c>
      <c r="N16" s="291">
        <v>0</v>
      </c>
      <c r="O16" s="292">
        <v>0.1</v>
      </c>
      <c r="P16" s="315" t="s">
        <v>142</v>
      </c>
      <c r="Q16" s="293" t="str">
        <f t="shared" si="6"/>
        <v>E1.P_A.MR1-MP07-1</v>
      </c>
      <c r="R16" s="339" t="s">
        <v>143</v>
      </c>
      <c r="S16" s="340" t="s">
        <v>144</v>
      </c>
      <c r="T16" s="341">
        <v>3</v>
      </c>
      <c r="U16" s="342">
        <v>3</v>
      </c>
      <c r="V16" s="296" t="s">
        <v>102</v>
      </c>
      <c r="W16" s="298">
        <v>3</v>
      </c>
      <c r="X16" s="299">
        <v>3</v>
      </c>
      <c r="Y16" s="298">
        <v>3</v>
      </c>
      <c r="Z16" s="300">
        <v>3</v>
      </c>
      <c r="AA16" s="301"/>
      <c r="AB16" s="302"/>
      <c r="AC16" s="302"/>
      <c r="AD16" s="302"/>
      <c r="AE16" s="302"/>
      <c r="AF16" s="302"/>
      <c r="AG16" s="302"/>
      <c r="AH16" s="302"/>
      <c r="AI16" s="302"/>
      <c r="AJ16" s="302"/>
      <c r="AK16" s="302"/>
      <c r="AL16" s="302"/>
      <c r="AM16" s="302"/>
      <c r="AN16" s="302"/>
      <c r="AO16" s="302"/>
      <c r="AP16" s="302"/>
      <c r="AQ16" s="302"/>
      <c r="AR16" s="302"/>
      <c r="AS16" s="302"/>
      <c r="AT16" s="302"/>
      <c r="AU16" s="302"/>
      <c r="AV16" s="302"/>
      <c r="AW16" s="302"/>
      <c r="AX16" s="302"/>
      <c r="AY16" s="302"/>
      <c r="AZ16" s="302"/>
      <c r="BA16" s="302"/>
      <c r="BB16" s="302"/>
      <c r="BC16" s="303"/>
      <c r="BD16" s="304" t="s">
        <v>68</v>
      </c>
      <c r="BI16" s="305"/>
      <c r="BJ16" s="306"/>
      <c r="BK16" s="9" t="s">
        <v>145</v>
      </c>
      <c r="BL16" s="307" t="s">
        <v>146</v>
      </c>
      <c r="BN16" s="12" t="s">
        <v>78</v>
      </c>
      <c r="BO16" s="334" t="s">
        <v>79</v>
      </c>
      <c r="BP16" s="13" t="s">
        <v>147</v>
      </c>
      <c r="BQ16" s="335"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0" t="s">
        <v>127</v>
      </c>
      <c r="EC16" s="311" t="s">
        <v>128</v>
      </c>
      <c r="ED16" s="312" t="s">
        <v>374</v>
      </c>
      <c r="EE16" s="313">
        <v>20</v>
      </c>
      <c r="EF16" s="338">
        <v>100</v>
      </c>
      <c r="EG16" s="272"/>
      <c r="EH16" s="272"/>
      <c r="EI16" s="272"/>
      <c r="EJ16" s="272"/>
      <c r="EL16" s="837" t="s">
        <v>149</v>
      </c>
      <c r="EM16" s="321" t="s">
        <v>143</v>
      </c>
      <c r="EN16" s="277" t="s">
        <v>144</v>
      </c>
      <c r="EO16" s="277">
        <v>3</v>
      </c>
      <c r="EP16" s="277">
        <v>3</v>
      </c>
      <c r="EQ16" s="278">
        <v>3</v>
      </c>
      <c r="ER16" s="278">
        <v>3</v>
      </c>
      <c r="ES16" s="278">
        <v>3</v>
      </c>
      <c r="ET16" s="843">
        <v>3</v>
      </c>
    </row>
    <row r="17" spans="1:150" ht="94.5" customHeight="1" thickBot="1" x14ac:dyDescent="0.25">
      <c r="A17" s="280" t="s">
        <v>53</v>
      </c>
      <c r="B17" s="281" t="s">
        <v>54</v>
      </c>
      <c r="C17" s="282" t="s">
        <v>55</v>
      </c>
      <c r="D17" s="283"/>
      <c r="E17" s="8" t="s">
        <v>57</v>
      </c>
      <c r="F17" s="284" t="str">
        <f t="shared" si="4"/>
        <v>E1.P_A</v>
      </c>
      <c r="G17" s="285" t="s">
        <v>58</v>
      </c>
      <c r="H17" s="285" t="s">
        <v>59</v>
      </c>
      <c r="I17" s="343" t="s">
        <v>154</v>
      </c>
      <c r="J17" s="344" t="s">
        <v>61</v>
      </c>
      <c r="K17" s="345" t="str">
        <f t="shared" si="5"/>
        <v>E1.P_A.MR1</v>
      </c>
      <c r="L17" s="346" t="s">
        <v>155</v>
      </c>
      <c r="M17" s="347" t="s">
        <v>63</v>
      </c>
      <c r="N17" s="348">
        <v>0</v>
      </c>
      <c r="O17" s="349">
        <v>0.1</v>
      </c>
      <c r="P17" s="350" t="s">
        <v>156</v>
      </c>
      <c r="Q17" s="351" t="str">
        <f t="shared" si="6"/>
        <v>E1.P_A.MR1-MP08-1</v>
      </c>
      <c r="R17" s="352" t="s">
        <v>157</v>
      </c>
      <c r="S17" s="353" t="s">
        <v>158</v>
      </c>
      <c r="T17" s="354">
        <v>0</v>
      </c>
      <c r="U17" s="355">
        <v>3</v>
      </c>
      <c r="V17" s="354" t="s">
        <v>67</v>
      </c>
      <c r="W17" s="356">
        <v>0</v>
      </c>
      <c r="X17" s="357">
        <v>1</v>
      </c>
      <c r="Y17" s="356">
        <v>1</v>
      </c>
      <c r="Z17" s="358">
        <v>1</v>
      </c>
      <c r="AA17" s="301"/>
      <c r="AB17" s="302"/>
      <c r="AC17" s="302"/>
      <c r="AD17" s="302"/>
      <c r="AE17" s="302"/>
      <c r="AF17" s="302"/>
      <c r="AG17" s="302"/>
      <c r="AH17" s="302"/>
      <c r="AI17" s="302"/>
      <c r="AJ17" s="302"/>
      <c r="AK17" s="302"/>
      <c r="AL17" s="302"/>
      <c r="AM17" s="302"/>
      <c r="AN17" s="302"/>
      <c r="AO17" s="302"/>
      <c r="AP17" s="302"/>
      <c r="AQ17" s="302"/>
      <c r="AR17" s="302"/>
      <c r="AS17" s="302"/>
      <c r="AT17" s="302"/>
      <c r="AU17" s="302"/>
      <c r="AV17" s="302"/>
      <c r="AW17" s="302"/>
      <c r="AX17" s="302"/>
      <c r="AY17" s="302"/>
      <c r="AZ17" s="302"/>
      <c r="BA17" s="302"/>
      <c r="BB17" s="302"/>
      <c r="BC17" s="303"/>
      <c r="BD17" s="304" t="s">
        <v>68</v>
      </c>
      <c r="BI17" s="305"/>
      <c r="BJ17" s="306"/>
      <c r="BK17" s="9" t="s">
        <v>159</v>
      </c>
      <c r="BL17" s="307" t="s">
        <v>160</v>
      </c>
      <c r="BN17" s="14" t="s">
        <v>92</v>
      </c>
      <c r="BO17" s="359" t="s">
        <v>93</v>
      </c>
      <c r="BP17" s="15" t="s">
        <v>161</v>
      </c>
      <c r="BQ17" s="360"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0" t="s">
        <v>137</v>
      </c>
      <c r="EC17" s="311" t="s">
        <v>138</v>
      </c>
      <c r="ED17" s="312" t="s">
        <v>420</v>
      </c>
      <c r="EE17" s="361">
        <v>5295</v>
      </c>
      <c r="EF17" s="336">
        <v>5295</v>
      </c>
      <c r="EG17" s="272"/>
      <c r="EH17" s="272"/>
      <c r="EI17" s="272"/>
      <c r="EJ17" s="272"/>
      <c r="EL17" s="837" t="s">
        <v>163</v>
      </c>
      <c r="EM17" s="321" t="s">
        <v>157</v>
      </c>
      <c r="EN17" s="277" t="s">
        <v>158</v>
      </c>
      <c r="EO17" s="277">
        <v>0</v>
      </c>
      <c r="EP17" s="277">
        <v>3</v>
      </c>
      <c r="EQ17" s="278">
        <v>1</v>
      </c>
      <c r="ER17" s="844">
        <v>0.66</v>
      </c>
      <c r="ES17" s="844">
        <v>0.66</v>
      </c>
      <c r="ET17" s="845">
        <v>0.68</v>
      </c>
    </row>
    <row r="18" spans="1:150" ht="49.5" customHeight="1" thickBot="1" x14ac:dyDescent="0.3">
      <c r="A18" s="280" t="s">
        <v>53</v>
      </c>
      <c r="B18" s="281" t="s">
        <v>54</v>
      </c>
      <c r="C18" s="282" t="s">
        <v>55</v>
      </c>
      <c r="D18" s="283"/>
      <c r="E18" s="8" t="s">
        <v>57</v>
      </c>
      <c r="F18" s="284" t="str">
        <f t="shared" si="4"/>
        <v>E1.P_A</v>
      </c>
      <c r="G18" s="285" t="s">
        <v>58</v>
      </c>
      <c r="H18" s="285" t="s">
        <v>59</v>
      </c>
      <c r="I18" s="1025" t="s">
        <v>166</v>
      </c>
      <c r="J18" s="362" t="s">
        <v>167</v>
      </c>
      <c r="K18" s="363" t="str">
        <f t="shared" si="5"/>
        <v>E1.P_A.MR2</v>
      </c>
      <c r="L18" s="364" t="s">
        <v>81</v>
      </c>
      <c r="M18" s="365" t="s">
        <v>168</v>
      </c>
      <c r="N18" s="366">
        <v>3</v>
      </c>
      <c r="O18" s="367">
        <v>2</v>
      </c>
      <c r="P18" s="368" t="s">
        <v>64</v>
      </c>
      <c r="Q18" s="369" t="str">
        <f t="shared" si="6"/>
        <v>E1.P_A.MR2-MP01-1</v>
      </c>
      <c r="R18" s="370" t="s">
        <v>169</v>
      </c>
      <c r="S18" s="371" t="s">
        <v>170</v>
      </c>
      <c r="T18" s="372">
        <v>0</v>
      </c>
      <c r="U18" s="373">
        <v>4</v>
      </c>
      <c r="V18" s="372" t="s">
        <v>67</v>
      </c>
      <c r="W18" s="257">
        <v>1</v>
      </c>
      <c r="X18" s="374">
        <v>1</v>
      </c>
      <c r="Y18" s="257">
        <v>1</v>
      </c>
      <c r="Z18" s="375">
        <v>1</v>
      </c>
      <c r="AA18" s="301"/>
      <c r="AB18" s="302"/>
      <c r="AC18" s="302"/>
      <c r="AD18" s="302"/>
      <c r="AE18" s="302"/>
      <c r="AF18" s="302"/>
      <c r="AG18" s="302"/>
      <c r="AH18" s="302"/>
      <c r="AI18" s="302"/>
      <c r="AJ18" s="302"/>
      <c r="AK18" s="302"/>
      <c r="AL18" s="302"/>
      <c r="AM18" s="302"/>
      <c r="AN18" s="302"/>
      <c r="AO18" s="302"/>
      <c r="AP18" s="302"/>
      <c r="AQ18" s="302"/>
      <c r="AR18" s="302"/>
      <c r="AS18" s="302"/>
      <c r="AT18" s="302"/>
      <c r="AU18" s="302"/>
      <c r="AV18" s="302"/>
      <c r="AW18" s="302"/>
      <c r="AX18" s="302"/>
      <c r="AY18" s="302"/>
      <c r="AZ18" s="302"/>
      <c r="BA18" s="302"/>
      <c r="BB18" s="302"/>
      <c r="BC18" s="303"/>
      <c r="BD18" s="304" t="s">
        <v>68</v>
      </c>
      <c r="BI18" s="305"/>
      <c r="BJ18" s="306"/>
      <c r="BK18" s="16" t="s">
        <v>171</v>
      </c>
      <c r="BL18" s="376" t="s">
        <v>172</v>
      </c>
      <c r="BN18" s="14" t="s">
        <v>105</v>
      </c>
      <c r="BO18" s="359" t="s">
        <v>106</v>
      </c>
      <c r="BP18" s="15" t="s">
        <v>173</v>
      </c>
      <c r="BQ18" s="360"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0" t="s">
        <v>147</v>
      </c>
      <c r="EC18" s="311" t="s">
        <v>148</v>
      </c>
      <c r="ED18" s="312" t="s">
        <v>451</v>
      </c>
      <c r="EE18" s="313">
        <v>0</v>
      </c>
      <c r="EF18" s="338">
        <v>20</v>
      </c>
      <c r="EG18" s="272"/>
      <c r="EH18" s="272"/>
      <c r="EI18" s="272"/>
      <c r="EJ18" s="272"/>
      <c r="EL18" s="846" t="s">
        <v>175</v>
      </c>
      <c r="EM18" s="321" t="s">
        <v>169</v>
      </c>
      <c r="EN18" s="277" t="s">
        <v>170</v>
      </c>
      <c r="EO18" s="277">
        <v>0</v>
      </c>
      <c r="EP18" s="277">
        <v>4</v>
      </c>
      <c r="EQ18" s="278">
        <v>0</v>
      </c>
      <c r="ER18" s="278">
        <v>1</v>
      </c>
      <c r="ES18" s="278">
        <v>2</v>
      </c>
      <c r="ET18" s="843">
        <v>1</v>
      </c>
    </row>
    <row r="19" spans="1:150" ht="33" customHeight="1" thickBot="1" x14ac:dyDescent="0.25">
      <c r="A19" s="280" t="s">
        <v>53</v>
      </c>
      <c r="B19" s="281" t="s">
        <v>54</v>
      </c>
      <c r="C19" s="282" t="s">
        <v>55</v>
      </c>
      <c r="D19" s="283"/>
      <c r="E19" s="8" t="s">
        <v>57</v>
      </c>
      <c r="F19" s="284" t="str">
        <f t="shared" si="4"/>
        <v>E1.P_A</v>
      </c>
      <c r="G19" s="285" t="s">
        <v>58</v>
      </c>
      <c r="H19" s="285" t="s">
        <v>59</v>
      </c>
      <c r="I19" s="1026"/>
      <c r="J19" s="377" t="s">
        <v>167</v>
      </c>
      <c r="K19" s="287" t="str">
        <f t="shared" si="5"/>
        <v>E1.P_A.MR2</v>
      </c>
      <c r="L19" s="289" t="s">
        <v>81</v>
      </c>
      <c r="M19" s="290" t="s">
        <v>168</v>
      </c>
      <c r="N19" s="378">
        <v>3</v>
      </c>
      <c r="O19" s="379">
        <v>2</v>
      </c>
      <c r="P19" s="380" t="s">
        <v>87</v>
      </c>
      <c r="Q19" s="381" t="str">
        <f t="shared" si="6"/>
        <v>E1.P_A.MR2-MP02-1</v>
      </c>
      <c r="R19" s="316" t="s">
        <v>178</v>
      </c>
      <c r="S19" s="317" t="s">
        <v>179</v>
      </c>
      <c r="T19" s="296">
        <v>0</v>
      </c>
      <c r="U19" s="297">
        <v>1</v>
      </c>
      <c r="V19" s="296" t="s">
        <v>67</v>
      </c>
      <c r="W19" s="298">
        <v>0</v>
      </c>
      <c r="X19" s="333">
        <v>0.5</v>
      </c>
      <c r="Y19" s="324">
        <v>0.25</v>
      </c>
      <c r="Z19" s="326">
        <v>0.25</v>
      </c>
      <c r="AA19" s="301"/>
      <c r="AB19" s="302"/>
      <c r="AC19" s="302"/>
      <c r="AD19" s="302"/>
      <c r="AE19" s="302"/>
      <c r="AF19" s="302"/>
      <c r="AG19" s="302"/>
      <c r="AH19" s="302"/>
      <c r="AI19" s="302"/>
      <c r="AJ19" s="302"/>
      <c r="AK19" s="302"/>
      <c r="AL19" s="302"/>
      <c r="AM19" s="302"/>
      <c r="AN19" s="302"/>
      <c r="AO19" s="302"/>
      <c r="AP19" s="302"/>
      <c r="AQ19" s="302"/>
      <c r="AR19" s="302"/>
      <c r="AS19" s="302"/>
      <c r="AT19" s="302"/>
      <c r="AU19" s="302"/>
      <c r="AV19" s="302"/>
      <c r="AW19" s="302"/>
      <c r="AX19" s="302"/>
      <c r="AY19" s="302"/>
      <c r="AZ19" s="302"/>
      <c r="BA19" s="302"/>
      <c r="BB19" s="302"/>
      <c r="BC19" s="303"/>
      <c r="BD19" s="304" t="s">
        <v>68</v>
      </c>
      <c r="BI19" s="382" t="s">
        <v>76</v>
      </c>
      <c r="BJ19" s="383" t="s">
        <v>77</v>
      </c>
      <c r="BK19" s="4" t="s">
        <v>180</v>
      </c>
      <c r="BL19" s="269" t="s">
        <v>181</v>
      </c>
      <c r="BN19" s="14" t="s">
        <v>115</v>
      </c>
      <c r="BO19" s="359" t="s">
        <v>116</v>
      </c>
      <c r="BP19" s="15" t="s">
        <v>182</v>
      </c>
      <c r="BQ19" s="360"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0" t="s">
        <v>161</v>
      </c>
      <c r="EC19" s="311" t="s">
        <v>162</v>
      </c>
      <c r="ED19" s="312" t="s">
        <v>532</v>
      </c>
      <c r="EE19" s="361">
        <v>3630</v>
      </c>
      <c r="EF19" s="336">
        <v>3700</v>
      </c>
      <c r="EG19" s="272"/>
      <c r="EH19" s="272"/>
      <c r="EI19" s="272"/>
      <c r="EJ19" s="272"/>
      <c r="EL19" s="846" t="s">
        <v>184</v>
      </c>
      <c r="EM19" s="321" t="s">
        <v>178</v>
      </c>
      <c r="EN19" s="277" t="s">
        <v>179</v>
      </c>
      <c r="EO19" s="277">
        <v>0</v>
      </c>
      <c r="EP19" s="277">
        <v>1</v>
      </c>
      <c r="EQ19" s="332">
        <v>0.25</v>
      </c>
      <c r="ER19" s="279">
        <v>0.25</v>
      </c>
      <c r="ES19" s="332">
        <v>0.25</v>
      </c>
      <c r="ET19" s="842">
        <v>0.25</v>
      </c>
    </row>
    <row r="20" spans="1:150" ht="49.5" customHeight="1" x14ac:dyDescent="0.2">
      <c r="A20" s="280" t="s">
        <v>53</v>
      </c>
      <c r="B20" s="281" t="s">
        <v>54</v>
      </c>
      <c r="C20" s="282" t="s">
        <v>55</v>
      </c>
      <c r="D20" s="283"/>
      <c r="E20" s="8" t="s">
        <v>57</v>
      </c>
      <c r="F20" s="284" t="str">
        <f t="shared" si="4"/>
        <v>E1.P_A</v>
      </c>
      <c r="G20" s="285" t="s">
        <v>58</v>
      </c>
      <c r="H20" s="285" t="s">
        <v>59</v>
      </c>
      <c r="I20" s="1026"/>
      <c r="J20" s="377" t="s">
        <v>167</v>
      </c>
      <c r="K20" s="287" t="str">
        <f t="shared" si="5"/>
        <v>E1.P_A.MR2</v>
      </c>
      <c r="L20" s="289" t="s">
        <v>81</v>
      </c>
      <c r="M20" s="290" t="s">
        <v>168</v>
      </c>
      <c r="N20" s="378">
        <v>3</v>
      </c>
      <c r="O20" s="379">
        <v>2</v>
      </c>
      <c r="P20" s="380" t="s">
        <v>99</v>
      </c>
      <c r="Q20" s="381" t="str">
        <f t="shared" si="6"/>
        <v>E1.P_A.MR2-MP03-1</v>
      </c>
      <c r="R20" s="316" t="s">
        <v>189</v>
      </c>
      <c r="S20" s="317" t="s">
        <v>190</v>
      </c>
      <c r="T20" s="384">
        <v>8</v>
      </c>
      <c r="U20" s="385">
        <v>8</v>
      </c>
      <c r="V20" s="384" t="s">
        <v>102</v>
      </c>
      <c r="W20" s="298">
        <v>8</v>
      </c>
      <c r="X20" s="299">
        <v>8</v>
      </c>
      <c r="Y20" s="298">
        <v>8</v>
      </c>
      <c r="Z20" s="300">
        <v>8</v>
      </c>
      <c r="AA20" s="386"/>
      <c r="AB20" s="387"/>
      <c r="AC20" s="387"/>
      <c r="AD20" s="387"/>
      <c r="AE20" s="387"/>
      <c r="AF20" s="387"/>
      <c r="AG20" s="387"/>
      <c r="AH20" s="387"/>
      <c r="AI20" s="387"/>
      <c r="AJ20" s="387"/>
      <c r="AK20" s="387"/>
      <c r="AL20" s="387"/>
      <c r="AM20" s="387"/>
      <c r="AN20" s="387"/>
      <c r="AO20" s="387"/>
      <c r="AP20" s="387"/>
      <c r="AQ20" s="387"/>
      <c r="AR20" s="387"/>
      <c r="AS20" s="387"/>
      <c r="AT20" s="387"/>
      <c r="AU20" s="387"/>
      <c r="AV20" s="387"/>
      <c r="AW20" s="387"/>
      <c r="AX20" s="387"/>
      <c r="AY20" s="387"/>
      <c r="AZ20" s="387"/>
      <c r="BA20" s="387"/>
      <c r="BB20" s="387"/>
      <c r="BC20" s="388"/>
      <c r="BD20" s="304" t="s">
        <v>68</v>
      </c>
      <c r="BI20" s="305"/>
      <c r="BJ20" s="306"/>
      <c r="BK20" s="9" t="s">
        <v>191</v>
      </c>
      <c r="BL20" s="307"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0" t="s">
        <v>173</v>
      </c>
      <c r="EC20" s="311" t="s">
        <v>174</v>
      </c>
      <c r="ED20" s="312" t="s">
        <v>532</v>
      </c>
      <c r="EE20" s="361">
        <v>1400</v>
      </c>
      <c r="EF20" s="336">
        <v>1800</v>
      </c>
      <c r="EG20" s="272"/>
      <c r="EH20" s="272"/>
      <c r="EI20" s="272"/>
      <c r="EJ20" s="272"/>
      <c r="EL20" s="846" t="s">
        <v>195</v>
      </c>
      <c r="EM20" s="321" t="s">
        <v>189</v>
      </c>
      <c r="EN20" s="277" t="s">
        <v>190</v>
      </c>
      <c r="EO20" s="389">
        <v>8</v>
      </c>
      <c r="EP20" s="389">
        <v>8</v>
      </c>
      <c r="EQ20" s="278">
        <v>8</v>
      </c>
      <c r="ER20" s="278">
        <v>8</v>
      </c>
      <c r="ES20" s="278">
        <v>8</v>
      </c>
      <c r="ET20" s="843">
        <v>8</v>
      </c>
    </row>
    <row r="21" spans="1:150" ht="37.5" customHeight="1" thickBot="1" x14ac:dyDescent="0.25">
      <c r="A21" s="280" t="s">
        <v>53</v>
      </c>
      <c r="B21" s="281" t="s">
        <v>54</v>
      </c>
      <c r="C21" s="282" t="s">
        <v>55</v>
      </c>
      <c r="D21" s="283"/>
      <c r="E21" s="8" t="s">
        <v>57</v>
      </c>
      <c r="F21" s="284" t="str">
        <f t="shared" si="4"/>
        <v>E1.P_A</v>
      </c>
      <c r="G21" s="285" t="s">
        <v>58</v>
      </c>
      <c r="H21" s="285" t="s">
        <v>59</v>
      </c>
      <c r="I21" s="1027"/>
      <c r="J21" s="377" t="s">
        <v>167</v>
      </c>
      <c r="K21" s="344" t="str">
        <f t="shared" si="5"/>
        <v>E1.P_A.MR2</v>
      </c>
      <c r="L21" s="390" t="s">
        <v>81</v>
      </c>
      <c r="M21" s="391" t="s">
        <v>168</v>
      </c>
      <c r="N21" s="392">
        <v>3</v>
      </c>
      <c r="O21" s="393">
        <v>2</v>
      </c>
      <c r="P21" s="394" t="s">
        <v>112</v>
      </c>
      <c r="Q21" s="395" t="str">
        <f t="shared" si="6"/>
        <v>E1.P_A.MR2-MP04-1</v>
      </c>
      <c r="R21" s="352" t="s">
        <v>200</v>
      </c>
      <c r="S21" s="353" t="s">
        <v>201</v>
      </c>
      <c r="T21" s="396">
        <v>0</v>
      </c>
      <c r="U21" s="397">
        <v>3</v>
      </c>
      <c r="V21" s="396" t="s">
        <v>67</v>
      </c>
      <c r="W21" s="398">
        <v>0.75</v>
      </c>
      <c r="X21" s="399">
        <v>0.75</v>
      </c>
      <c r="Y21" s="398">
        <v>0.75</v>
      </c>
      <c r="Z21" s="400">
        <v>0.75</v>
      </c>
      <c r="AA21" s="386"/>
      <c r="AB21" s="387"/>
      <c r="AC21" s="387"/>
      <c r="AD21" s="387"/>
      <c r="AE21" s="387"/>
      <c r="AF21" s="387"/>
      <c r="AG21" s="387"/>
      <c r="AH21" s="387"/>
      <c r="AI21" s="387"/>
      <c r="AJ21" s="387"/>
      <c r="AK21" s="387"/>
      <c r="AL21" s="387"/>
      <c r="AM21" s="387"/>
      <c r="AN21" s="387"/>
      <c r="AO21" s="387"/>
      <c r="AP21" s="387"/>
      <c r="AQ21" s="387"/>
      <c r="AR21" s="387"/>
      <c r="AS21" s="387"/>
      <c r="AT21" s="387"/>
      <c r="AU21" s="387"/>
      <c r="AV21" s="387"/>
      <c r="AW21" s="387"/>
      <c r="AX21" s="387"/>
      <c r="AY21" s="387"/>
      <c r="AZ21" s="387"/>
      <c r="BA21" s="387"/>
      <c r="BB21" s="387"/>
      <c r="BC21" s="388"/>
      <c r="BD21" s="304" t="s">
        <v>68</v>
      </c>
      <c r="BI21" s="305"/>
      <c r="BJ21" s="306"/>
      <c r="BK21" s="9" t="s">
        <v>202</v>
      </c>
      <c r="BL21" s="307" t="s">
        <v>203</v>
      </c>
      <c r="BN21" s="12" t="s">
        <v>125</v>
      </c>
      <c r="BO21" s="334" t="s">
        <v>126</v>
      </c>
      <c r="BP21" s="13" t="s">
        <v>204</v>
      </c>
      <c r="BQ21" s="335"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0" t="s">
        <v>182</v>
      </c>
      <c r="EC21" s="311" t="s">
        <v>183</v>
      </c>
      <c r="ED21" s="312" t="s">
        <v>532</v>
      </c>
      <c r="EE21" s="361">
        <v>288</v>
      </c>
      <c r="EF21" s="336">
        <v>400</v>
      </c>
      <c r="EG21" s="272"/>
      <c r="EH21" s="272"/>
      <c r="EI21" s="272"/>
      <c r="EJ21" s="272"/>
      <c r="EL21" s="846" t="s">
        <v>206</v>
      </c>
      <c r="EM21" s="321" t="s">
        <v>200</v>
      </c>
      <c r="EN21" s="277" t="s">
        <v>201</v>
      </c>
      <c r="EO21" s="389">
        <v>0</v>
      </c>
      <c r="EP21" s="389">
        <v>3</v>
      </c>
      <c r="EQ21" s="332">
        <v>0.75</v>
      </c>
      <c r="ER21" s="332">
        <v>0.75</v>
      </c>
      <c r="ES21" s="332">
        <v>0.75</v>
      </c>
      <c r="ET21" s="842">
        <v>0.75</v>
      </c>
    </row>
    <row r="22" spans="1:150" ht="133.5" customHeight="1" x14ac:dyDescent="0.2">
      <c r="A22" s="280" t="s">
        <v>53</v>
      </c>
      <c r="B22" s="281" t="s">
        <v>54</v>
      </c>
      <c r="C22" s="282" t="s">
        <v>55</v>
      </c>
      <c r="D22" s="283"/>
      <c r="E22" s="8" t="s">
        <v>57</v>
      </c>
      <c r="F22" s="284" t="str">
        <f t="shared" si="4"/>
        <v>E1.P_A</v>
      </c>
      <c r="G22" s="285" t="s">
        <v>58</v>
      </c>
      <c r="H22" s="285" t="s">
        <v>59</v>
      </c>
      <c r="I22" s="1025" t="s">
        <v>211</v>
      </c>
      <c r="J22" s="401" t="s">
        <v>212</v>
      </c>
      <c r="K22" s="402" t="str">
        <f t="shared" si="5"/>
        <v>E1.P_A.MR3</v>
      </c>
      <c r="L22" s="364" t="s">
        <v>95</v>
      </c>
      <c r="M22" s="365" t="s">
        <v>213</v>
      </c>
      <c r="N22" s="249" t="s">
        <v>214</v>
      </c>
      <c r="O22" s="249" t="s">
        <v>214</v>
      </c>
      <c r="P22" s="403" t="s">
        <v>64</v>
      </c>
      <c r="Q22" s="369" t="str">
        <f t="shared" si="6"/>
        <v>E1.P_A.MR3-MP01-1</v>
      </c>
      <c r="R22" s="370" t="s">
        <v>215</v>
      </c>
      <c r="S22" s="371" t="s">
        <v>216</v>
      </c>
      <c r="T22" s="372">
        <v>1</v>
      </c>
      <c r="U22" s="373">
        <v>2</v>
      </c>
      <c r="V22" s="372" t="s">
        <v>67</v>
      </c>
      <c r="W22" s="259">
        <v>0.5</v>
      </c>
      <c r="X22" s="258">
        <v>0.5</v>
      </c>
      <c r="Y22" s="259">
        <v>0.5</v>
      </c>
      <c r="Z22" s="260">
        <v>0.5</v>
      </c>
      <c r="AA22" s="301"/>
      <c r="AB22" s="302"/>
      <c r="AC22" s="302"/>
      <c r="AD22" s="302"/>
      <c r="AE22" s="302"/>
      <c r="AF22" s="302"/>
      <c r="AG22" s="302"/>
      <c r="AH22" s="302"/>
      <c r="AI22" s="302"/>
      <c r="AJ22" s="302"/>
      <c r="AK22" s="302"/>
      <c r="AL22" s="302"/>
      <c r="AM22" s="302"/>
      <c r="AN22" s="302"/>
      <c r="AO22" s="302"/>
      <c r="AP22" s="302"/>
      <c r="AQ22" s="302"/>
      <c r="AR22" s="302"/>
      <c r="AS22" s="302"/>
      <c r="AT22" s="302"/>
      <c r="AU22" s="302"/>
      <c r="AV22" s="302"/>
      <c r="AW22" s="302"/>
      <c r="AX22" s="302"/>
      <c r="AY22" s="302"/>
      <c r="AZ22" s="302"/>
      <c r="BA22" s="302"/>
      <c r="BB22" s="302"/>
      <c r="BC22" s="303"/>
      <c r="BD22" s="304" t="s">
        <v>68</v>
      </c>
      <c r="BI22" s="305"/>
      <c r="BJ22" s="306"/>
      <c r="BK22" s="9" t="s">
        <v>217</v>
      </c>
      <c r="BL22" s="307"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0" t="s">
        <v>193</v>
      </c>
      <c r="EC22" s="311" t="s">
        <v>194</v>
      </c>
      <c r="ED22" s="312" t="s">
        <v>720</v>
      </c>
      <c r="EE22" s="361">
        <v>1</v>
      </c>
      <c r="EF22" s="336">
        <v>4</v>
      </c>
      <c r="EG22" s="272"/>
      <c r="EH22" s="272"/>
      <c r="EI22" s="272"/>
      <c r="EJ22" s="272"/>
      <c r="EL22" s="846" t="s">
        <v>221</v>
      </c>
      <c r="EM22" s="321" t="s">
        <v>215</v>
      </c>
      <c r="EN22" s="277" t="s">
        <v>216</v>
      </c>
      <c r="EO22" s="277">
        <v>1</v>
      </c>
      <c r="EP22" s="277">
        <v>2</v>
      </c>
      <c r="EQ22" s="279">
        <v>0.5</v>
      </c>
      <c r="ER22" s="279">
        <v>0.5</v>
      </c>
      <c r="ES22" s="279">
        <v>0.5</v>
      </c>
      <c r="ET22" s="847">
        <v>0.5</v>
      </c>
    </row>
    <row r="23" spans="1:150" ht="39" customHeight="1" thickBot="1" x14ac:dyDescent="0.25">
      <c r="A23" s="280" t="s">
        <v>53</v>
      </c>
      <c r="B23" s="281" t="s">
        <v>54</v>
      </c>
      <c r="C23" s="282" t="s">
        <v>55</v>
      </c>
      <c r="D23" s="283"/>
      <c r="E23" s="8" t="s">
        <v>57</v>
      </c>
      <c r="F23" s="284" t="str">
        <f t="shared" si="4"/>
        <v>E1.P_A</v>
      </c>
      <c r="G23" s="285" t="s">
        <v>58</v>
      </c>
      <c r="H23" s="285" t="s">
        <v>59</v>
      </c>
      <c r="I23" s="1026"/>
      <c r="J23" s="288" t="s">
        <v>212</v>
      </c>
      <c r="K23" s="288" t="str">
        <f t="shared" si="5"/>
        <v>E1.P_A.MR3</v>
      </c>
      <c r="L23" s="289" t="s">
        <v>95</v>
      </c>
      <c r="M23" s="290" t="s">
        <v>213</v>
      </c>
      <c r="N23" s="290" t="s">
        <v>226</v>
      </c>
      <c r="O23" s="290" t="s">
        <v>226</v>
      </c>
      <c r="P23" s="403" t="s">
        <v>87</v>
      </c>
      <c r="Q23" s="381" t="str">
        <f t="shared" si="6"/>
        <v>E1.P_A.MR3-MP02-1</v>
      </c>
      <c r="R23" s="316" t="s">
        <v>227</v>
      </c>
      <c r="S23" s="317" t="s">
        <v>228</v>
      </c>
      <c r="T23" s="296">
        <v>0</v>
      </c>
      <c r="U23" s="297">
        <v>3</v>
      </c>
      <c r="V23" s="296" t="s">
        <v>67</v>
      </c>
      <c r="W23" s="298">
        <v>0</v>
      </c>
      <c r="X23" s="299">
        <v>1</v>
      </c>
      <c r="Y23" s="298">
        <v>1</v>
      </c>
      <c r="Z23" s="300">
        <v>1</v>
      </c>
      <c r="AA23" s="301"/>
      <c r="AB23" s="302"/>
      <c r="AC23" s="302"/>
      <c r="AD23" s="302"/>
      <c r="AE23" s="302"/>
      <c r="AF23" s="302"/>
      <c r="AG23" s="302"/>
      <c r="AH23" s="302"/>
      <c r="AI23" s="302"/>
      <c r="AJ23" s="302"/>
      <c r="AK23" s="302"/>
      <c r="AL23" s="302"/>
      <c r="AM23" s="302"/>
      <c r="AN23" s="302"/>
      <c r="AO23" s="302"/>
      <c r="AP23" s="302"/>
      <c r="AQ23" s="302"/>
      <c r="AR23" s="302"/>
      <c r="AS23" s="302"/>
      <c r="AT23" s="302"/>
      <c r="AU23" s="302"/>
      <c r="AV23" s="302"/>
      <c r="AW23" s="302"/>
      <c r="AX23" s="302"/>
      <c r="AY23" s="302"/>
      <c r="AZ23" s="302"/>
      <c r="BA23" s="302"/>
      <c r="BB23" s="302"/>
      <c r="BC23" s="303"/>
      <c r="BD23" s="304" t="s">
        <v>68</v>
      </c>
      <c r="BI23" s="305"/>
      <c r="BJ23" s="306"/>
      <c r="BK23" s="9" t="s">
        <v>229</v>
      </c>
      <c r="BL23" s="307" t="s">
        <v>230</v>
      </c>
      <c r="BN23" s="12" t="s">
        <v>135</v>
      </c>
      <c r="BO23" s="334" t="s">
        <v>136</v>
      </c>
      <c r="BP23" s="13" t="s">
        <v>231</v>
      </c>
      <c r="BQ23" s="335"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0" t="s">
        <v>204</v>
      </c>
      <c r="EC23" s="311" t="s">
        <v>205</v>
      </c>
      <c r="ED23" s="312" t="s">
        <v>532</v>
      </c>
      <c r="EE23" s="361">
        <v>2598</v>
      </c>
      <c r="EF23" s="336">
        <v>3100</v>
      </c>
      <c r="EG23" s="272"/>
      <c r="EH23" s="272"/>
      <c r="EI23" s="272"/>
      <c r="EJ23" s="272"/>
      <c r="EL23" s="846" t="s">
        <v>233</v>
      </c>
      <c r="EM23" s="321" t="s">
        <v>227</v>
      </c>
      <c r="EN23" s="277" t="s">
        <v>228</v>
      </c>
      <c r="EO23" s="277">
        <v>0</v>
      </c>
      <c r="EP23" s="277">
        <v>3</v>
      </c>
      <c r="EQ23" s="278">
        <v>0</v>
      </c>
      <c r="ER23" s="848">
        <v>0</v>
      </c>
      <c r="ES23" s="278">
        <v>1</v>
      </c>
      <c r="ET23" s="849">
        <v>2</v>
      </c>
    </row>
    <row r="24" spans="1:150" ht="48.75" customHeight="1" thickBot="1" x14ac:dyDescent="0.25">
      <c r="A24" s="280" t="s">
        <v>53</v>
      </c>
      <c r="B24" s="281" t="s">
        <v>54</v>
      </c>
      <c r="C24" s="282" t="s">
        <v>55</v>
      </c>
      <c r="D24" s="283"/>
      <c r="E24" s="8" t="s">
        <v>57</v>
      </c>
      <c r="F24" s="284" t="str">
        <f t="shared" si="4"/>
        <v>E1.P_A</v>
      </c>
      <c r="G24" s="285" t="s">
        <v>58</v>
      </c>
      <c r="H24" s="285" t="s">
        <v>59</v>
      </c>
      <c r="I24" s="1026"/>
      <c r="J24" s="288" t="s">
        <v>212</v>
      </c>
      <c r="K24" s="288" t="str">
        <f t="shared" si="5"/>
        <v>E1.P_A.MR3</v>
      </c>
      <c r="L24" s="289" t="s">
        <v>95</v>
      </c>
      <c r="M24" s="290" t="s">
        <v>213</v>
      </c>
      <c r="N24" s="290" t="s">
        <v>226</v>
      </c>
      <c r="O24" s="290" t="s">
        <v>226</v>
      </c>
      <c r="P24" s="403" t="s">
        <v>99</v>
      </c>
      <c r="Q24" s="381" t="str">
        <f t="shared" si="6"/>
        <v>E1.P_A.MR3-MP03-1</v>
      </c>
      <c r="R24" s="316" t="s">
        <v>236</v>
      </c>
      <c r="S24" s="317" t="s">
        <v>237</v>
      </c>
      <c r="T24" s="322">
        <v>1</v>
      </c>
      <c r="U24" s="323">
        <v>1</v>
      </c>
      <c r="V24" s="322" t="s">
        <v>102</v>
      </c>
      <c r="W24" s="298">
        <v>1</v>
      </c>
      <c r="X24" s="299">
        <v>1</v>
      </c>
      <c r="Y24" s="298">
        <v>1</v>
      </c>
      <c r="Z24" s="300">
        <v>1</v>
      </c>
      <c r="AA24" s="327"/>
      <c r="AB24" s="328"/>
      <c r="AC24" s="328"/>
      <c r="AD24" s="328"/>
      <c r="AE24" s="328"/>
      <c r="AF24" s="328"/>
      <c r="AG24" s="328"/>
      <c r="AH24" s="328"/>
      <c r="AI24" s="328"/>
      <c r="AJ24" s="328"/>
      <c r="AK24" s="328"/>
      <c r="AL24" s="328"/>
      <c r="AM24" s="328"/>
      <c r="AN24" s="328"/>
      <c r="AO24" s="328"/>
      <c r="AP24" s="328"/>
      <c r="AQ24" s="328"/>
      <c r="AR24" s="328"/>
      <c r="AS24" s="328"/>
      <c r="AT24" s="328"/>
      <c r="AU24" s="328"/>
      <c r="AV24" s="328"/>
      <c r="AW24" s="328"/>
      <c r="AX24" s="328"/>
      <c r="AY24" s="328"/>
      <c r="AZ24" s="328"/>
      <c r="BA24" s="328"/>
      <c r="BB24" s="328"/>
      <c r="BC24" s="329"/>
      <c r="BD24" s="304" t="s">
        <v>68</v>
      </c>
      <c r="BI24" s="305"/>
      <c r="BJ24" s="306"/>
      <c r="BK24" s="16" t="s">
        <v>238</v>
      </c>
      <c r="BL24" s="376" t="s">
        <v>239</v>
      </c>
      <c r="BN24" s="14" t="s">
        <v>145</v>
      </c>
      <c r="BO24" s="359" t="s">
        <v>146</v>
      </c>
      <c r="BP24" s="15" t="s">
        <v>240</v>
      </c>
      <c r="BQ24" s="360"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0" t="s">
        <v>219</v>
      </c>
      <c r="EC24" s="311" t="s">
        <v>220</v>
      </c>
      <c r="ED24" s="312" t="s">
        <v>754</v>
      </c>
      <c r="EE24" s="361">
        <v>1</v>
      </c>
      <c r="EF24" s="336">
        <v>3</v>
      </c>
      <c r="EG24" s="272"/>
      <c r="EH24" s="272"/>
      <c r="EI24" s="272"/>
      <c r="EJ24" s="272"/>
      <c r="EL24" s="846" t="s">
        <v>242</v>
      </c>
      <c r="EM24" s="321" t="s">
        <v>236</v>
      </c>
      <c r="EN24" s="277" t="s">
        <v>237</v>
      </c>
      <c r="EO24" s="278">
        <v>100</v>
      </c>
      <c r="EP24" s="278">
        <v>100</v>
      </c>
      <c r="EQ24" s="278">
        <v>100</v>
      </c>
      <c r="ER24" s="278">
        <v>100</v>
      </c>
      <c r="ES24" s="278">
        <v>100</v>
      </c>
      <c r="ET24" s="843">
        <v>100</v>
      </c>
    </row>
    <row r="25" spans="1:150" ht="54" customHeight="1" thickBot="1" x14ac:dyDescent="0.25">
      <c r="A25" s="280" t="s">
        <v>53</v>
      </c>
      <c r="B25" s="281" t="s">
        <v>54</v>
      </c>
      <c r="C25" s="282" t="s">
        <v>55</v>
      </c>
      <c r="D25" s="283"/>
      <c r="E25" s="8" t="s">
        <v>57</v>
      </c>
      <c r="F25" s="284" t="str">
        <f t="shared" si="4"/>
        <v>E1.P_A</v>
      </c>
      <c r="G25" s="285" t="s">
        <v>58</v>
      </c>
      <c r="H25" s="285" t="s">
        <v>59</v>
      </c>
      <c r="I25" s="1026"/>
      <c r="J25" s="288" t="s">
        <v>212</v>
      </c>
      <c r="K25" s="288" t="str">
        <f t="shared" si="5"/>
        <v>E1.P_A.MR3</v>
      </c>
      <c r="L25" s="289" t="s">
        <v>95</v>
      </c>
      <c r="M25" s="290" t="s">
        <v>213</v>
      </c>
      <c r="N25" s="290" t="s">
        <v>226</v>
      </c>
      <c r="O25" s="290" t="s">
        <v>226</v>
      </c>
      <c r="P25" s="403" t="s">
        <v>112</v>
      </c>
      <c r="Q25" s="381" t="str">
        <f t="shared" si="6"/>
        <v>E1.P_A.MR3-MP04-1</v>
      </c>
      <c r="R25" s="316" t="s">
        <v>247</v>
      </c>
      <c r="S25" s="317" t="s">
        <v>248</v>
      </c>
      <c r="T25" s="296">
        <v>3</v>
      </c>
      <c r="U25" s="297">
        <v>3</v>
      </c>
      <c r="V25" s="296" t="s">
        <v>102</v>
      </c>
      <c r="W25" s="298">
        <v>3</v>
      </c>
      <c r="X25" s="299">
        <v>3</v>
      </c>
      <c r="Y25" s="298">
        <v>3</v>
      </c>
      <c r="Z25" s="300">
        <v>3</v>
      </c>
      <c r="AA25" s="301"/>
      <c r="AB25" s="302"/>
      <c r="AC25" s="302"/>
      <c r="AD25" s="302"/>
      <c r="AE25" s="302"/>
      <c r="AF25" s="302"/>
      <c r="AG25" s="302"/>
      <c r="AH25" s="302"/>
      <c r="AI25" s="302"/>
      <c r="AJ25" s="302"/>
      <c r="AK25" s="302"/>
      <c r="AL25" s="302"/>
      <c r="AM25" s="302"/>
      <c r="AN25" s="302"/>
      <c r="AO25" s="302"/>
      <c r="AP25" s="302"/>
      <c r="AQ25" s="302"/>
      <c r="AR25" s="302"/>
      <c r="AS25" s="302"/>
      <c r="AT25" s="302"/>
      <c r="AU25" s="302"/>
      <c r="AV25" s="302"/>
      <c r="AW25" s="302"/>
      <c r="AX25" s="302"/>
      <c r="AY25" s="302"/>
      <c r="AZ25" s="302"/>
      <c r="BA25" s="302"/>
      <c r="BB25" s="302"/>
      <c r="BC25" s="303"/>
      <c r="BD25" s="304" t="s">
        <v>68</v>
      </c>
      <c r="BI25" s="382" t="s">
        <v>90</v>
      </c>
      <c r="BJ25" s="383" t="s">
        <v>91</v>
      </c>
      <c r="BK25" s="4" t="s">
        <v>249</v>
      </c>
      <c r="BL25" s="269" t="s">
        <v>250</v>
      </c>
      <c r="BN25" s="14" t="s">
        <v>159</v>
      </c>
      <c r="BO25" s="359" t="s">
        <v>160</v>
      </c>
      <c r="BP25" s="15" t="s">
        <v>251</v>
      </c>
      <c r="BQ25" s="360"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0" t="s">
        <v>231</v>
      </c>
      <c r="EC25" s="311" t="s">
        <v>232</v>
      </c>
      <c r="ED25" s="312" t="s">
        <v>754</v>
      </c>
      <c r="EE25" s="361">
        <v>1</v>
      </c>
      <c r="EF25" s="336">
        <v>1</v>
      </c>
      <c r="EG25" s="272"/>
      <c r="EH25" s="272"/>
      <c r="EI25" s="272"/>
      <c r="EJ25" s="272"/>
      <c r="EL25" s="846" t="s">
        <v>253</v>
      </c>
      <c r="EM25" s="321" t="s">
        <v>247</v>
      </c>
      <c r="EN25" s="277" t="s">
        <v>248</v>
      </c>
      <c r="EO25" s="277">
        <v>3</v>
      </c>
      <c r="EP25" s="277">
        <v>3</v>
      </c>
      <c r="EQ25" s="278">
        <v>3</v>
      </c>
      <c r="ER25" s="278">
        <v>3</v>
      </c>
      <c r="ES25" s="278">
        <v>3</v>
      </c>
      <c r="ET25" s="843">
        <v>3</v>
      </c>
    </row>
    <row r="26" spans="1:150" ht="37.5" customHeight="1" thickBot="1" x14ac:dyDescent="0.25">
      <c r="A26" s="280" t="s">
        <v>53</v>
      </c>
      <c r="B26" s="281" t="s">
        <v>54</v>
      </c>
      <c r="C26" s="282" t="s">
        <v>55</v>
      </c>
      <c r="D26" s="283"/>
      <c r="E26" s="8" t="s">
        <v>57</v>
      </c>
      <c r="F26" s="284" t="str">
        <f t="shared" si="4"/>
        <v>E1.P_A</v>
      </c>
      <c r="G26" s="285" t="s">
        <v>58</v>
      </c>
      <c r="H26" s="285" t="s">
        <v>59</v>
      </c>
      <c r="I26" s="1027"/>
      <c r="J26" s="404" t="s">
        <v>212</v>
      </c>
      <c r="K26" s="404" t="str">
        <f t="shared" si="5"/>
        <v>E1.P_A.MR3</v>
      </c>
      <c r="L26" s="390" t="s">
        <v>95</v>
      </c>
      <c r="M26" s="290" t="s">
        <v>213</v>
      </c>
      <c r="N26" s="391" t="s">
        <v>226</v>
      </c>
      <c r="O26" s="391" t="s">
        <v>226</v>
      </c>
      <c r="P26" s="403" t="s">
        <v>122</v>
      </c>
      <c r="Q26" s="405" t="str">
        <f t="shared" si="6"/>
        <v>E1.P_A.MR3-MP05-1</v>
      </c>
      <c r="R26" s="339" t="s">
        <v>256</v>
      </c>
      <c r="S26" s="340" t="s">
        <v>257</v>
      </c>
      <c r="T26" s="341">
        <v>0</v>
      </c>
      <c r="U26" s="342">
        <v>1</v>
      </c>
      <c r="V26" s="354" t="s">
        <v>67</v>
      </c>
      <c r="W26" s="356">
        <v>0</v>
      </c>
      <c r="X26" s="357">
        <v>0</v>
      </c>
      <c r="Y26" s="406">
        <v>0.5</v>
      </c>
      <c r="Z26" s="407">
        <v>0.5</v>
      </c>
      <c r="AA26" s="301"/>
      <c r="AB26" s="302"/>
      <c r="AC26" s="302"/>
      <c r="AD26" s="302"/>
      <c r="AE26" s="302"/>
      <c r="AF26" s="302"/>
      <c r="AG26" s="302"/>
      <c r="AH26" s="302"/>
      <c r="AI26" s="302"/>
      <c r="AJ26" s="302"/>
      <c r="AK26" s="302"/>
      <c r="AL26" s="302"/>
      <c r="AM26" s="302"/>
      <c r="AN26" s="302"/>
      <c r="AO26" s="302"/>
      <c r="AP26" s="302"/>
      <c r="AQ26" s="302"/>
      <c r="AR26" s="302"/>
      <c r="AS26" s="302"/>
      <c r="AT26" s="302"/>
      <c r="AU26" s="302"/>
      <c r="AV26" s="302"/>
      <c r="AW26" s="302"/>
      <c r="AX26" s="302"/>
      <c r="AY26" s="302"/>
      <c r="AZ26" s="302"/>
      <c r="BA26" s="302"/>
      <c r="BB26" s="302"/>
      <c r="BC26" s="303"/>
      <c r="BD26" s="304" t="s">
        <v>68</v>
      </c>
      <c r="BI26" s="305"/>
      <c r="BJ26" s="306"/>
      <c r="BK26" s="9" t="s">
        <v>258</v>
      </c>
      <c r="BL26" s="307" t="s">
        <v>259</v>
      </c>
      <c r="BN26" s="14" t="s">
        <v>171</v>
      </c>
      <c r="BO26" s="359" t="s">
        <v>172</v>
      </c>
      <c r="BP26" s="15" t="s">
        <v>260</v>
      </c>
      <c r="BQ26" s="360"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0" t="s">
        <v>240</v>
      </c>
      <c r="EC26" s="311" t="s">
        <v>241</v>
      </c>
      <c r="ED26" s="312" t="s">
        <v>774</v>
      </c>
      <c r="EE26" s="361">
        <v>952</v>
      </c>
      <c r="EF26" s="336">
        <v>952</v>
      </c>
      <c r="EG26" s="272"/>
      <c r="EH26" s="272"/>
      <c r="EI26" s="272"/>
      <c r="EJ26" s="272"/>
      <c r="EL26" s="846" t="s">
        <v>262</v>
      </c>
      <c r="EM26" s="321" t="s">
        <v>256</v>
      </c>
      <c r="EN26" s="277" t="s">
        <v>257</v>
      </c>
      <c r="EO26" s="277">
        <v>0</v>
      </c>
      <c r="EP26" s="277">
        <v>1</v>
      </c>
      <c r="EQ26" s="278">
        <v>0</v>
      </c>
      <c r="ER26" s="278">
        <v>0</v>
      </c>
      <c r="ES26" s="279">
        <v>0.5</v>
      </c>
      <c r="ET26" s="847">
        <v>0.5</v>
      </c>
    </row>
    <row r="27" spans="1:150" ht="81" customHeight="1" thickBot="1" x14ac:dyDescent="0.25">
      <c r="A27" s="280" t="s">
        <v>53</v>
      </c>
      <c r="B27" s="281" t="s">
        <v>54</v>
      </c>
      <c r="C27" s="282" t="s">
        <v>55</v>
      </c>
      <c r="D27" s="283"/>
      <c r="E27" s="8" t="s">
        <v>57</v>
      </c>
      <c r="F27" s="284" t="str">
        <f t="shared" si="4"/>
        <v>E1.P_A</v>
      </c>
      <c r="G27" s="285" t="s">
        <v>58</v>
      </c>
      <c r="H27" s="285" t="s">
        <v>59</v>
      </c>
      <c r="I27" s="408" t="s">
        <v>267</v>
      </c>
      <c r="J27" s="401" t="s">
        <v>268</v>
      </c>
      <c r="K27" s="402" t="str">
        <f t="shared" si="5"/>
        <v>E1.P_A.MR4</v>
      </c>
      <c r="L27" s="364" t="s">
        <v>108</v>
      </c>
      <c r="M27" s="365" t="s">
        <v>269</v>
      </c>
      <c r="N27" s="409">
        <v>0</v>
      </c>
      <c r="O27" s="410">
        <v>0.04</v>
      </c>
      <c r="P27" s="411" t="s">
        <v>64</v>
      </c>
      <c r="Q27" s="251" t="str">
        <f t="shared" si="6"/>
        <v>E1.P_A.MR4-MP01-1</v>
      </c>
      <c r="R27" s="370" t="s">
        <v>270</v>
      </c>
      <c r="S27" s="371" t="s">
        <v>271</v>
      </c>
      <c r="T27" s="372">
        <v>2</v>
      </c>
      <c r="U27" s="373">
        <v>2</v>
      </c>
      <c r="V27" s="372" t="s">
        <v>102</v>
      </c>
      <c r="W27" s="259">
        <v>0.5</v>
      </c>
      <c r="X27" s="258">
        <v>0.05</v>
      </c>
      <c r="Y27" s="259">
        <v>0.5</v>
      </c>
      <c r="Z27" s="260">
        <v>0.5</v>
      </c>
      <c r="AA27" s="301"/>
      <c r="AB27" s="302"/>
      <c r="AC27" s="302"/>
      <c r="AD27" s="302"/>
      <c r="AE27" s="302"/>
      <c r="AF27" s="302"/>
      <c r="AG27" s="302"/>
      <c r="AH27" s="302"/>
      <c r="AI27" s="302"/>
      <c r="AJ27" s="302"/>
      <c r="AK27" s="302"/>
      <c r="AL27" s="302"/>
      <c r="AM27" s="302"/>
      <c r="AN27" s="302"/>
      <c r="AO27" s="302"/>
      <c r="AP27" s="302"/>
      <c r="AQ27" s="302"/>
      <c r="AR27" s="302"/>
      <c r="AS27" s="302"/>
      <c r="AT27" s="302"/>
      <c r="AU27" s="302"/>
      <c r="AV27" s="302"/>
      <c r="AW27" s="302"/>
      <c r="AX27" s="302"/>
      <c r="AY27" s="302"/>
      <c r="AZ27" s="302"/>
      <c r="BA27" s="302"/>
      <c r="BB27" s="302"/>
      <c r="BC27" s="303"/>
      <c r="BD27" s="304" t="s">
        <v>68</v>
      </c>
      <c r="BI27" s="305"/>
      <c r="BJ27" s="306"/>
      <c r="BK27" s="9" t="s">
        <v>272</v>
      </c>
      <c r="BL27" s="307" t="s">
        <v>273</v>
      </c>
      <c r="BN27" s="14" t="s">
        <v>180</v>
      </c>
      <c r="BO27" s="359" t="s">
        <v>181</v>
      </c>
      <c r="BP27" s="15" t="s">
        <v>274</v>
      </c>
      <c r="BQ27" s="360"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0" t="s">
        <v>251</v>
      </c>
      <c r="EC27" s="311" t="s">
        <v>252</v>
      </c>
      <c r="ED27" s="312" t="s">
        <v>804</v>
      </c>
      <c r="EE27" s="361">
        <v>164</v>
      </c>
      <c r="EF27" s="336">
        <v>131</v>
      </c>
      <c r="EG27" s="272"/>
      <c r="EH27" s="272"/>
      <c r="EI27" s="272"/>
      <c r="EJ27" s="272"/>
      <c r="EL27" s="837" t="s">
        <v>276</v>
      </c>
      <c r="EM27" s="321" t="s">
        <v>270</v>
      </c>
      <c r="EN27" s="277" t="s">
        <v>271</v>
      </c>
      <c r="EO27" s="277">
        <v>2</v>
      </c>
      <c r="EP27" s="277">
        <v>2</v>
      </c>
      <c r="EQ27" s="850">
        <v>0.5</v>
      </c>
      <c r="ER27" s="850">
        <v>0.5</v>
      </c>
      <c r="ES27" s="850">
        <v>0.5</v>
      </c>
      <c r="ET27" s="851">
        <v>0.5</v>
      </c>
    </row>
    <row r="28" spans="1:150" ht="66" customHeight="1" thickBot="1" x14ac:dyDescent="0.25">
      <c r="A28" s="280" t="s">
        <v>53</v>
      </c>
      <c r="B28" s="281" t="s">
        <v>54</v>
      </c>
      <c r="C28" s="282" t="s">
        <v>55</v>
      </c>
      <c r="D28" s="283"/>
      <c r="E28" s="8" t="s">
        <v>57</v>
      </c>
      <c r="F28" s="284" t="str">
        <f t="shared" si="4"/>
        <v>E1.P_A</v>
      </c>
      <c r="G28" s="285" t="s">
        <v>58</v>
      </c>
      <c r="H28" s="285" t="s">
        <v>59</v>
      </c>
      <c r="I28" s="412"/>
      <c r="J28" s="288" t="s">
        <v>268</v>
      </c>
      <c r="K28" s="288" t="str">
        <f t="shared" si="5"/>
        <v>E1.P_A.MR4</v>
      </c>
      <c r="L28" s="413" t="s">
        <v>108</v>
      </c>
      <c r="M28" s="414" t="s">
        <v>269</v>
      </c>
      <c r="N28" s="415">
        <v>0</v>
      </c>
      <c r="O28" s="416">
        <v>0.04</v>
      </c>
      <c r="P28" s="411" t="s">
        <v>87</v>
      </c>
      <c r="Q28" s="293" t="str">
        <f t="shared" si="6"/>
        <v>E1.P_A.MR4-MP02-1</v>
      </c>
      <c r="R28" s="316" t="s">
        <v>281</v>
      </c>
      <c r="S28" s="317" t="s">
        <v>282</v>
      </c>
      <c r="T28" s="296">
        <v>1</v>
      </c>
      <c r="U28" s="297">
        <v>3</v>
      </c>
      <c r="V28" s="296" t="s">
        <v>67</v>
      </c>
      <c r="W28" s="324">
        <v>0.75</v>
      </c>
      <c r="X28" s="325">
        <v>0.75</v>
      </c>
      <c r="Y28" s="324">
        <v>0.75</v>
      </c>
      <c r="Z28" s="326">
        <v>0.75</v>
      </c>
      <c r="AA28" s="301"/>
      <c r="AB28" s="302"/>
      <c r="AC28" s="302"/>
      <c r="AD28" s="302"/>
      <c r="AE28" s="302"/>
      <c r="AF28" s="302"/>
      <c r="AG28" s="302"/>
      <c r="AH28" s="302"/>
      <c r="AI28" s="302"/>
      <c r="AJ28" s="302"/>
      <c r="AK28" s="302"/>
      <c r="AL28" s="302"/>
      <c r="AM28" s="302"/>
      <c r="AN28" s="302"/>
      <c r="AO28" s="302"/>
      <c r="AP28" s="302"/>
      <c r="AQ28" s="302"/>
      <c r="AR28" s="302"/>
      <c r="AS28" s="302"/>
      <c r="AT28" s="302"/>
      <c r="AU28" s="302"/>
      <c r="AV28" s="302"/>
      <c r="AW28" s="302"/>
      <c r="AX28" s="302"/>
      <c r="AY28" s="302"/>
      <c r="AZ28" s="302"/>
      <c r="BA28" s="302"/>
      <c r="BB28" s="302"/>
      <c r="BC28" s="303"/>
      <c r="BD28" s="304" t="s">
        <v>68</v>
      </c>
      <c r="BI28" s="305"/>
      <c r="BJ28" s="306"/>
      <c r="BK28" s="9" t="s">
        <v>283</v>
      </c>
      <c r="BL28" s="307" t="s">
        <v>284</v>
      </c>
      <c r="BN28" s="14" t="s">
        <v>191</v>
      </c>
      <c r="BO28" s="359" t="s">
        <v>192</v>
      </c>
      <c r="BP28" s="15" t="s">
        <v>285</v>
      </c>
      <c r="BQ28" s="360"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0" t="s">
        <v>260</v>
      </c>
      <c r="EC28" s="311" t="s">
        <v>261</v>
      </c>
      <c r="ED28" s="312" t="s">
        <v>532</v>
      </c>
      <c r="EE28" s="361">
        <v>260</v>
      </c>
      <c r="EF28" s="336">
        <v>318</v>
      </c>
      <c r="EG28" s="272"/>
      <c r="EH28" s="272"/>
      <c r="EI28" s="272"/>
      <c r="EJ28" s="272"/>
      <c r="EL28" s="837" t="s">
        <v>287</v>
      </c>
      <c r="EM28" s="321" t="s">
        <v>281</v>
      </c>
      <c r="EN28" s="277" t="s">
        <v>282</v>
      </c>
      <c r="EO28" s="277">
        <v>1</v>
      </c>
      <c r="EP28" s="277">
        <v>3</v>
      </c>
      <c r="EQ28" s="332">
        <v>0.75</v>
      </c>
      <c r="ER28" s="332">
        <v>0.75</v>
      </c>
      <c r="ES28" s="332">
        <v>0.75</v>
      </c>
      <c r="ET28" s="842">
        <v>0.75</v>
      </c>
    </row>
    <row r="29" spans="1:150" ht="64.5" customHeight="1" thickBot="1" x14ac:dyDescent="0.25">
      <c r="A29" s="280" t="s">
        <v>53</v>
      </c>
      <c r="B29" s="281" t="s">
        <v>54</v>
      </c>
      <c r="C29" s="282" t="s">
        <v>55</v>
      </c>
      <c r="D29" s="283"/>
      <c r="E29" s="8" t="s">
        <v>57</v>
      </c>
      <c r="F29" s="284" t="str">
        <f t="shared" si="4"/>
        <v>E1.P_A</v>
      </c>
      <c r="G29" s="285" t="s">
        <v>58</v>
      </c>
      <c r="H29" s="285" t="s">
        <v>59</v>
      </c>
      <c r="I29" s="412"/>
      <c r="J29" s="288" t="s">
        <v>268</v>
      </c>
      <c r="K29" s="288" t="str">
        <f t="shared" si="5"/>
        <v>E1.P_A.MR4</v>
      </c>
      <c r="L29" s="413" t="s">
        <v>108</v>
      </c>
      <c r="M29" s="414" t="s">
        <v>269</v>
      </c>
      <c r="N29" s="415">
        <v>0</v>
      </c>
      <c r="O29" s="416">
        <v>0.04</v>
      </c>
      <c r="P29" s="411" t="s">
        <v>99</v>
      </c>
      <c r="Q29" s="293" t="str">
        <f t="shared" si="6"/>
        <v>E1.P_A.MR4-MP03-1</v>
      </c>
      <c r="R29" s="316" t="s">
        <v>292</v>
      </c>
      <c r="S29" s="317" t="s">
        <v>293</v>
      </c>
      <c r="T29" s="296">
        <v>1</v>
      </c>
      <c r="U29" s="297">
        <v>3</v>
      </c>
      <c r="V29" s="296" t="s">
        <v>67</v>
      </c>
      <c r="W29" s="324">
        <v>0.75</v>
      </c>
      <c r="X29" s="325">
        <v>0.75</v>
      </c>
      <c r="Y29" s="324">
        <v>0.75</v>
      </c>
      <c r="Z29" s="326">
        <v>0.75</v>
      </c>
      <c r="AA29" s="301"/>
      <c r="AB29" s="302"/>
      <c r="AC29" s="302"/>
      <c r="AD29" s="302"/>
      <c r="AE29" s="302"/>
      <c r="AF29" s="302"/>
      <c r="AG29" s="302"/>
      <c r="AH29" s="302"/>
      <c r="AI29" s="302"/>
      <c r="AJ29" s="302"/>
      <c r="AK29" s="302"/>
      <c r="AL29" s="302"/>
      <c r="AM29" s="302"/>
      <c r="AN29" s="302"/>
      <c r="AO29" s="302"/>
      <c r="AP29" s="302"/>
      <c r="AQ29" s="302"/>
      <c r="AR29" s="302"/>
      <c r="AS29" s="302"/>
      <c r="AT29" s="302"/>
      <c r="AU29" s="302"/>
      <c r="AV29" s="302"/>
      <c r="AW29" s="302"/>
      <c r="AX29" s="302"/>
      <c r="AY29" s="302"/>
      <c r="AZ29" s="302"/>
      <c r="BA29" s="302"/>
      <c r="BB29" s="302"/>
      <c r="BC29" s="303"/>
      <c r="BD29" s="304" t="s">
        <v>68</v>
      </c>
      <c r="BI29" s="305"/>
      <c r="BJ29" s="306"/>
      <c r="BK29" s="9" t="s">
        <v>294</v>
      </c>
      <c r="BL29" s="307" t="s">
        <v>295</v>
      </c>
      <c r="BN29" s="14" t="s">
        <v>202</v>
      </c>
      <c r="BO29" s="359" t="s">
        <v>203</v>
      </c>
      <c r="BP29" s="15" t="s">
        <v>296</v>
      </c>
      <c r="BQ29" s="360"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0" t="s">
        <v>274</v>
      </c>
      <c r="EC29" s="311" t="s">
        <v>275</v>
      </c>
      <c r="ED29" s="312" t="s">
        <v>829</v>
      </c>
      <c r="EE29" s="313">
        <v>4.75</v>
      </c>
      <c r="EF29" s="336">
        <v>4.5</v>
      </c>
      <c r="EG29" s="272"/>
      <c r="EH29" s="272"/>
      <c r="EI29" s="272"/>
      <c r="EJ29" s="272"/>
      <c r="EL29" s="837" t="s">
        <v>298</v>
      </c>
      <c r="EM29" s="321" t="s">
        <v>292</v>
      </c>
      <c r="EN29" s="277" t="s">
        <v>293</v>
      </c>
      <c r="EO29" s="277">
        <v>1</v>
      </c>
      <c r="EP29" s="277">
        <v>3</v>
      </c>
      <c r="EQ29" s="332">
        <v>0.75</v>
      </c>
      <c r="ER29" s="332">
        <v>0.75</v>
      </c>
      <c r="ES29" s="332">
        <v>0.75</v>
      </c>
      <c r="ET29" s="842">
        <v>0.75</v>
      </c>
    </row>
    <row r="30" spans="1:150" ht="52.5" customHeight="1" thickBot="1" x14ac:dyDescent="0.25">
      <c r="A30" s="280" t="s">
        <v>53</v>
      </c>
      <c r="B30" s="281" t="s">
        <v>54</v>
      </c>
      <c r="C30" s="282" t="s">
        <v>55</v>
      </c>
      <c r="D30" s="283"/>
      <c r="E30" s="8" t="s">
        <v>57</v>
      </c>
      <c r="F30" s="284" t="str">
        <f t="shared" si="4"/>
        <v>E1.P_A</v>
      </c>
      <c r="G30" s="285" t="s">
        <v>58</v>
      </c>
      <c r="H30" s="285" t="s">
        <v>59</v>
      </c>
      <c r="I30" s="412"/>
      <c r="J30" s="288" t="s">
        <v>268</v>
      </c>
      <c r="K30" s="288" t="str">
        <f t="shared" si="5"/>
        <v>E1.P_A.MR4</v>
      </c>
      <c r="L30" s="413" t="s">
        <v>108</v>
      </c>
      <c r="M30" s="414" t="s">
        <v>269</v>
      </c>
      <c r="N30" s="415">
        <v>0</v>
      </c>
      <c r="O30" s="416">
        <v>0.04</v>
      </c>
      <c r="P30" s="411" t="s">
        <v>112</v>
      </c>
      <c r="Q30" s="293" t="str">
        <f t="shared" si="6"/>
        <v>E1.P_A.MR4-MP04-1</v>
      </c>
      <c r="R30" s="316" t="s">
        <v>304</v>
      </c>
      <c r="S30" s="317" t="s">
        <v>305</v>
      </c>
      <c r="T30" s="296">
        <v>0</v>
      </c>
      <c r="U30" s="297">
        <v>1</v>
      </c>
      <c r="V30" s="296" t="s">
        <v>67</v>
      </c>
      <c r="W30" s="324">
        <v>0.25</v>
      </c>
      <c r="X30" s="325">
        <v>0.25</v>
      </c>
      <c r="Y30" s="324">
        <v>0.25</v>
      </c>
      <c r="Z30" s="326">
        <v>0.25</v>
      </c>
      <c r="AA30" s="301"/>
      <c r="AB30" s="302"/>
      <c r="AC30" s="302"/>
      <c r="AD30" s="302"/>
      <c r="AE30" s="302"/>
      <c r="AF30" s="302"/>
      <c r="AG30" s="302"/>
      <c r="AH30" s="302"/>
      <c r="AI30" s="302"/>
      <c r="AJ30" s="302"/>
      <c r="AK30" s="302"/>
      <c r="AL30" s="302"/>
      <c r="AM30" s="302"/>
      <c r="AN30" s="302"/>
      <c r="AO30" s="302"/>
      <c r="AP30" s="302"/>
      <c r="AQ30" s="302"/>
      <c r="AR30" s="302"/>
      <c r="AS30" s="302"/>
      <c r="AT30" s="302"/>
      <c r="AU30" s="302"/>
      <c r="AV30" s="302"/>
      <c r="AW30" s="302"/>
      <c r="AX30" s="302"/>
      <c r="AY30" s="302"/>
      <c r="AZ30" s="302"/>
      <c r="BA30" s="302"/>
      <c r="BB30" s="302"/>
      <c r="BC30" s="303"/>
      <c r="BD30" s="304" t="s">
        <v>68</v>
      </c>
      <c r="BI30" s="305"/>
      <c r="BJ30" s="306"/>
      <c r="BK30" s="9" t="s">
        <v>306</v>
      </c>
      <c r="BL30" s="307" t="s">
        <v>307</v>
      </c>
      <c r="BN30" s="14" t="s">
        <v>217</v>
      </c>
      <c r="BO30" s="359" t="s">
        <v>218</v>
      </c>
      <c r="BP30" s="15" t="s">
        <v>308</v>
      </c>
      <c r="BQ30" s="360"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0" t="s">
        <v>285</v>
      </c>
      <c r="EC30" s="311" t="s">
        <v>286</v>
      </c>
      <c r="ED30" s="312" t="s">
        <v>872</v>
      </c>
      <c r="EE30" s="361">
        <v>184</v>
      </c>
      <c r="EF30" s="361">
        <v>230</v>
      </c>
      <c r="EG30" s="272"/>
      <c r="EH30" s="272"/>
      <c r="EI30" s="272"/>
      <c r="EJ30" s="272"/>
      <c r="EL30" s="837" t="s">
        <v>310</v>
      </c>
      <c r="EM30" s="321" t="s">
        <v>304</v>
      </c>
      <c r="EN30" s="277" t="s">
        <v>305</v>
      </c>
      <c r="EO30" s="277">
        <v>0</v>
      </c>
      <c r="EP30" s="277">
        <v>1</v>
      </c>
      <c r="EQ30" s="332">
        <v>0.25</v>
      </c>
      <c r="ER30" s="332">
        <v>0.25</v>
      </c>
      <c r="ES30" s="332">
        <v>0.25</v>
      </c>
      <c r="ET30" s="842">
        <v>0.25</v>
      </c>
    </row>
    <row r="31" spans="1:150" ht="75" customHeight="1" thickBot="1" x14ac:dyDescent="0.25">
      <c r="A31" s="280" t="s">
        <v>53</v>
      </c>
      <c r="B31" s="281" t="s">
        <v>54</v>
      </c>
      <c r="C31" s="282" t="s">
        <v>55</v>
      </c>
      <c r="D31" s="283"/>
      <c r="E31" s="8" t="s">
        <v>57</v>
      </c>
      <c r="F31" s="284" t="str">
        <f t="shared" si="4"/>
        <v>E1.P_A</v>
      </c>
      <c r="G31" s="285" t="s">
        <v>58</v>
      </c>
      <c r="H31" s="285" t="s">
        <v>59</v>
      </c>
      <c r="I31" s="417"/>
      <c r="J31" s="288" t="s">
        <v>268</v>
      </c>
      <c r="K31" s="288" t="str">
        <f t="shared" si="5"/>
        <v>E1.P_A.MR4</v>
      </c>
      <c r="L31" s="413" t="s">
        <v>108</v>
      </c>
      <c r="M31" s="414" t="s">
        <v>269</v>
      </c>
      <c r="N31" s="418">
        <v>0</v>
      </c>
      <c r="O31" s="419">
        <v>0.04</v>
      </c>
      <c r="P31" s="411" t="s">
        <v>122</v>
      </c>
      <c r="Q31" s="351" t="str">
        <f t="shared" si="6"/>
        <v>E1.P_A.MR4-MP05-1</v>
      </c>
      <c r="R31" s="339" t="s">
        <v>315</v>
      </c>
      <c r="S31" s="340" t="s">
        <v>316</v>
      </c>
      <c r="T31" s="341">
        <v>120</v>
      </c>
      <c r="U31" s="342">
        <v>1500</v>
      </c>
      <c r="V31" s="354" t="s">
        <v>67</v>
      </c>
      <c r="W31" s="356">
        <v>375</v>
      </c>
      <c r="X31" s="357">
        <v>375</v>
      </c>
      <c r="Y31" s="356">
        <v>375</v>
      </c>
      <c r="Z31" s="358">
        <v>375</v>
      </c>
      <c r="AA31" s="301"/>
      <c r="AB31" s="302"/>
      <c r="AC31" s="302"/>
      <c r="AD31" s="302"/>
      <c r="AE31" s="302"/>
      <c r="AF31" s="302"/>
      <c r="AG31" s="302"/>
      <c r="AH31" s="302"/>
      <c r="AI31" s="302"/>
      <c r="AJ31" s="302"/>
      <c r="AK31" s="302"/>
      <c r="AL31" s="302"/>
      <c r="AM31" s="302"/>
      <c r="AN31" s="302"/>
      <c r="AO31" s="302"/>
      <c r="AP31" s="302"/>
      <c r="AQ31" s="302"/>
      <c r="AR31" s="302"/>
      <c r="AS31" s="302"/>
      <c r="AT31" s="302"/>
      <c r="AU31" s="302"/>
      <c r="AV31" s="302"/>
      <c r="AW31" s="302"/>
      <c r="AX31" s="302"/>
      <c r="AY31" s="302"/>
      <c r="AZ31" s="302"/>
      <c r="BA31" s="302"/>
      <c r="BB31" s="302"/>
      <c r="BC31" s="303"/>
      <c r="BD31" s="304" t="s">
        <v>68</v>
      </c>
      <c r="BI31" s="305"/>
      <c r="BJ31" s="306"/>
      <c r="BK31" s="9" t="s">
        <v>317</v>
      </c>
      <c r="BL31" s="307" t="s">
        <v>318</v>
      </c>
      <c r="BN31" s="14" t="s">
        <v>229</v>
      </c>
      <c r="BO31" s="359"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0" t="s">
        <v>296</v>
      </c>
      <c r="EC31" s="311" t="s">
        <v>297</v>
      </c>
      <c r="ED31" s="312" t="s">
        <v>890</v>
      </c>
      <c r="EE31" s="361">
        <v>0</v>
      </c>
      <c r="EF31" s="361">
        <v>80</v>
      </c>
      <c r="EG31" s="272"/>
      <c r="EH31" s="272"/>
      <c r="EI31" s="272"/>
      <c r="EJ31" s="272"/>
      <c r="EL31" s="837" t="s">
        <v>321</v>
      </c>
      <c r="EM31" s="321" t="s">
        <v>315</v>
      </c>
      <c r="EN31" s="277" t="s">
        <v>316</v>
      </c>
      <c r="EO31" s="277">
        <v>120</v>
      </c>
      <c r="EP31" s="277">
        <v>1500</v>
      </c>
      <c r="EQ31" s="278">
        <v>375</v>
      </c>
      <c r="ER31" s="278">
        <v>375</v>
      </c>
      <c r="ES31" s="278">
        <v>375</v>
      </c>
      <c r="ET31" s="843">
        <v>375</v>
      </c>
    </row>
    <row r="32" spans="1:150" ht="135" customHeight="1" x14ac:dyDescent="0.2">
      <c r="A32" s="280" t="s">
        <v>53</v>
      </c>
      <c r="B32" s="281" t="s">
        <v>54</v>
      </c>
      <c r="C32" s="282" t="s">
        <v>55</v>
      </c>
      <c r="D32" s="283"/>
      <c r="E32" s="8" t="s">
        <v>57</v>
      </c>
      <c r="F32" s="284" t="str">
        <f t="shared" si="4"/>
        <v>E1.P_A</v>
      </c>
      <c r="G32" s="285" t="s">
        <v>58</v>
      </c>
      <c r="H32" s="285" t="s">
        <v>59</v>
      </c>
      <c r="I32" s="408" t="s">
        <v>326</v>
      </c>
      <c r="J32" s="401" t="s">
        <v>327</v>
      </c>
      <c r="K32" s="420" t="str">
        <f t="shared" si="5"/>
        <v>E1.P_A.MR5</v>
      </c>
      <c r="L32" s="364" t="s">
        <v>118</v>
      </c>
      <c r="M32" s="365" t="s">
        <v>328</v>
      </c>
      <c r="N32" s="366">
        <v>0</v>
      </c>
      <c r="O32" s="249">
        <v>1</v>
      </c>
      <c r="P32" s="380" t="s">
        <v>64</v>
      </c>
      <c r="Q32" s="369" t="str">
        <f t="shared" si="6"/>
        <v>E1.P_A.MR5-MP01-1</v>
      </c>
      <c r="R32" s="421" t="s">
        <v>329</v>
      </c>
      <c r="S32" s="371" t="s">
        <v>330</v>
      </c>
      <c r="T32" s="372">
        <v>1</v>
      </c>
      <c r="U32" s="373">
        <v>1</v>
      </c>
      <c r="V32" s="372" t="s">
        <v>102</v>
      </c>
      <c r="W32" s="257">
        <v>1</v>
      </c>
      <c r="X32" s="374">
        <v>0</v>
      </c>
      <c r="Y32" s="257">
        <v>0</v>
      </c>
      <c r="Z32" s="375">
        <v>0</v>
      </c>
      <c r="AA32" s="301"/>
      <c r="AB32" s="302"/>
      <c r="AC32" s="302"/>
      <c r="AD32" s="302"/>
      <c r="AE32" s="302"/>
      <c r="AF32" s="302"/>
      <c r="AG32" s="302"/>
      <c r="AH32" s="302"/>
      <c r="AI32" s="302"/>
      <c r="AJ32" s="302"/>
      <c r="AK32" s="302"/>
      <c r="AL32" s="302"/>
      <c r="AM32" s="302"/>
      <c r="AN32" s="302"/>
      <c r="AO32" s="302"/>
      <c r="AP32" s="302"/>
      <c r="AQ32" s="302"/>
      <c r="AR32" s="302"/>
      <c r="AS32" s="302"/>
      <c r="AT32" s="302"/>
      <c r="AU32" s="302"/>
      <c r="AV32" s="302"/>
      <c r="AW32" s="302"/>
      <c r="AX32" s="302"/>
      <c r="AY32" s="302"/>
      <c r="AZ32" s="302"/>
      <c r="BA32" s="302"/>
      <c r="BB32" s="302"/>
      <c r="BC32" s="303"/>
      <c r="BD32" s="304" t="s">
        <v>68</v>
      </c>
      <c r="BI32" s="305"/>
      <c r="BJ32" s="306"/>
      <c r="BK32" s="9" t="s">
        <v>331</v>
      </c>
      <c r="BL32" s="307" t="s">
        <v>332</v>
      </c>
      <c r="BN32" s="5" t="s">
        <v>238</v>
      </c>
      <c r="BO32" s="270" t="s">
        <v>239</v>
      </c>
      <c r="BP32" s="17" t="s">
        <v>333</v>
      </c>
      <c r="BQ32" s="422"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0" t="s">
        <v>308</v>
      </c>
      <c r="EC32" s="423" t="s">
        <v>309</v>
      </c>
      <c r="ED32" s="312" t="s">
        <v>904</v>
      </c>
      <c r="EE32" s="361">
        <v>0</v>
      </c>
      <c r="EF32" s="361">
        <v>2</v>
      </c>
      <c r="EG32" s="272"/>
      <c r="EH32" s="272"/>
      <c r="EI32" s="272"/>
      <c r="EJ32" s="272"/>
      <c r="EL32" s="846" t="s">
        <v>335</v>
      </c>
      <c r="EM32" s="321" t="s">
        <v>329</v>
      </c>
      <c r="EN32" s="277" t="s">
        <v>330</v>
      </c>
      <c r="EO32" s="277">
        <v>1</v>
      </c>
      <c r="EP32" s="277">
        <v>1</v>
      </c>
      <c r="EQ32" s="332">
        <v>0.25</v>
      </c>
      <c r="ER32" s="332">
        <v>0.25</v>
      </c>
      <c r="ES32" s="332">
        <v>0.25</v>
      </c>
      <c r="ET32" s="842">
        <v>0.25</v>
      </c>
    </row>
    <row r="33" spans="1:150" ht="95.25" customHeight="1" thickBot="1" x14ac:dyDescent="0.25">
      <c r="A33" s="280" t="s">
        <v>53</v>
      </c>
      <c r="B33" s="281" t="s">
        <v>54</v>
      </c>
      <c r="C33" s="282" t="s">
        <v>55</v>
      </c>
      <c r="D33" s="283"/>
      <c r="E33" s="8" t="s">
        <v>57</v>
      </c>
      <c r="F33" s="284" t="str">
        <f t="shared" si="4"/>
        <v>E1.P_A</v>
      </c>
      <c r="G33" s="285" t="s">
        <v>58</v>
      </c>
      <c r="H33" s="285" t="s">
        <v>59</v>
      </c>
      <c r="I33" s="424"/>
      <c r="J33" s="288" t="s">
        <v>327</v>
      </c>
      <c r="K33" s="288" t="str">
        <f t="shared" si="5"/>
        <v>E1.P_A.MR5</v>
      </c>
      <c r="L33" s="413" t="s">
        <v>118</v>
      </c>
      <c r="M33" s="414" t="s">
        <v>328</v>
      </c>
      <c r="N33" s="378">
        <v>0</v>
      </c>
      <c r="O33" s="291">
        <v>1</v>
      </c>
      <c r="P33" s="380" t="s">
        <v>87</v>
      </c>
      <c r="Q33" s="381" t="str">
        <f t="shared" si="6"/>
        <v>E1.P_A.MR5-MP02-1</v>
      </c>
      <c r="R33" s="425" t="s">
        <v>340</v>
      </c>
      <c r="S33" s="317" t="s">
        <v>341</v>
      </c>
      <c r="T33" s="296">
        <v>1</v>
      </c>
      <c r="U33" s="297">
        <v>2</v>
      </c>
      <c r="V33" s="296" t="s">
        <v>67</v>
      </c>
      <c r="W33" s="318">
        <v>0.5</v>
      </c>
      <c r="X33" s="333">
        <v>0.5</v>
      </c>
      <c r="Y33" s="318">
        <v>0.5</v>
      </c>
      <c r="Z33" s="319">
        <v>0.5</v>
      </c>
      <c r="AA33" s="301"/>
      <c r="AB33" s="302"/>
      <c r="AC33" s="302"/>
      <c r="AD33" s="302"/>
      <c r="AE33" s="302"/>
      <c r="AF33" s="302"/>
      <c r="AG33" s="302"/>
      <c r="AH33" s="302"/>
      <c r="AI33" s="302"/>
      <c r="AJ33" s="302"/>
      <c r="AK33" s="302"/>
      <c r="AL33" s="302"/>
      <c r="AM33" s="302"/>
      <c r="AN33" s="302"/>
      <c r="AO33" s="302"/>
      <c r="AP33" s="302"/>
      <c r="AQ33" s="302"/>
      <c r="AR33" s="302"/>
      <c r="AS33" s="302"/>
      <c r="AT33" s="302"/>
      <c r="AU33" s="302"/>
      <c r="AV33" s="302"/>
      <c r="AW33" s="302"/>
      <c r="AX33" s="302"/>
      <c r="AY33" s="302"/>
      <c r="AZ33" s="302"/>
      <c r="BA33" s="302"/>
      <c r="BB33" s="302"/>
      <c r="BC33" s="303"/>
      <c r="BD33" s="304" t="s">
        <v>68</v>
      </c>
      <c r="BI33" s="305"/>
      <c r="BJ33" s="306"/>
      <c r="BK33" s="9" t="s">
        <v>342</v>
      </c>
      <c r="BL33" s="307" t="s">
        <v>343</v>
      </c>
      <c r="BN33" s="12" t="s">
        <v>238</v>
      </c>
      <c r="BO33" s="334" t="s">
        <v>239</v>
      </c>
      <c r="BP33" s="18" t="s">
        <v>344</v>
      </c>
      <c r="BQ33" s="426"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0" t="s">
        <v>319</v>
      </c>
      <c r="EC33" s="311" t="s">
        <v>320</v>
      </c>
      <c r="ED33" s="312" t="s">
        <v>927</v>
      </c>
      <c r="EE33" s="361">
        <v>665</v>
      </c>
      <c r="EF33" s="361">
        <v>1100</v>
      </c>
      <c r="EG33" s="272"/>
      <c r="EH33" s="272"/>
      <c r="EI33" s="272"/>
      <c r="EJ33" s="272"/>
      <c r="EL33" s="846" t="s">
        <v>346</v>
      </c>
      <c r="EM33" s="321" t="s">
        <v>340</v>
      </c>
      <c r="EN33" s="277" t="s">
        <v>341</v>
      </c>
      <c r="EO33" s="277">
        <v>1</v>
      </c>
      <c r="EP33" s="277">
        <v>2</v>
      </c>
      <c r="EQ33" s="279">
        <v>0.5</v>
      </c>
      <c r="ER33" s="279">
        <v>0.5</v>
      </c>
      <c r="ES33" s="279">
        <v>0.5</v>
      </c>
      <c r="ET33" s="847">
        <v>0.5</v>
      </c>
    </row>
    <row r="34" spans="1:150" ht="105" customHeight="1" thickBot="1" x14ac:dyDescent="0.25">
      <c r="A34" s="280" t="s">
        <v>53</v>
      </c>
      <c r="B34" s="281" t="s">
        <v>54</v>
      </c>
      <c r="C34" s="282" t="s">
        <v>55</v>
      </c>
      <c r="D34" s="283"/>
      <c r="E34" s="8" t="s">
        <v>57</v>
      </c>
      <c r="F34" s="284" t="str">
        <f t="shared" si="4"/>
        <v>E1.P_A</v>
      </c>
      <c r="G34" s="285" t="s">
        <v>58</v>
      </c>
      <c r="H34" s="285" t="s">
        <v>59</v>
      </c>
      <c r="I34" s="424"/>
      <c r="J34" s="288" t="s">
        <v>327</v>
      </c>
      <c r="K34" s="288" t="str">
        <f t="shared" si="5"/>
        <v>E1.P_A.MR5</v>
      </c>
      <c r="L34" s="413" t="s">
        <v>118</v>
      </c>
      <c r="M34" s="414" t="s">
        <v>328</v>
      </c>
      <c r="N34" s="378">
        <v>0</v>
      </c>
      <c r="O34" s="291">
        <v>1</v>
      </c>
      <c r="P34" s="380" t="s">
        <v>99</v>
      </c>
      <c r="Q34" s="381" t="str">
        <f t="shared" si="6"/>
        <v>E1.P_A.MR5-MP03-1</v>
      </c>
      <c r="R34" s="425" t="s">
        <v>351</v>
      </c>
      <c r="S34" s="317" t="s">
        <v>352</v>
      </c>
      <c r="T34" s="296">
        <v>5</v>
      </c>
      <c r="U34" s="385">
        <v>6</v>
      </c>
      <c r="V34" s="384" t="s">
        <v>67</v>
      </c>
      <c r="W34" s="298">
        <v>2</v>
      </c>
      <c r="X34" s="299">
        <v>2</v>
      </c>
      <c r="Y34" s="298">
        <v>1</v>
      </c>
      <c r="Z34" s="300">
        <v>1</v>
      </c>
      <c r="AA34" s="386"/>
      <c r="AB34" s="387"/>
      <c r="AC34" s="387"/>
      <c r="AD34" s="387"/>
      <c r="AE34" s="387"/>
      <c r="AF34" s="387"/>
      <c r="AG34" s="387"/>
      <c r="AH34" s="387"/>
      <c r="AI34" s="387"/>
      <c r="AJ34" s="387"/>
      <c r="AK34" s="387"/>
      <c r="AL34" s="387"/>
      <c r="AM34" s="387"/>
      <c r="AN34" s="387"/>
      <c r="AO34" s="387"/>
      <c r="AP34" s="387"/>
      <c r="AQ34" s="387"/>
      <c r="AR34" s="387"/>
      <c r="AS34" s="387"/>
      <c r="AT34" s="387"/>
      <c r="AU34" s="387"/>
      <c r="AV34" s="387"/>
      <c r="AW34" s="387"/>
      <c r="AX34" s="387"/>
      <c r="AY34" s="387"/>
      <c r="AZ34" s="387"/>
      <c r="BA34" s="387"/>
      <c r="BB34" s="387"/>
      <c r="BC34" s="388"/>
      <c r="BD34" s="304" t="s">
        <v>68</v>
      </c>
      <c r="BI34" s="305"/>
      <c r="BJ34" s="306"/>
      <c r="BK34" s="9" t="s">
        <v>353</v>
      </c>
      <c r="BL34" s="307" t="s">
        <v>354</v>
      </c>
      <c r="BN34" s="14" t="s">
        <v>249</v>
      </c>
      <c r="BO34" s="359" t="s">
        <v>250</v>
      </c>
      <c r="BP34" s="15" t="s">
        <v>355</v>
      </c>
      <c r="BQ34" s="335"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0" t="s">
        <v>333</v>
      </c>
      <c r="EC34" s="311" t="s">
        <v>334</v>
      </c>
      <c r="ED34" s="312" t="s">
        <v>953</v>
      </c>
      <c r="EE34" s="361">
        <v>25</v>
      </c>
      <c r="EF34" s="361">
        <v>90</v>
      </c>
      <c r="EG34" s="272"/>
      <c r="EH34" s="272"/>
      <c r="EI34" s="272"/>
      <c r="EJ34" s="272"/>
      <c r="EL34" s="846" t="s">
        <v>357</v>
      </c>
      <c r="EM34" s="321" t="s">
        <v>351</v>
      </c>
      <c r="EN34" s="277" t="s">
        <v>352</v>
      </c>
      <c r="EO34" s="277">
        <v>5</v>
      </c>
      <c r="EP34" s="389">
        <v>6</v>
      </c>
      <c r="EQ34" s="278">
        <v>2</v>
      </c>
      <c r="ER34" s="278">
        <v>2</v>
      </c>
      <c r="ES34" s="278">
        <v>1</v>
      </c>
      <c r="ET34" s="843">
        <v>1</v>
      </c>
    </row>
    <row r="35" spans="1:150" ht="85.5" customHeight="1" thickBot="1" x14ac:dyDescent="0.25">
      <c r="A35" s="280" t="s">
        <v>53</v>
      </c>
      <c r="B35" s="281" t="s">
        <v>54</v>
      </c>
      <c r="C35" s="282" t="s">
        <v>55</v>
      </c>
      <c r="D35" s="283"/>
      <c r="E35" s="8" t="s">
        <v>57</v>
      </c>
      <c r="F35" s="284" t="str">
        <f t="shared" si="4"/>
        <v>E1.P_A</v>
      </c>
      <c r="G35" s="427" t="s">
        <v>58</v>
      </c>
      <c r="H35" s="427" t="s">
        <v>59</v>
      </c>
      <c r="I35" s="428"/>
      <c r="J35" s="404" t="s">
        <v>327</v>
      </c>
      <c r="K35" s="404" t="str">
        <f t="shared" si="5"/>
        <v>E1.P_A.MR5</v>
      </c>
      <c r="L35" s="429" t="s">
        <v>118</v>
      </c>
      <c r="M35" s="430" t="s">
        <v>328</v>
      </c>
      <c r="N35" s="392">
        <v>0</v>
      </c>
      <c r="O35" s="431">
        <v>1</v>
      </c>
      <c r="P35" s="380" t="s">
        <v>112</v>
      </c>
      <c r="Q35" s="395" t="str">
        <f t="shared" si="6"/>
        <v>E1.P_A.MR5-MP04-1</v>
      </c>
      <c r="R35" s="432" t="s">
        <v>362</v>
      </c>
      <c r="S35" s="353" t="s">
        <v>363</v>
      </c>
      <c r="T35" s="354">
        <v>0</v>
      </c>
      <c r="U35" s="355">
        <v>1</v>
      </c>
      <c r="V35" s="354" t="s">
        <v>67</v>
      </c>
      <c r="W35" s="398">
        <v>0.25</v>
      </c>
      <c r="X35" s="399">
        <v>0.25</v>
      </c>
      <c r="Y35" s="398">
        <v>0.25</v>
      </c>
      <c r="Z35" s="400">
        <v>0.25</v>
      </c>
      <c r="AA35" s="301"/>
      <c r="AB35" s="302"/>
      <c r="AC35" s="302"/>
      <c r="AD35" s="302"/>
      <c r="AE35" s="302"/>
      <c r="AF35" s="302"/>
      <c r="AG35" s="302"/>
      <c r="AH35" s="302"/>
      <c r="AI35" s="302"/>
      <c r="AJ35" s="302"/>
      <c r="AK35" s="302"/>
      <c r="AL35" s="302"/>
      <c r="AM35" s="302"/>
      <c r="AN35" s="302"/>
      <c r="AO35" s="302"/>
      <c r="AP35" s="302"/>
      <c r="AQ35" s="302"/>
      <c r="AR35" s="302"/>
      <c r="AS35" s="302"/>
      <c r="AT35" s="302"/>
      <c r="AU35" s="302"/>
      <c r="AV35" s="302"/>
      <c r="AW35" s="302"/>
      <c r="AX35" s="302"/>
      <c r="AY35" s="302"/>
      <c r="AZ35" s="302"/>
      <c r="BA35" s="302"/>
      <c r="BB35" s="302"/>
      <c r="BC35" s="303"/>
      <c r="BD35" s="304" t="s">
        <v>68</v>
      </c>
      <c r="BI35" s="305"/>
      <c r="BJ35" s="306"/>
      <c r="BK35" s="9" t="s">
        <v>364</v>
      </c>
      <c r="BL35" s="307" t="s">
        <v>365</v>
      </c>
      <c r="BN35" s="14" t="s">
        <v>258</v>
      </c>
      <c r="BO35" s="359"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0" t="s">
        <v>344</v>
      </c>
      <c r="EC35" s="311" t="s">
        <v>345</v>
      </c>
      <c r="ED35" s="312" t="s">
        <v>975</v>
      </c>
      <c r="EE35" s="361">
        <v>18152</v>
      </c>
      <c r="EF35" s="361">
        <v>40000</v>
      </c>
      <c r="EG35" s="272"/>
      <c r="EH35" s="272"/>
      <c r="EI35" s="272"/>
      <c r="EJ35" s="272"/>
      <c r="EL35" s="846" t="s">
        <v>368</v>
      </c>
      <c r="EM35" s="321" t="s">
        <v>362</v>
      </c>
      <c r="EN35" s="277" t="s">
        <v>363</v>
      </c>
      <c r="EO35" s="277">
        <v>0</v>
      </c>
      <c r="EP35" s="277">
        <v>1</v>
      </c>
      <c r="EQ35" s="332">
        <v>0.25</v>
      </c>
      <c r="ER35" s="332">
        <v>0.25</v>
      </c>
      <c r="ES35" s="332">
        <v>0.25</v>
      </c>
      <c r="ET35" s="842">
        <v>0.25</v>
      </c>
    </row>
    <row r="36" spans="1:150" ht="78.75" customHeight="1" thickBot="1" x14ac:dyDescent="0.25">
      <c r="A36" s="280" t="s">
        <v>53</v>
      </c>
      <c r="B36" s="433" t="s">
        <v>54</v>
      </c>
      <c r="C36" s="434" t="s">
        <v>55</v>
      </c>
      <c r="D36" s="435" t="s">
        <v>371</v>
      </c>
      <c r="E36" s="3" t="s">
        <v>372</v>
      </c>
      <c r="F36" s="436" t="str">
        <f t="shared" si="4"/>
        <v>E1.P_B</v>
      </c>
      <c r="G36" s="437" t="s">
        <v>79</v>
      </c>
      <c r="H36" s="438" t="s">
        <v>152</v>
      </c>
      <c r="I36" s="408" t="s">
        <v>373</v>
      </c>
      <c r="J36" s="439" t="s">
        <v>61</v>
      </c>
      <c r="K36" s="420" t="str">
        <f t="shared" si="5"/>
        <v>E1.P_B.MR1</v>
      </c>
      <c r="L36" s="364" t="s">
        <v>128</v>
      </c>
      <c r="M36" s="365" t="s">
        <v>374</v>
      </c>
      <c r="N36" s="410">
        <v>0.2</v>
      </c>
      <c r="O36" s="410">
        <v>1</v>
      </c>
      <c r="P36" s="411" t="s">
        <v>64</v>
      </c>
      <c r="Q36" s="251" t="str">
        <f t="shared" si="6"/>
        <v>E1.P_B.MR1-MP01-1</v>
      </c>
      <c r="R36" s="339" t="s">
        <v>375</v>
      </c>
      <c r="S36" s="340" t="s">
        <v>376</v>
      </c>
      <c r="T36" s="409">
        <v>0.6</v>
      </c>
      <c r="U36" s="440">
        <v>1</v>
      </c>
      <c r="V36" s="256" t="s">
        <v>67</v>
      </c>
      <c r="W36" s="257">
        <v>0</v>
      </c>
      <c r="X36" s="258">
        <v>0.5</v>
      </c>
      <c r="Y36" s="259">
        <v>0.5</v>
      </c>
      <c r="Z36" s="375">
        <v>0</v>
      </c>
      <c r="AA36" s="441">
        <f>45000000+5000000+42000000+149295165+52000000+40000000+81871606+88245720+1159140+75000000+32000000+27000000+100000000+35877140+233000000+25185824+704835+1684614000+815386000-2500000000+2500000000</f>
        <v>3533339430</v>
      </c>
      <c r="AB36" s="442">
        <f>893704160+48000000+51000000+43000000+96928+5128394+13003958</f>
        <v>1053933440</v>
      </c>
      <c r="AC36" s="442">
        <v>500000000</v>
      </c>
      <c r="AD36" s="442"/>
      <c r="AE36" s="442"/>
      <c r="AF36" s="442">
        <f>469367247+541637228+1499262124+16008270+122259387+28727650+1995078</f>
        <v>2679256984</v>
      </c>
      <c r="AG36" s="442">
        <f>SUM(AA36:AF36)</f>
        <v>7766529854</v>
      </c>
      <c r="AH36" s="442">
        <f>AA36*1.035</f>
        <v>3657006310.0499997</v>
      </c>
      <c r="AI36" s="442">
        <f>AB36*1.035</f>
        <v>1090821110.3999999</v>
      </c>
      <c r="AJ36" s="442">
        <f>AC36*1.035-87500000</f>
        <v>429999999.99999994</v>
      </c>
      <c r="AK36" s="442">
        <f>AD36*1.035</f>
        <v>0</v>
      </c>
      <c r="AL36" s="442">
        <f>AE36*1.035</f>
        <v>0</v>
      </c>
      <c r="AM36" s="442">
        <f>AF36*1.035</f>
        <v>2773030978.4399996</v>
      </c>
      <c r="AN36" s="442">
        <f t="shared" ref="AN36" si="8">SUM(AH36:AM36)</f>
        <v>7950858398.8899994</v>
      </c>
      <c r="AO36" s="442">
        <f>AH36*1.035-2500000000</f>
        <v>1285001530.9017496</v>
      </c>
      <c r="AP36" s="442">
        <f t="shared" ref="AP36:AT36" si="9">AI36*1.035</f>
        <v>1128999849.2639997</v>
      </c>
      <c r="AQ36" s="442">
        <f>AJ36*1.035-87500000</f>
        <v>357549999.99999988</v>
      </c>
      <c r="AR36" s="442">
        <f t="shared" si="9"/>
        <v>0</v>
      </c>
      <c r="AS36" s="442">
        <f t="shared" si="9"/>
        <v>0</v>
      </c>
      <c r="AT36" s="442">
        <f t="shared" si="9"/>
        <v>2870087062.6853995</v>
      </c>
      <c r="AU36" s="442">
        <f t="shared" ref="AU36" si="10">SUM(AO36:AT36)</f>
        <v>5641638442.8511486</v>
      </c>
      <c r="AV36" s="442">
        <f>AO36*1.035</f>
        <v>1329976584.4833107</v>
      </c>
      <c r="AW36" s="442">
        <f t="shared" ref="AW36:BA36" si="11">AP36*1.035</f>
        <v>1168514843.9882395</v>
      </c>
      <c r="AX36" s="442">
        <f t="shared" si="11"/>
        <v>370064249.99999982</v>
      </c>
      <c r="AY36" s="442">
        <f t="shared" si="11"/>
        <v>0</v>
      </c>
      <c r="AZ36" s="442">
        <f t="shared" si="11"/>
        <v>0</v>
      </c>
      <c r="BA36" s="442">
        <f t="shared" si="11"/>
        <v>2970540109.8793883</v>
      </c>
      <c r="BB36" s="442">
        <f t="shared" ref="BB36" si="12">SUM(AV36:BA36)</f>
        <v>5839095788.3509388</v>
      </c>
      <c r="BC36" s="443">
        <f t="shared" ref="BC36" si="13">+BB36+AU36+AN36+AG36</f>
        <v>27198122484.092087</v>
      </c>
      <c r="BD36" s="304" t="s">
        <v>377</v>
      </c>
      <c r="BI36" s="305"/>
      <c r="BJ36" s="306"/>
      <c r="BK36" s="16" t="s">
        <v>378</v>
      </c>
      <c r="BL36" s="376" t="s">
        <v>379</v>
      </c>
      <c r="BN36" s="5" t="s">
        <v>272</v>
      </c>
      <c r="BO36" s="270" t="s">
        <v>273</v>
      </c>
      <c r="BP36" s="17" t="s">
        <v>380</v>
      </c>
      <c r="BQ36" s="422"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0" t="s">
        <v>355</v>
      </c>
      <c r="EC36" s="311" t="s">
        <v>356</v>
      </c>
      <c r="ED36" s="312" t="s">
        <v>995</v>
      </c>
      <c r="EE36" s="444">
        <v>87</v>
      </c>
      <c r="EF36" s="444">
        <v>114</v>
      </c>
      <c r="EG36" s="272"/>
      <c r="EH36" s="272"/>
      <c r="EI36" s="272"/>
      <c r="EJ36" s="272"/>
      <c r="EL36" s="837" t="s">
        <v>382</v>
      </c>
      <c r="EM36" s="321" t="s">
        <v>375</v>
      </c>
      <c r="EN36" s="277" t="s">
        <v>1898</v>
      </c>
      <c r="EO36" s="278">
        <v>60</v>
      </c>
      <c r="EP36" s="278">
        <v>100</v>
      </c>
      <c r="EQ36" s="278">
        <v>0</v>
      </c>
      <c r="ER36" s="838">
        <v>0</v>
      </c>
      <c r="ES36" s="279">
        <v>50</v>
      </c>
      <c r="ET36" s="849">
        <v>50</v>
      </c>
    </row>
    <row r="37" spans="1:150" ht="51" customHeight="1" thickBot="1" x14ac:dyDescent="0.25">
      <c r="A37" s="280" t="s">
        <v>53</v>
      </c>
      <c r="B37" s="281" t="s">
        <v>54</v>
      </c>
      <c r="C37" s="282" t="s">
        <v>55</v>
      </c>
      <c r="D37" s="283"/>
      <c r="E37" s="8" t="s">
        <v>372</v>
      </c>
      <c r="F37" s="284" t="str">
        <f t="shared" si="4"/>
        <v>E1.P_B</v>
      </c>
      <c r="G37" s="445" t="s">
        <v>79</v>
      </c>
      <c r="H37" s="446" t="s">
        <v>152</v>
      </c>
      <c r="I37" s="447"/>
      <c r="J37" s="287" t="s">
        <v>61</v>
      </c>
      <c r="K37" s="288" t="str">
        <f t="shared" si="5"/>
        <v>E1.P_B.MR1</v>
      </c>
      <c r="L37" s="448" t="s">
        <v>128</v>
      </c>
      <c r="M37" s="449" t="s">
        <v>374</v>
      </c>
      <c r="N37" s="416">
        <v>0.2</v>
      </c>
      <c r="O37" s="416">
        <v>1</v>
      </c>
      <c r="P37" s="411" t="s">
        <v>87</v>
      </c>
      <c r="Q37" s="293" t="str">
        <f t="shared" si="6"/>
        <v>E1.P_B.MR1-MP02-1</v>
      </c>
      <c r="R37" s="370" t="s">
        <v>388</v>
      </c>
      <c r="S37" s="371" t="s">
        <v>389</v>
      </c>
      <c r="T37" s="372">
        <v>0</v>
      </c>
      <c r="U37" s="373">
        <v>1</v>
      </c>
      <c r="V37" s="296" t="s">
        <v>67</v>
      </c>
      <c r="W37" s="298">
        <v>0</v>
      </c>
      <c r="X37" s="299">
        <v>0</v>
      </c>
      <c r="Y37" s="318">
        <v>0.5</v>
      </c>
      <c r="Z37" s="319">
        <v>0.5</v>
      </c>
      <c r="AA37" s="301"/>
      <c r="AB37" s="302"/>
      <c r="AC37" s="302"/>
      <c r="AD37" s="302"/>
      <c r="AE37" s="302"/>
      <c r="AF37" s="302"/>
      <c r="AG37" s="302"/>
      <c r="AH37" s="302"/>
      <c r="AI37" s="302"/>
      <c r="AJ37" s="302"/>
      <c r="AK37" s="302"/>
      <c r="AL37" s="302"/>
      <c r="AM37" s="302"/>
      <c r="AN37" s="302"/>
      <c r="AO37" s="302"/>
      <c r="AP37" s="302"/>
      <c r="AQ37" s="302"/>
      <c r="AR37" s="302"/>
      <c r="AS37" s="302"/>
      <c r="AT37" s="302"/>
      <c r="AU37" s="302"/>
      <c r="AV37" s="302"/>
      <c r="AW37" s="302"/>
      <c r="AX37" s="302"/>
      <c r="AY37" s="302"/>
      <c r="AZ37" s="302"/>
      <c r="BA37" s="302"/>
      <c r="BB37" s="302"/>
      <c r="BC37" s="303"/>
      <c r="BD37" s="304" t="s">
        <v>377</v>
      </c>
      <c r="BI37" s="382" t="s">
        <v>103</v>
      </c>
      <c r="BJ37" s="383" t="s">
        <v>104</v>
      </c>
      <c r="BK37" s="4" t="s">
        <v>390</v>
      </c>
      <c r="BL37" s="269" t="s">
        <v>391</v>
      </c>
      <c r="BN37" s="12" t="s">
        <v>272</v>
      </c>
      <c r="BO37" s="334" t="s">
        <v>273</v>
      </c>
      <c r="BP37" s="19" t="s">
        <v>392</v>
      </c>
      <c r="BQ37" s="450"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1785</v>
      </c>
      <c r="DY37" s="7" t="s">
        <v>396</v>
      </c>
      <c r="DZ37" s="7" t="s">
        <v>397</v>
      </c>
      <c r="EB37" s="310" t="s">
        <v>366</v>
      </c>
      <c r="EC37" s="311" t="s">
        <v>367</v>
      </c>
      <c r="ED37" s="312" t="s">
        <v>1073</v>
      </c>
      <c r="EE37" s="320" t="s">
        <v>1074</v>
      </c>
      <c r="EF37" s="320" t="s">
        <v>1075</v>
      </c>
      <c r="EG37" s="272"/>
      <c r="EH37" s="272"/>
      <c r="EI37" s="272"/>
      <c r="EJ37" s="272"/>
      <c r="EL37" s="837" t="s">
        <v>394</v>
      </c>
      <c r="EM37" s="321" t="s">
        <v>388</v>
      </c>
      <c r="EN37" s="277" t="s">
        <v>389</v>
      </c>
      <c r="EO37" s="277">
        <v>0</v>
      </c>
      <c r="EP37" s="277">
        <v>1</v>
      </c>
      <c r="EQ37" s="278">
        <v>0</v>
      </c>
      <c r="ER37" s="278">
        <v>0</v>
      </c>
      <c r="ES37" s="279">
        <v>0.5</v>
      </c>
      <c r="ET37" s="847">
        <v>0.5</v>
      </c>
    </row>
    <row r="38" spans="1:150" ht="81" customHeight="1" x14ac:dyDescent="0.2">
      <c r="A38" s="280" t="s">
        <v>53</v>
      </c>
      <c r="B38" s="281" t="s">
        <v>54</v>
      </c>
      <c r="C38" s="282" t="s">
        <v>55</v>
      </c>
      <c r="D38" s="283"/>
      <c r="E38" s="8" t="s">
        <v>372</v>
      </c>
      <c r="F38" s="284" t="str">
        <f t="shared" si="4"/>
        <v>E1.P_B</v>
      </c>
      <c r="G38" s="445" t="s">
        <v>79</v>
      </c>
      <c r="H38" s="446" t="s">
        <v>152</v>
      </c>
      <c r="I38" s="447"/>
      <c r="J38" s="287" t="s">
        <v>61</v>
      </c>
      <c r="K38" s="288" t="str">
        <f t="shared" si="5"/>
        <v>E1.P_B.MR1</v>
      </c>
      <c r="L38" s="448" t="s">
        <v>128</v>
      </c>
      <c r="M38" s="449" t="s">
        <v>374</v>
      </c>
      <c r="N38" s="416">
        <v>0.2</v>
      </c>
      <c r="O38" s="416">
        <v>1</v>
      </c>
      <c r="P38" s="411" t="s">
        <v>99</v>
      </c>
      <c r="Q38" s="293" t="str">
        <f t="shared" si="6"/>
        <v>E1.P_B.MR1-MP03-1</v>
      </c>
      <c r="R38" s="316" t="s">
        <v>399</v>
      </c>
      <c r="S38" s="317" t="s">
        <v>400</v>
      </c>
      <c r="T38" s="296">
        <v>0</v>
      </c>
      <c r="U38" s="297">
        <v>1</v>
      </c>
      <c r="V38" s="296" t="s">
        <v>67</v>
      </c>
      <c r="W38" s="324">
        <v>0.25</v>
      </c>
      <c r="X38" s="325">
        <v>0.25</v>
      </c>
      <c r="Y38" s="324">
        <v>0.25</v>
      </c>
      <c r="Z38" s="326">
        <v>0.25</v>
      </c>
      <c r="AA38" s="301"/>
      <c r="AB38" s="302"/>
      <c r="AC38" s="302"/>
      <c r="AD38" s="302"/>
      <c r="AE38" s="302"/>
      <c r="AF38" s="302"/>
      <c r="AG38" s="302"/>
      <c r="AH38" s="302"/>
      <c r="AI38" s="302"/>
      <c r="AJ38" s="302"/>
      <c r="AK38" s="302"/>
      <c r="AL38" s="302"/>
      <c r="AM38" s="302"/>
      <c r="AN38" s="302"/>
      <c r="AO38" s="302"/>
      <c r="AP38" s="302"/>
      <c r="AQ38" s="302"/>
      <c r="AR38" s="302"/>
      <c r="AS38" s="302"/>
      <c r="AT38" s="302"/>
      <c r="AU38" s="302"/>
      <c r="AV38" s="302"/>
      <c r="AW38" s="302"/>
      <c r="AX38" s="302"/>
      <c r="AY38" s="302"/>
      <c r="AZ38" s="302"/>
      <c r="BA38" s="302"/>
      <c r="BB38" s="302"/>
      <c r="BC38" s="303"/>
      <c r="BD38" s="304" t="s">
        <v>377</v>
      </c>
      <c r="BI38" s="305"/>
      <c r="BJ38" s="306"/>
      <c r="BK38" s="9" t="s">
        <v>401</v>
      </c>
      <c r="BL38" s="307" t="s">
        <v>402</v>
      </c>
      <c r="BN38" s="5" t="s">
        <v>283</v>
      </c>
      <c r="BO38" s="270" t="s">
        <v>284</v>
      </c>
      <c r="BP38" s="17" t="s">
        <v>403</v>
      </c>
      <c r="BQ38" s="422"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0" t="s">
        <v>380</v>
      </c>
      <c r="EC38" s="311" t="s">
        <v>381</v>
      </c>
      <c r="ED38" s="312" t="s">
        <v>1129</v>
      </c>
      <c r="EE38" s="361">
        <v>99</v>
      </c>
      <c r="EF38" s="361">
        <v>99</v>
      </c>
      <c r="EG38" s="272"/>
      <c r="EH38" s="272"/>
      <c r="EI38" s="272"/>
      <c r="EJ38" s="272"/>
      <c r="EL38" s="837" t="s">
        <v>405</v>
      </c>
      <c r="EM38" s="321" t="s">
        <v>399</v>
      </c>
      <c r="EN38" s="277" t="s">
        <v>400</v>
      </c>
      <c r="EO38" s="277">
        <v>0</v>
      </c>
      <c r="EP38" s="277">
        <v>1</v>
      </c>
      <c r="EQ38" s="332">
        <v>0.25</v>
      </c>
      <c r="ER38" s="332">
        <v>0.25</v>
      </c>
      <c r="ES38" s="332">
        <v>0.25</v>
      </c>
      <c r="ET38" s="842">
        <v>0.25</v>
      </c>
    </row>
    <row r="39" spans="1:150" ht="57" customHeight="1" thickBot="1" x14ac:dyDescent="0.25">
      <c r="A39" s="280" t="s">
        <v>53</v>
      </c>
      <c r="B39" s="281" t="s">
        <v>54</v>
      </c>
      <c r="C39" s="282" t="s">
        <v>55</v>
      </c>
      <c r="D39" s="283"/>
      <c r="E39" s="8" t="s">
        <v>372</v>
      </c>
      <c r="F39" s="284" t="str">
        <f t="shared" si="4"/>
        <v>E1.P_B</v>
      </c>
      <c r="G39" s="445" t="s">
        <v>79</v>
      </c>
      <c r="H39" s="446" t="s">
        <v>152</v>
      </c>
      <c r="I39" s="451"/>
      <c r="J39" s="344" t="s">
        <v>61</v>
      </c>
      <c r="K39" s="404" t="str">
        <f t="shared" si="5"/>
        <v>E1.P_B.MR1</v>
      </c>
      <c r="L39" s="452" t="s">
        <v>128</v>
      </c>
      <c r="M39" s="453" t="s">
        <v>374</v>
      </c>
      <c r="N39" s="419">
        <v>0.2</v>
      </c>
      <c r="O39" s="419">
        <v>1</v>
      </c>
      <c r="P39" s="411" t="s">
        <v>112</v>
      </c>
      <c r="Q39" s="454" t="str">
        <f t="shared" si="6"/>
        <v>E1.P_B.MR1-MP04-1</v>
      </c>
      <c r="R39" s="352" t="s">
        <v>410</v>
      </c>
      <c r="S39" s="353" t="s">
        <v>411</v>
      </c>
      <c r="T39" s="354">
        <v>0</v>
      </c>
      <c r="U39" s="355">
        <v>1</v>
      </c>
      <c r="V39" s="354" t="s">
        <v>67</v>
      </c>
      <c r="W39" s="356">
        <v>0</v>
      </c>
      <c r="X39" s="357">
        <v>0</v>
      </c>
      <c r="Y39" s="406">
        <v>0.5</v>
      </c>
      <c r="Z39" s="407">
        <v>0.5</v>
      </c>
      <c r="AA39" s="301"/>
      <c r="AB39" s="302"/>
      <c r="AC39" s="302"/>
      <c r="AD39" s="302"/>
      <c r="AE39" s="302"/>
      <c r="AF39" s="302"/>
      <c r="AG39" s="302"/>
      <c r="AH39" s="302"/>
      <c r="AI39" s="302"/>
      <c r="AJ39" s="302"/>
      <c r="AK39" s="302"/>
      <c r="AL39" s="302"/>
      <c r="AM39" s="302"/>
      <c r="AN39" s="302"/>
      <c r="AO39" s="302"/>
      <c r="AP39" s="302"/>
      <c r="AQ39" s="302"/>
      <c r="AR39" s="302"/>
      <c r="AS39" s="302"/>
      <c r="AT39" s="302"/>
      <c r="AU39" s="302"/>
      <c r="AV39" s="302"/>
      <c r="AW39" s="302"/>
      <c r="AX39" s="302"/>
      <c r="AY39" s="302"/>
      <c r="AZ39" s="302"/>
      <c r="BA39" s="302"/>
      <c r="BB39" s="302"/>
      <c r="BC39" s="303"/>
      <c r="BD39" s="304" t="s">
        <v>377</v>
      </c>
      <c r="BI39" s="305"/>
      <c r="BJ39" s="306"/>
      <c r="BK39" s="9" t="s">
        <v>412</v>
      </c>
      <c r="BL39" s="307" t="s">
        <v>413</v>
      </c>
      <c r="BN39" s="12" t="s">
        <v>283</v>
      </c>
      <c r="BO39" s="334" t="s">
        <v>284</v>
      </c>
      <c r="BP39" s="18" t="s">
        <v>414</v>
      </c>
      <c r="BQ39" s="426"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0" t="s">
        <v>392</v>
      </c>
      <c r="EC39" s="311" t="s">
        <v>393</v>
      </c>
      <c r="ED39" s="312" t="s">
        <v>1143</v>
      </c>
      <c r="EE39" s="361">
        <v>2</v>
      </c>
      <c r="EF39" s="361">
        <v>5</v>
      </c>
      <c r="EG39" s="272"/>
      <c r="EH39" s="272"/>
      <c r="EI39" s="272"/>
      <c r="EJ39" s="272"/>
      <c r="EL39" s="852" t="s">
        <v>416</v>
      </c>
      <c r="EM39" s="853" t="s">
        <v>410</v>
      </c>
      <c r="EN39" s="840" t="s">
        <v>411</v>
      </c>
      <c r="EO39" s="840">
        <v>0</v>
      </c>
      <c r="EP39" s="840">
        <v>1</v>
      </c>
      <c r="EQ39" s="841">
        <v>0</v>
      </c>
      <c r="ER39" s="841">
        <v>0</v>
      </c>
      <c r="ES39" s="850">
        <v>0.5</v>
      </c>
      <c r="ET39" s="851">
        <v>0.5</v>
      </c>
    </row>
    <row r="40" spans="1:150" ht="98.25" customHeight="1" thickBot="1" x14ac:dyDescent="0.25">
      <c r="A40" s="280" t="s">
        <v>53</v>
      </c>
      <c r="B40" s="455" t="s">
        <v>54</v>
      </c>
      <c r="C40" s="456" t="s">
        <v>55</v>
      </c>
      <c r="D40" s="456"/>
      <c r="E40" s="8" t="s">
        <v>372</v>
      </c>
      <c r="F40" s="284" t="str">
        <f t="shared" si="4"/>
        <v>E1.P_B</v>
      </c>
      <c r="G40" s="457" t="s">
        <v>79</v>
      </c>
      <c r="H40" s="457" t="s">
        <v>152</v>
      </c>
      <c r="I40" s="458" t="s">
        <v>419</v>
      </c>
      <c r="J40" s="459" t="s">
        <v>167</v>
      </c>
      <c r="K40" s="460" t="str">
        <f t="shared" si="5"/>
        <v>E1.P_B.MR2</v>
      </c>
      <c r="L40" s="364" t="s">
        <v>138</v>
      </c>
      <c r="M40" s="365" t="s">
        <v>420</v>
      </c>
      <c r="N40" s="366">
        <v>5295</v>
      </c>
      <c r="O40" s="249">
        <v>5295</v>
      </c>
      <c r="P40" s="403" t="s">
        <v>64</v>
      </c>
      <c r="Q40" s="369" t="str">
        <f t="shared" si="6"/>
        <v>E1.P_B.MR2-MP01-1</v>
      </c>
      <c r="R40" s="370" t="s">
        <v>421</v>
      </c>
      <c r="S40" s="371" t="s">
        <v>422</v>
      </c>
      <c r="T40" s="372">
        <v>5295</v>
      </c>
      <c r="U40" s="373">
        <v>5295</v>
      </c>
      <c r="V40" s="372" t="s">
        <v>102</v>
      </c>
      <c r="W40" s="257">
        <v>5295</v>
      </c>
      <c r="X40" s="374">
        <v>5295</v>
      </c>
      <c r="Y40" s="257">
        <v>5295</v>
      </c>
      <c r="Z40" s="375">
        <v>5295</v>
      </c>
      <c r="AA40" s="301"/>
      <c r="AB40" s="302"/>
      <c r="AC40" s="302"/>
      <c r="AD40" s="302"/>
      <c r="AE40" s="302"/>
      <c r="AF40" s="302"/>
      <c r="AG40" s="302"/>
      <c r="AH40" s="302"/>
      <c r="AI40" s="302"/>
      <c r="AJ40" s="302"/>
      <c r="AK40" s="302"/>
      <c r="AL40" s="302"/>
      <c r="AM40" s="302"/>
      <c r="AN40" s="302"/>
      <c r="AO40" s="302"/>
      <c r="AP40" s="302"/>
      <c r="AQ40" s="302"/>
      <c r="AR40" s="302"/>
      <c r="AS40" s="302"/>
      <c r="AT40" s="302"/>
      <c r="AU40" s="302"/>
      <c r="AV40" s="302"/>
      <c r="AW40" s="302"/>
      <c r="AX40" s="302"/>
      <c r="AY40" s="302"/>
      <c r="AZ40" s="302"/>
      <c r="BA40" s="302"/>
      <c r="BB40" s="302"/>
      <c r="BC40" s="303"/>
      <c r="BD40" s="304" t="s">
        <v>377</v>
      </c>
      <c r="BI40" s="305"/>
      <c r="BJ40" s="306"/>
      <c r="BK40" s="9" t="s">
        <v>423</v>
      </c>
      <c r="BL40" s="307" t="s">
        <v>424</v>
      </c>
      <c r="BN40" s="14" t="s">
        <v>294</v>
      </c>
      <c r="BO40" s="359" t="s">
        <v>295</v>
      </c>
      <c r="BP40" s="13" t="s">
        <v>425</v>
      </c>
      <c r="BQ40" s="335"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0" t="s">
        <v>403</v>
      </c>
      <c r="EC40" s="311" t="s">
        <v>404</v>
      </c>
      <c r="ED40" s="312" t="s">
        <v>1148</v>
      </c>
      <c r="EE40" s="444">
        <v>0</v>
      </c>
      <c r="EF40" s="444">
        <v>6</v>
      </c>
      <c r="EG40" s="272"/>
      <c r="EH40" s="272"/>
      <c r="EI40" s="272"/>
      <c r="EJ40" s="272"/>
      <c r="EL40" s="846" t="s">
        <v>427</v>
      </c>
      <c r="EM40" s="321" t="s">
        <v>421</v>
      </c>
      <c r="EN40" s="277" t="s">
        <v>422</v>
      </c>
      <c r="EO40" s="277">
        <v>5295</v>
      </c>
      <c r="EP40" s="277">
        <v>5295</v>
      </c>
      <c r="EQ40" s="278">
        <v>5295</v>
      </c>
      <c r="ER40" s="278">
        <v>5295</v>
      </c>
      <c r="ES40" s="278">
        <v>5295</v>
      </c>
      <c r="ET40" s="843">
        <v>5295</v>
      </c>
    </row>
    <row r="41" spans="1:150" ht="60" customHeight="1" thickBot="1" x14ac:dyDescent="0.25">
      <c r="A41" s="280" t="s">
        <v>53</v>
      </c>
      <c r="B41" s="281" t="s">
        <v>54</v>
      </c>
      <c r="C41" s="282" t="s">
        <v>55</v>
      </c>
      <c r="D41" s="283"/>
      <c r="E41" s="8" t="s">
        <v>372</v>
      </c>
      <c r="F41" s="284" t="str">
        <f t="shared" si="4"/>
        <v>E1.P_B</v>
      </c>
      <c r="G41" s="445" t="s">
        <v>79</v>
      </c>
      <c r="H41" s="445" t="s">
        <v>152</v>
      </c>
      <c r="I41" s="461"/>
      <c r="J41" s="462" t="s">
        <v>167</v>
      </c>
      <c r="K41" s="377" t="str">
        <f t="shared" si="5"/>
        <v>E1.P_B.MR2</v>
      </c>
      <c r="L41" s="463" t="s">
        <v>138</v>
      </c>
      <c r="M41" s="464" t="s">
        <v>420</v>
      </c>
      <c r="N41" s="378">
        <v>5295</v>
      </c>
      <c r="O41" s="291">
        <v>5295</v>
      </c>
      <c r="P41" s="403" t="s">
        <v>87</v>
      </c>
      <c r="Q41" s="381" t="str">
        <f t="shared" si="6"/>
        <v>E1.P_B.MR2-MP02-1</v>
      </c>
      <c r="R41" s="316" t="s">
        <v>432</v>
      </c>
      <c r="S41" s="317" t="s">
        <v>433</v>
      </c>
      <c r="T41" s="296">
        <v>1</v>
      </c>
      <c r="U41" s="297">
        <v>1</v>
      </c>
      <c r="V41" s="296" t="s">
        <v>102</v>
      </c>
      <c r="W41" s="324">
        <v>0.25</v>
      </c>
      <c r="X41" s="325">
        <v>0.25</v>
      </c>
      <c r="Y41" s="324">
        <v>0.25</v>
      </c>
      <c r="Z41" s="326">
        <v>0.25</v>
      </c>
      <c r="AA41" s="301"/>
      <c r="AB41" s="302"/>
      <c r="AC41" s="302"/>
      <c r="AD41" s="302"/>
      <c r="AE41" s="302"/>
      <c r="AF41" s="302"/>
      <c r="AG41" s="302"/>
      <c r="AH41" s="302"/>
      <c r="AI41" s="302"/>
      <c r="AJ41" s="302"/>
      <c r="AK41" s="302"/>
      <c r="AL41" s="302"/>
      <c r="AM41" s="302"/>
      <c r="AN41" s="302"/>
      <c r="AO41" s="302"/>
      <c r="AP41" s="302"/>
      <c r="AQ41" s="302"/>
      <c r="AR41" s="302"/>
      <c r="AS41" s="302"/>
      <c r="AT41" s="302"/>
      <c r="AU41" s="302"/>
      <c r="AV41" s="302"/>
      <c r="AW41" s="302"/>
      <c r="AX41" s="302"/>
      <c r="AY41" s="302"/>
      <c r="AZ41" s="302"/>
      <c r="BA41" s="302"/>
      <c r="BB41" s="302"/>
      <c r="BC41" s="303"/>
      <c r="BD41" s="304" t="s">
        <v>377</v>
      </c>
      <c r="BI41" s="465"/>
      <c r="BJ41" s="466"/>
      <c r="BK41" s="16" t="s">
        <v>434</v>
      </c>
      <c r="BL41" s="376" t="s">
        <v>435</v>
      </c>
      <c r="BN41" s="14" t="s">
        <v>306</v>
      </c>
      <c r="BO41" s="359" t="s">
        <v>307</v>
      </c>
      <c r="BP41" s="15" t="s">
        <v>436</v>
      </c>
      <c r="BQ41" s="360"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0" t="s">
        <v>414</v>
      </c>
      <c r="EC41" s="311" t="s">
        <v>415</v>
      </c>
      <c r="ED41" s="311" t="s">
        <v>1148</v>
      </c>
      <c r="EE41" s="361">
        <v>0</v>
      </c>
      <c r="EF41" s="361">
        <v>4</v>
      </c>
      <c r="EG41" s="272"/>
      <c r="EH41" s="272"/>
      <c r="EI41" s="272"/>
      <c r="EJ41" s="272"/>
      <c r="EL41" s="846" t="s">
        <v>438</v>
      </c>
      <c r="EM41" s="321" t="s">
        <v>432</v>
      </c>
      <c r="EN41" s="277" t="s">
        <v>433</v>
      </c>
      <c r="EO41" s="277">
        <v>1</v>
      </c>
      <c r="EP41" s="277">
        <v>1</v>
      </c>
      <c r="EQ41" s="332">
        <v>1</v>
      </c>
      <c r="ER41" s="332">
        <v>1</v>
      </c>
      <c r="ES41" s="332">
        <v>1</v>
      </c>
      <c r="ET41" s="842">
        <v>1</v>
      </c>
    </row>
    <row r="42" spans="1:150" ht="78.75" customHeight="1" thickBot="1" x14ac:dyDescent="0.25">
      <c r="A42" s="280" t="s">
        <v>53</v>
      </c>
      <c r="B42" s="281" t="s">
        <v>54</v>
      </c>
      <c r="C42" s="282" t="s">
        <v>55</v>
      </c>
      <c r="D42" s="283"/>
      <c r="E42" s="8" t="s">
        <v>372</v>
      </c>
      <c r="F42" s="284" t="str">
        <f t="shared" si="4"/>
        <v>E1.P_B</v>
      </c>
      <c r="G42" s="445" t="s">
        <v>79</v>
      </c>
      <c r="H42" s="445" t="s">
        <v>152</v>
      </c>
      <c r="I42" s="467"/>
      <c r="J42" s="468" t="s">
        <v>167</v>
      </c>
      <c r="K42" s="469" t="str">
        <f t="shared" si="5"/>
        <v>E1.P_B.MR2</v>
      </c>
      <c r="L42" s="470" t="s">
        <v>138</v>
      </c>
      <c r="M42" s="471" t="s">
        <v>420</v>
      </c>
      <c r="N42" s="392">
        <v>5295</v>
      </c>
      <c r="O42" s="431">
        <v>5295</v>
      </c>
      <c r="P42" s="403" t="s">
        <v>99</v>
      </c>
      <c r="Q42" s="395" t="str">
        <f t="shared" si="6"/>
        <v>E1.P_B.MR2-MP03-1</v>
      </c>
      <c r="R42" s="339" t="s">
        <v>441</v>
      </c>
      <c r="S42" s="340" t="s">
        <v>442</v>
      </c>
      <c r="T42" s="396">
        <v>0</v>
      </c>
      <c r="U42" s="397">
        <v>1</v>
      </c>
      <c r="V42" s="396" t="s">
        <v>67</v>
      </c>
      <c r="W42" s="398">
        <v>0.25</v>
      </c>
      <c r="X42" s="399">
        <v>0.25</v>
      </c>
      <c r="Y42" s="398">
        <v>0.25</v>
      </c>
      <c r="Z42" s="400">
        <v>0.25</v>
      </c>
      <c r="AA42" s="386"/>
      <c r="AB42" s="387"/>
      <c r="AC42" s="387"/>
      <c r="AD42" s="387"/>
      <c r="AE42" s="387"/>
      <c r="AF42" s="387"/>
      <c r="AG42" s="387"/>
      <c r="AH42" s="387"/>
      <c r="AI42" s="387"/>
      <c r="AJ42" s="387"/>
      <c r="AK42" s="387"/>
      <c r="AL42" s="387"/>
      <c r="AM42" s="387"/>
      <c r="AN42" s="387"/>
      <c r="AO42" s="387"/>
      <c r="AP42" s="387"/>
      <c r="AQ42" s="387"/>
      <c r="AR42" s="387"/>
      <c r="AS42" s="387"/>
      <c r="AT42" s="387"/>
      <c r="AU42" s="387"/>
      <c r="AV42" s="387"/>
      <c r="AW42" s="387"/>
      <c r="AX42" s="387"/>
      <c r="AY42" s="387"/>
      <c r="AZ42" s="387"/>
      <c r="BA42" s="387"/>
      <c r="BB42" s="387"/>
      <c r="BC42" s="388"/>
      <c r="BD42" s="304" t="s">
        <v>377</v>
      </c>
      <c r="BN42" s="14" t="s">
        <v>317</v>
      </c>
      <c r="BO42" s="359" t="s">
        <v>318</v>
      </c>
      <c r="BP42" s="15" t="s">
        <v>443</v>
      </c>
      <c r="BQ42" s="360"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0" t="s">
        <v>425</v>
      </c>
      <c r="EC42" s="311" t="s">
        <v>426</v>
      </c>
      <c r="ED42" s="312" t="s">
        <v>1190</v>
      </c>
      <c r="EE42" s="361">
        <v>0</v>
      </c>
      <c r="EF42" s="361">
        <v>4</v>
      </c>
      <c r="EG42" s="272"/>
      <c r="EH42" s="272"/>
      <c r="EI42" s="272"/>
      <c r="EJ42" s="272"/>
      <c r="EL42" s="846" t="s">
        <v>445</v>
      </c>
      <c r="EM42" s="321" t="s">
        <v>441</v>
      </c>
      <c r="EN42" s="277" t="s">
        <v>442</v>
      </c>
      <c r="EO42" s="389">
        <v>0</v>
      </c>
      <c r="EP42" s="389">
        <v>1</v>
      </c>
      <c r="EQ42" s="332">
        <v>0.25</v>
      </c>
      <c r="ER42" s="332">
        <v>0.25</v>
      </c>
      <c r="ES42" s="332">
        <v>0.25</v>
      </c>
      <c r="ET42" s="842">
        <v>0.25</v>
      </c>
    </row>
    <row r="43" spans="1:150" ht="115.5" customHeight="1" thickBot="1" x14ac:dyDescent="0.3">
      <c r="A43" s="280" t="s">
        <v>53</v>
      </c>
      <c r="B43" s="455" t="s">
        <v>54</v>
      </c>
      <c r="C43" s="456" t="s">
        <v>55</v>
      </c>
      <c r="D43" s="456"/>
      <c r="E43" s="8" t="s">
        <v>372</v>
      </c>
      <c r="F43" s="284" t="str">
        <f t="shared" si="4"/>
        <v>E1.P_B</v>
      </c>
      <c r="G43" s="457" t="s">
        <v>79</v>
      </c>
      <c r="H43" s="457" t="s">
        <v>152</v>
      </c>
      <c r="I43" s="458" t="s">
        <v>450</v>
      </c>
      <c r="J43" s="459" t="s">
        <v>212</v>
      </c>
      <c r="K43" s="460" t="str">
        <f t="shared" si="5"/>
        <v>E1.P_B.MR3</v>
      </c>
      <c r="L43" s="364" t="s">
        <v>148</v>
      </c>
      <c r="M43" s="365" t="s">
        <v>451</v>
      </c>
      <c r="N43" s="249">
        <v>0</v>
      </c>
      <c r="O43" s="249">
        <v>20</v>
      </c>
      <c r="P43" s="380" t="s">
        <v>64</v>
      </c>
      <c r="Q43" s="26" t="str">
        <f t="shared" si="6"/>
        <v>E1.P_B.MR3-MP01-1</v>
      </c>
      <c r="R43" s="421" t="s">
        <v>452</v>
      </c>
      <c r="S43" s="371" t="s">
        <v>453</v>
      </c>
      <c r="T43" s="372">
        <v>0</v>
      </c>
      <c r="U43" s="373">
        <v>2</v>
      </c>
      <c r="V43" s="372" t="s">
        <v>67</v>
      </c>
      <c r="W43" s="259">
        <v>0.5</v>
      </c>
      <c r="X43" s="258">
        <v>0.5</v>
      </c>
      <c r="Y43" s="259">
        <v>0.5</v>
      </c>
      <c r="Z43" s="260">
        <v>0.5</v>
      </c>
      <c r="AA43" s="301"/>
      <c r="AB43" s="302"/>
      <c r="AC43" s="302"/>
      <c r="AD43" s="302"/>
      <c r="AE43" s="302"/>
      <c r="AF43" s="302"/>
      <c r="AG43" s="302"/>
      <c r="AH43" s="302"/>
      <c r="AI43" s="302"/>
      <c r="AJ43" s="302"/>
      <c r="AK43" s="302"/>
      <c r="AL43" s="302"/>
      <c r="AM43" s="302"/>
      <c r="AN43" s="302"/>
      <c r="AO43" s="302"/>
      <c r="AP43" s="302"/>
      <c r="AQ43" s="302"/>
      <c r="AR43" s="302"/>
      <c r="AS43" s="302"/>
      <c r="AT43" s="302"/>
      <c r="AU43" s="302"/>
      <c r="AV43" s="302"/>
      <c r="AW43" s="302"/>
      <c r="AX43" s="302"/>
      <c r="AY43" s="302"/>
      <c r="AZ43" s="302"/>
      <c r="BA43" s="302"/>
      <c r="BB43" s="302"/>
      <c r="BC43" s="303"/>
      <c r="BD43" s="304" t="s">
        <v>377</v>
      </c>
      <c r="BN43" s="14" t="s">
        <v>331</v>
      </c>
      <c r="BO43" s="359" t="s">
        <v>332</v>
      </c>
      <c r="BP43" s="15" t="s">
        <v>454</v>
      </c>
      <c r="BQ43" s="360"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0" t="s">
        <v>436</v>
      </c>
      <c r="EC43" s="311" t="s">
        <v>437</v>
      </c>
      <c r="ED43" s="312" t="s">
        <v>1219</v>
      </c>
      <c r="EE43" s="444">
        <v>0</v>
      </c>
      <c r="EF43" s="314">
        <v>20</v>
      </c>
      <c r="EG43" s="272"/>
      <c r="EH43" s="272"/>
      <c r="EI43" s="272"/>
      <c r="EJ43" s="272"/>
      <c r="EL43" s="846" t="s">
        <v>456</v>
      </c>
      <c r="EM43" s="321" t="s">
        <v>452</v>
      </c>
      <c r="EN43" s="277" t="s">
        <v>453</v>
      </c>
      <c r="EO43" s="277">
        <v>0</v>
      </c>
      <c r="EP43" s="277">
        <v>2</v>
      </c>
      <c r="EQ43" s="279">
        <v>0.5</v>
      </c>
      <c r="ER43" s="279">
        <v>0.5</v>
      </c>
      <c r="ES43" s="279">
        <v>0.5</v>
      </c>
      <c r="ET43" s="847">
        <v>0.5</v>
      </c>
    </row>
    <row r="44" spans="1:150" ht="52.5" customHeight="1" thickBot="1" x14ac:dyDescent="0.25">
      <c r="A44" s="280" t="s">
        <v>53</v>
      </c>
      <c r="B44" s="472" t="s">
        <v>54</v>
      </c>
      <c r="C44" s="473" t="s">
        <v>55</v>
      </c>
      <c r="D44" s="456"/>
      <c r="E44" s="8" t="s">
        <v>372</v>
      </c>
      <c r="F44" s="284" t="str">
        <f t="shared" si="4"/>
        <v>E1.P_B</v>
      </c>
      <c r="G44" s="474" t="s">
        <v>79</v>
      </c>
      <c r="H44" s="474" t="s">
        <v>152</v>
      </c>
      <c r="I44" s="461"/>
      <c r="J44" s="462" t="s">
        <v>212</v>
      </c>
      <c r="K44" s="377" t="str">
        <f t="shared" si="5"/>
        <v>E1.P_B.MR3</v>
      </c>
      <c r="L44" s="475" t="s">
        <v>148</v>
      </c>
      <c r="M44" s="476" t="s">
        <v>451</v>
      </c>
      <c r="N44" s="291">
        <v>0</v>
      </c>
      <c r="O44" s="291">
        <v>20</v>
      </c>
      <c r="P44" s="380" t="s">
        <v>87</v>
      </c>
      <c r="Q44" s="369" t="str">
        <f t="shared" si="6"/>
        <v>E1.P_B.MR3-MP02-1</v>
      </c>
      <c r="R44" s="425" t="s">
        <v>461</v>
      </c>
      <c r="S44" s="317" t="s">
        <v>453</v>
      </c>
      <c r="T44" s="296">
        <v>0</v>
      </c>
      <c r="U44" s="297">
        <v>2</v>
      </c>
      <c r="V44" s="296" t="s">
        <v>67</v>
      </c>
      <c r="W44" s="318">
        <v>0.5</v>
      </c>
      <c r="X44" s="333">
        <v>0.5</v>
      </c>
      <c r="Y44" s="318">
        <v>0.5</v>
      </c>
      <c r="Z44" s="319">
        <v>0.5</v>
      </c>
      <c r="AA44" s="301"/>
      <c r="AB44" s="302"/>
      <c r="AC44" s="302"/>
      <c r="AD44" s="302"/>
      <c r="AE44" s="302"/>
      <c r="AF44" s="302"/>
      <c r="AG44" s="302"/>
      <c r="AH44" s="302"/>
      <c r="AI44" s="302"/>
      <c r="AJ44" s="302"/>
      <c r="AK44" s="302"/>
      <c r="AL44" s="302"/>
      <c r="AM44" s="302"/>
      <c r="AN44" s="302"/>
      <c r="AO44" s="302"/>
      <c r="AP44" s="302"/>
      <c r="AQ44" s="302"/>
      <c r="AR44" s="302"/>
      <c r="AS44" s="302"/>
      <c r="AT44" s="302"/>
      <c r="AU44" s="302"/>
      <c r="AV44" s="302"/>
      <c r="AW44" s="302"/>
      <c r="AX44" s="302"/>
      <c r="AY44" s="302"/>
      <c r="AZ44" s="302"/>
      <c r="BA44" s="302"/>
      <c r="BB44" s="302"/>
      <c r="BC44" s="303"/>
      <c r="BD44" s="304" t="s">
        <v>377</v>
      </c>
      <c r="BN44" s="14" t="s">
        <v>342</v>
      </c>
      <c r="BO44" s="359" t="s">
        <v>343</v>
      </c>
      <c r="BP44" s="15" t="s">
        <v>462</v>
      </c>
      <c r="BQ44" s="360"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0" t="s">
        <v>443</v>
      </c>
      <c r="EC44" s="311" t="s">
        <v>444</v>
      </c>
      <c r="ED44" s="312" t="s">
        <v>1241</v>
      </c>
      <c r="EE44" s="361">
        <v>5</v>
      </c>
      <c r="EF44" s="361">
        <v>5</v>
      </c>
      <c r="EG44" s="272"/>
      <c r="EH44" s="272"/>
      <c r="EI44" s="272"/>
      <c r="EJ44" s="272"/>
      <c r="EL44" s="846" t="s">
        <v>464</v>
      </c>
      <c r="EM44" s="321" t="s">
        <v>461</v>
      </c>
      <c r="EN44" s="277" t="s">
        <v>453</v>
      </c>
      <c r="EO44" s="277">
        <v>0</v>
      </c>
      <c r="EP44" s="277">
        <v>2</v>
      </c>
      <c r="EQ44" s="279">
        <v>0.5</v>
      </c>
      <c r="ER44" s="279">
        <v>0.5</v>
      </c>
      <c r="ES44" s="279">
        <v>0.5</v>
      </c>
      <c r="ET44" s="847">
        <v>0.5</v>
      </c>
    </row>
    <row r="45" spans="1:150" ht="47.25" customHeight="1" thickBot="1" x14ac:dyDescent="0.25">
      <c r="A45" s="280" t="s">
        <v>53</v>
      </c>
      <c r="B45" s="472" t="s">
        <v>54</v>
      </c>
      <c r="C45" s="473" t="s">
        <v>55</v>
      </c>
      <c r="D45" s="456"/>
      <c r="E45" s="8" t="s">
        <v>372</v>
      </c>
      <c r="F45" s="284" t="str">
        <f t="shared" si="4"/>
        <v>E1.P_B</v>
      </c>
      <c r="G45" s="474" t="s">
        <v>79</v>
      </c>
      <c r="H45" s="474" t="s">
        <v>152</v>
      </c>
      <c r="I45" s="461"/>
      <c r="J45" s="462" t="s">
        <v>212</v>
      </c>
      <c r="K45" s="377" t="str">
        <f t="shared" si="5"/>
        <v>E1.P_B.MR3</v>
      </c>
      <c r="L45" s="475" t="s">
        <v>148</v>
      </c>
      <c r="M45" s="476" t="s">
        <v>451</v>
      </c>
      <c r="N45" s="291">
        <v>0</v>
      </c>
      <c r="O45" s="291">
        <v>20</v>
      </c>
      <c r="P45" s="380" t="s">
        <v>99</v>
      </c>
      <c r="Q45" s="381" t="str">
        <f t="shared" si="6"/>
        <v>E1.P_B.MR3-MP03-1</v>
      </c>
      <c r="R45" s="425" t="s">
        <v>469</v>
      </c>
      <c r="S45" s="317" t="s">
        <v>453</v>
      </c>
      <c r="T45" s="384">
        <v>0</v>
      </c>
      <c r="U45" s="385">
        <v>2</v>
      </c>
      <c r="V45" s="384" t="s">
        <v>67</v>
      </c>
      <c r="W45" s="318">
        <v>0.5</v>
      </c>
      <c r="X45" s="333">
        <v>0.5</v>
      </c>
      <c r="Y45" s="318">
        <v>0.5</v>
      </c>
      <c r="Z45" s="319">
        <v>0.5</v>
      </c>
      <c r="AA45" s="386"/>
      <c r="AB45" s="387"/>
      <c r="AC45" s="387"/>
      <c r="AD45" s="387"/>
      <c r="AE45" s="387"/>
      <c r="AF45" s="387"/>
      <c r="AG45" s="387"/>
      <c r="AH45" s="387"/>
      <c r="AI45" s="387"/>
      <c r="AJ45" s="387"/>
      <c r="AK45" s="387"/>
      <c r="AL45" s="387"/>
      <c r="AM45" s="387"/>
      <c r="AN45" s="387"/>
      <c r="AO45" s="387"/>
      <c r="AP45" s="387"/>
      <c r="AQ45" s="387"/>
      <c r="AR45" s="387"/>
      <c r="AS45" s="387"/>
      <c r="AT45" s="387"/>
      <c r="AU45" s="387"/>
      <c r="AV45" s="387"/>
      <c r="AW45" s="387"/>
      <c r="AX45" s="387"/>
      <c r="AY45" s="387"/>
      <c r="AZ45" s="387"/>
      <c r="BA45" s="387"/>
      <c r="BB45" s="387"/>
      <c r="BC45" s="388"/>
      <c r="BD45" s="304" t="s">
        <v>377</v>
      </c>
      <c r="BN45" s="14" t="s">
        <v>353</v>
      </c>
      <c r="BO45" s="359" t="s">
        <v>354</v>
      </c>
      <c r="BP45" s="15" t="s">
        <v>470</v>
      </c>
      <c r="BQ45" s="360"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0" t="s">
        <v>454</v>
      </c>
      <c r="EC45" s="311" t="s">
        <v>455</v>
      </c>
      <c r="ED45" s="312" t="s">
        <v>1262</v>
      </c>
      <c r="EE45" s="361">
        <v>41</v>
      </c>
      <c r="EF45" s="361">
        <v>341</v>
      </c>
      <c r="EG45" s="272"/>
      <c r="EH45" s="272"/>
      <c r="EI45" s="272"/>
      <c r="EJ45" s="272"/>
      <c r="EL45" s="846" t="s">
        <v>472</v>
      </c>
      <c r="EM45" s="321" t="s">
        <v>469</v>
      </c>
      <c r="EN45" s="277" t="s">
        <v>453</v>
      </c>
      <c r="EO45" s="389">
        <v>0</v>
      </c>
      <c r="EP45" s="389">
        <v>2</v>
      </c>
      <c r="EQ45" s="279">
        <v>0.5</v>
      </c>
      <c r="ER45" s="279">
        <v>0.5</v>
      </c>
      <c r="ES45" s="279">
        <v>0.5</v>
      </c>
      <c r="ET45" s="847">
        <v>0.5</v>
      </c>
    </row>
    <row r="46" spans="1:150" ht="48.75" customHeight="1" thickBot="1" x14ac:dyDescent="0.3">
      <c r="A46" s="280" t="s">
        <v>53</v>
      </c>
      <c r="B46" s="472" t="s">
        <v>54</v>
      </c>
      <c r="C46" s="473" t="s">
        <v>55</v>
      </c>
      <c r="D46" s="456"/>
      <c r="E46" s="8" t="s">
        <v>372</v>
      </c>
      <c r="F46" s="284" t="str">
        <f t="shared" si="4"/>
        <v>E1.P_B</v>
      </c>
      <c r="G46" s="474" t="s">
        <v>79</v>
      </c>
      <c r="H46" s="474" t="s">
        <v>152</v>
      </c>
      <c r="I46" s="461"/>
      <c r="J46" s="462" t="s">
        <v>212</v>
      </c>
      <c r="K46" s="377" t="str">
        <f t="shared" si="5"/>
        <v>E1.P_B.MR3</v>
      </c>
      <c r="L46" s="475" t="s">
        <v>148</v>
      </c>
      <c r="M46" s="476" t="s">
        <v>451</v>
      </c>
      <c r="N46" s="291">
        <v>0</v>
      </c>
      <c r="O46" s="291">
        <v>20</v>
      </c>
      <c r="P46" s="380" t="s">
        <v>112</v>
      </c>
      <c r="Q46" s="381" t="str">
        <f t="shared" si="6"/>
        <v>E1.P_B.MR3-MP04-1</v>
      </c>
      <c r="R46" s="425" t="s">
        <v>477</v>
      </c>
      <c r="S46" s="317" t="s">
        <v>453</v>
      </c>
      <c r="T46" s="296">
        <v>0</v>
      </c>
      <c r="U46" s="297">
        <v>2</v>
      </c>
      <c r="V46" s="296" t="s">
        <v>67</v>
      </c>
      <c r="W46" s="318">
        <v>0.5</v>
      </c>
      <c r="X46" s="333">
        <v>0.5</v>
      </c>
      <c r="Y46" s="318">
        <v>0.5</v>
      </c>
      <c r="Z46" s="319">
        <v>0.5</v>
      </c>
      <c r="AA46" s="301"/>
      <c r="AB46" s="302"/>
      <c r="AC46" s="302"/>
      <c r="AD46" s="302"/>
      <c r="AE46" s="302"/>
      <c r="AF46" s="302"/>
      <c r="AG46" s="302"/>
      <c r="AH46" s="302"/>
      <c r="AI46" s="302"/>
      <c r="AJ46" s="302"/>
      <c r="AK46" s="302"/>
      <c r="AL46" s="302"/>
      <c r="AM46" s="302"/>
      <c r="AN46" s="302"/>
      <c r="AO46" s="302"/>
      <c r="AP46" s="302"/>
      <c r="AQ46" s="302"/>
      <c r="AR46" s="302"/>
      <c r="AS46" s="302"/>
      <c r="AT46" s="302"/>
      <c r="AU46" s="302"/>
      <c r="AV46" s="302"/>
      <c r="AW46" s="302"/>
      <c r="AX46" s="302"/>
      <c r="AY46" s="302"/>
      <c r="AZ46" s="302"/>
      <c r="BA46" s="302"/>
      <c r="BB46" s="302"/>
      <c r="BC46" s="303"/>
      <c r="BD46" s="304" t="s">
        <v>377</v>
      </c>
      <c r="BN46" s="14" t="s">
        <v>364</v>
      </c>
      <c r="BO46" s="359" t="s">
        <v>365</v>
      </c>
      <c r="BP46" s="15" t="s">
        <v>478</v>
      </c>
      <c r="BQ46" s="360"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0" t="s">
        <v>462</v>
      </c>
      <c r="EC46" s="311" t="s">
        <v>463</v>
      </c>
      <c r="ED46" s="312" t="s">
        <v>1291</v>
      </c>
      <c r="EE46" s="313">
        <v>10</v>
      </c>
      <c r="EF46" s="314">
        <v>30</v>
      </c>
      <c r="EG46" s="272"/>
      <c r="EH46" s="272"/>
      <c r="EI46" s="272"/>
      <c r="EJ46" s="272"/>
      <c r="EL46" s="846" t="s">
        <v>480</v>
      </c>
      <c r="EM46" s="321" t="s">
        <v>477</v>
      </c>
      <c r="EN46" s="277" t="s">
        <v>453</v>
      </c>
      <c r="EO46" s="277">
        <v>0</v>
      </c>
      <c r="EP46" s="277">
        <v>2</v>
      </c>
      <c r="EQ46" s="279">
        <v>0.5</v>
      </c>
      <c r="ER46" s="279">
        <v>0.5</v>
      </c>
      <c r="ES46" s="279">
        <v>0.5</v>
      </c>
      <c r="ET46" s="847">
        <v>0.5</v>
      </c>
    </row>
    <row r="47" spans="1:150" ht="51.75" customHeight="1" x14ac:dyDescent="0.25">
      <c r="A47" s="280" t="s">
        <v>53</v>
      </c>
      <c r="B47" s="472" t="s">
        <v>54</v>
      </c>
      <c r="C47" s="473" t="s">
        <v>55</v>
      </c>
      <c r="D47" s="456"/>
      <c r="E47" s="8" t="s">
        <v>372</v>
      </c>
      <c r="F47" s="284" t="str">
        <f t="shared" si="4"/>
        <v>E1.P_B</v>
      </c>
      <c r="G47" s="474" t="s">
        <v>79</v>
      </c>
      <c r="H47" s="474" t="s">
        <v>152</v>
      </c>
      <c r="I47" s="461"/>
      <c r="J47" s="462" t="s">
        <v>212</v>
      </c>
      <c r="K47" s="377" t="str">
        <f t="shared" si="5"/>
        <v>E1.P_B.MR3</v>
      </c>
      <c r="L47" s="475" t="s">
        <v>148</v>
      </c>
      <c r="M47" s="476" t="s">
        <v>451</v>
      </c>
      <c r="N47" s="291">
        <v>0</v>
      </c>
      <c r="O47" s="291">
        <v>20</v>
      </c>
      <c r="P47" s="380" t="s">
        <v>122</v>
      </c>
      <c r="Q47" s="381" t="str">
        <f t="shared" si="6"/>
        <v>E1.P_B.MR3-MP05-1</v>
      </c>
      <c r="R47" s="425" t="s">
        <v>485</v>
      </c>
      <c r="S47" s="317" t="s">
        <v>453</v>
      </c>
      <c r="T47" s="296">
        <v>0</v>
      </c>
      <c r="U47" s="297">
        <v>2</v>
      </c>
      <c r="V47" s="296" t="s">
        <v>67</v>
      </c>
      <c r="W47" s="318">
        <v>0.5</v>
      </c>
      <c r="X47" s="333">
        <v>0.5</v>
      </c>
      <c r="Y47" s="318">
        <v>0.5</v>
      </c>
      <c r="Z47" s="319">
        <v>0.5</v>
      </c>
      <c r="AA47" s="301"/>
      <c r="AB47" s="302"/>
      <c r="AC47" s="302"/>
      <c r="AD47" s="302"/>
      <c r="AE47" s="302"/>
      <c r="AF47" s="302"/>
      <c r="AG47" s="302"/>
      <c r="AH47" s="302"/>
      <c r="AI47" s="302"/>
      <c r="AJ47" s="302"/>
      <c r="AK47" s="302"/>
      <c r="AL47" s="302"/>
      <c r="AM47" s="302"/>
      <c r="AN47" s="302"/>
      <c r="AO47" s="302"/>
      <c r="AP47" s="302"/>
      <c r="AQ47" s="302"/>
      <c r="AR47" s="302"/>
      <c r="AS47" s="302"/>
      <c r="AT47" s="302"/>
      <c r="AU47" s="302"/>
      <c r="AV47" s="302"/>
      <c r="AW47" s="302"/>
      <c r="AX47" s="302"/>
      <c r="AY47" s="302"/>
      <c r="AZ47" s="302"/>
      <c r="BA47" s="302"/>
      <c r="BB47" s="302"/>
      <c r="BC47" s="303"/>
      <c r="BD47" s="304" t="s">
        <v>377</v>
      </c>
      <c r="BN47" s="20" t="s">
        <v>378</v>
      </c>
      <c r="BO47" s="477"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0" t="s">
        <v>470</v>
      </c>
      <c r="EC47" s="311" t="s">
        <v>471</v>
      </c>
      <c r="ED47" s="312" t="s">
        <v>1304</v>
      </c>
      <c r="EE47" s="313">
        <v>100</v>
      </c>
      <c r="EF47" s="314">
        <v>100</v>
      </c>
      <c r="EG47" s="272"/>
      <c r="EH47" s="272"/>
      <c r="EI47" s="272"/>
      <c r="EJ47" s="272"/>
      <c r="EL47" s="846" t="s">
        <v>488</v>
      </c>
      <c r="EM47" s="321" t="s">
        <v>485</v>
      </c>
      <c r="EN47" s="277" t="s">
        <v>453</v>
      </c>
      <c r="EO47" s="277">
        <v>0</v>
      </c>
      <c r="EP47" s="277">
        <v>2</v>
      </c>
      <c r="EQ47" s="279">
        <v>0.5</v>
      </c>
      <c r="ER47" s="279">
        <v>0.5</v>
      </c>
      <c r="ES47" s="279">
        <v>0.5</v>
      </c>
      <c r="ET47" s="847">
        <v>0.5</v>
      </c>
    </row>
    <row r="48" spans="1:150" ht="50.25" customHeight="1" x14ac:dyDescent="0.25">
      <c r="A48" s="280" t="s">
        <v>53</v>
      </c>
      <c r="B48" s="472" t="s">
        <v>54</v>
      </c>
      <c r="C48" s="473" t="s">
        <v>55</v>
      </c>
      <c r="D48" s="456"/>
      <c r="E48" s="8" t="s">
        <v>372</v>
      </c>
      <c r="F48" s="284" t="str">
        <f t="shared" si="4"/>
        <v>E1.P_B</v>
      </c>
      <c r="G48" s="474" t="s">
        <v>79</v>
      </c>
      <c r="H48" s="474" t="s">
        <v>152</v>
      </c>
      <c r="I48" s="461"/>
      <c r="J48" s="462" t="s">
        <v>212</v>
      </c>
      <c r="K48" s="377" t="str">
        <f t="shared" si="5"/>
        <v>E1.P_B.MR3</v>
      </c>
      <c r="L48" s="475" t="s">
        <v>148</v>
      </c>
      <c r="M48" s="476" t="s">
        <v>451</v>
      </c>
      <c r="N48" s="291">
        <v>0</v>
      </c>
      <c r="O48" s="291">
        <v>20</v>
      </c>
      <c r="P48" s="380" t="s">
        <v>132</v>
      </c>
      <c r="Q48" s="381" t="str">
        <f t="shared" si="6"/>
        <v>E1.P_B.MR3-MP06-1</v>
      </c>
      <c r="R48" s="425" t="s">
        <v>493</v>
      </c>
      <c r="S48" s="317" t="s">
        <v>453</v>
      </c>
      <c r="T48" s="296">
        <v>0</v>
      </c>
      <c r="U48" s="297">
        <v>3</v>
      </c>
      <c r="V48" s="296" t="s">
        <v>67</v>
      </c>
      <c r="W48" s="324">
        <v>0.75</v>
      </c>
      <c r="X48" s="325">
        <v>0.75</v>
      </c>
      <c r="Y48" s="324">
        <v>0.75</v>
      </c>
      <c r="Z48" s="326">
        <v>0.75</v>
      </c>
      <c r="AA48" s="301"/>
      <c r="AB48" s="302"/>
      <c r="AC48" s="302"/>
      <c r="AD48" s="302"/>
      <c r="AE48" s="302"/>
      <c r="AF48" s="302"/>
      <c r="AG48" s="302"/>
      <c r="AH48" s="302"/>
      <c r="AI48" s="302"/>
      <c r="AJ48" s="302"/>
      <c r="AK48" s="302"/>
      <c r="AL48" s="302"/>
      <c r="AM48" s="302"/>
      <c r="AN48" s="302"/>
      <c r="AO48" s="302"/>
      <c r="AP48" s="302"/>
      <c r="AQ48" s="302"/>
      <c r="AR48" s="302"/>
      <c r="AS48" s="302"/>
      <c r="AT48" s="302"/>
      <c r="AU48" s="302"/>
      <c r="AV48" s="302"/>
      <c r="AW48" s="302"/>
      <c r="AX48" s="302"/>
      <c r="AY48" s="302"/>
      <c r="AZ48" s="302"/>
      <c r="BA48" s="302"/>
      <c r="BB48" s="302"/>
      <c r="BC48" s="303"/>
      <c r="BD48" s="304" t="s">
        <v>377</v>
      </c>
      <c r="BN48" s="10" t="s">
        <v>378</v>
      </c>
      <c r="BO48" s="308" t="s">
        <v>379</v>
      </c>
      <c r="BP48" s="11" t="s">
        <v>494</v>
      </c>
      <c r="BQ48" s="309"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0" t="s">
        <v>478</v>
      </c>
      <c r="EC48" s="311" t="s">
        <v>479</v>
      </c>
      <c r="ED48" s="312" t="s">
        <v>1338</v>
      </c>
      <c r="EE48" s="313">
        <v>0</v>
      </c>
      <c r="EF48" s="314">
        <v>23</v>
      </c>
      <c r="EG48" s="272"/>
      <c r="EH48" s="272"/>
      <c r="EI48" s="272"/>
      <c r="EJ48" s="272"/>
      <c r="EL48" s="846" t="s">
        <v>496</v>
      </c>
      <c r="EM48" s="321" t="s">
        <v>493</v>
      </c>
      <c r="EN48" s="277" t="s">
        <v>453</v>
      </c>
      <c r="EO48" s="277">
        <v>0</v>
      </c>
      <c r="EP48" s="277">
        <v>3</v>
      </c>
      <c r="EQ48" s="332">
        <v>0.75</v>
      </c>
      <c r="ER48" s="332">
        <v>0.75</v>
      </c>
      <c r="ES48" s="332">
        <v>0.75</v>
      </c>
      <c r="ET48" s="842">
        <v>0.75</v>
      </c>
    </row>
    <row r="49" spans="1:150" ht="52.5" customHeight="1" x14ac:dyDescent="0.2">
      <c r="A49" s="280" t="s">
        <v>53</v>
      </c>
      <c r="B49" s="472" t="s">
        <v>54</v>
      </c>
      <c r="C49" s="473" t="s">
        <v>55</v>
      </c>
      <c r="D49" s="456"/>
      <c r="E49" s="8" t="s">
        <v>372</v>
      </c>
      <c r="F49" s="284" t="str">
        <f t="shared" si="4"/>
        <v>E1.P_B</v>
      </c>
      <c r="G49" s="474" t="s">
        <v>79</v>
      </c>
      <c r="H49" s="474" t="s">
        <v>152</v>
      </c>
      <c r="I49" s="461"/>
      <c r="J49" s="462" t="s">
        <v>212</v>
      </c>
      <c r="K49" s="377" t="str">
        <f t="shared" si="5"/>
        <v>E1.P_B.MR3</v>
      </c>
      <c r="L49" s="475" t="s">
        <v>148</v>
      </c>
      <c r="M49" s="476" t="s">
        <v>451</v>
      </c>
      <c r="N49" s="291">
        <v>0</v>
      </c>
      <c r="O49" s="291">
        <v>20</v>
      </c>
      <c r="P49" s="380" t="s">
        <v>142</v>
      </c>
      <c r="Q49" s="381" t="str">
        <f t="shared" si="6"/>
        <v>E1.P_B.MR3-MP07-1</v>
      </c>
      <c r="R49" s="425" t="s">
        <v>501</v>
      </c>
      <c r="S49" s="317" t="s">
        <v>453</v>
      </c>
      <c r="T49" s="296">
        <v>0</v>
      </c>
      <c r="U49" s="297">
        <v>1</v>
      </c>
      <c r="V49" s="296" t="s">
        <v>67</v>
      </c>
      <c r="W49" s="324">
        <v>0.25</v>
      </c>
      <c r="X49" s="325">
        <v>0.25</v>
      </c>
      <c r="Y49" s="324">
        <v>0.25</v>
      </c>
      <c r="Z49" s="326">
        <v>0.25</v>
      </c>
      <c r="AA49" s="301"/>
      <c r="AB49" s="302"/>
      <c r="AC49" s="302"/>
      <c r="AD49" s="302"/>
      <c r="AE49" s="302"/>
      <c r="AF49" s="302"/>
      <c r="AG49" s="302"/>
      <c r="AH49" s="302"/>
      <c r="AI49" s="302"/>
      <c r="AJ49" s="302"/>
      <c r="AK49" s="302"/>
      <c r="AL49" s="302"/>
      <c r="AM49" s="302"/>
      <c r="AN49" s="302"/>
      <c r="AO49" s="302"/>
      <c r="AP49" s="302"/>
      <c r="AQ49" s="302"/>
      <c r="AR49" s="302"/>
      <c r="AS49" s="302"/>
      <c r="AT49" s="302"/>
      <c r="AU49" s="302"/>
      <c r="AV49" s="302"/>
      <c r="AW49" s="302"/>
      <c r="AX49" s="302"/>
      <c r="AY49" s="302"/>
      <c r="AZ49" s="302"/>
      <c r="BA49" s="302"/>
      <c r="BB49" s="302"/>
      <c r="BC49" s="303"/>
      <c r="BD49" s="304" t="s">
        <v>377</v>
      </c>
      <c r="BN49" s="10" t="s">
        <v>378</v>
      </c>
      <c r="BO49" s="308" t="s">
        <v>379</v>
      </c>
      <c r="BP49" s="11" t="s">
        <v>502</v>
      </c>
      <c r="BQ49" s="309"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0" t="s">
        <v>486</v>
      </c>
      <c r="EC49" s="311" t="s">
        <v>487</v>
      </c>
      <c r="ED49" s="311" t="s">
        <v>1352</v>
      </c>
      <c r="EE49" s="444" t="s">
        <v>1346</v>
      </c>
      <c r="EF49" s="478" t="s">
        <v>1347</v>
      </c>
      <c r="EG49" s="272"/>
      <c r="EH49" s="272"/>
      <c r="EI49" s="272"/>
      <c r="EJ49" s="272"/>
      <c r="EL49" s="846" t="s">
        <v>504</v>
      </c>
      <c r="EM49" s="321" t="s">
        <v>501</v>
      </c>
      <c r="EN49" s="277" t="s">
        <v>453</v>
      </c>
      <c r="EO49" s="277">
        <v>0</v>
      </c>
      <c r="EP49" s="277">
        <v>1</v>
      </c>
      <c r="EQ49" s="332">
        <v>0.25</v>
      </c>
      <c r="ER49" s="332">
        <v>0.25</v>
      </c>
      <c r="ES49" s="332">
        <v>0.25</v>
      </c>
      <c r="ET49" s="842">
        <v>0.25</v>
      </c>
    </row>
    <row r="50" spans="1:150" ht="48.75" customHeight="1" thickBot="1" x14ac:dyDescent="0.25">
      <c r="A50" s="280" t="s">
        <v>53</v>
      </c>
      <c r="B50" s="472" t="s">
        <v>54</v>
      </c>
      <c r="C50" s="473" t="s">
        <v>55</v>
      </c>
      <c r="D50" s="456"/>
      <c r="E50" s="8" t="s">
        <v>372</v>
      </c>
      <c r="F50" s="284" t="str">
        <f t="shared" si="4"/>
        <v>E1.P_B</v>
      </c>
      <c r="G50" s="474" t="s">
        <v>79</v>
      </c>
      <c r="H50" s="474" t="s">
        <v>152</v>
      </c>
      <c r="I50" s="461"/>
      <c r="J50" s="462" t="s">
        <v>212</v>
      </c>
      <c r="K50" s="377" t="str">
        <f t="shared" si="5"/>
        <v>E1.P_B.MR3</v>
      </c>
      <c r="L50" s="475" t="s">
        <v>148</v>
      </c>
      <c r="M50" s="476" t="s">
        <v>451</v>
      </c>
      <c r="N50" s="291">
        <v>0</v>
      </c>
      <c r="O50" s="291">
        <v>20</v>
      </c>
      <c r="P50" s="380" t="s">
        <v>156</v>
      </c>
      <c r="Q50" s="381" t="str">
        <f t="shared" si="6"/>
        <v>E1.P_B.MR3-MP08-1</v>
      </c>
      <c r="R50" s="425" t="s">
        <v>509</v>
      </c>
      <c r="S50" s="317" t="s">
        <v>453</v>
      </c>
      <c r="T50" s="296">
        <v>0</v>
      </c>
      <c r="U50" s="297">
        <v>2</v>
      </c>
      <c r="V50" s="296" t="s">
        <v>67</v>
      </c>
      <c r="W50" s="318">
        <v>0.5</v>
      </c>
      <c r="X50" s="333">
        <v>0.5</v>
      </c>
      <c r="Y50" s="318">
        <v>0.5</v>
      </c>
      <c r="Z50" s="319">
        <v>0.5</v>
      </c>
      <c r="AA50" s="301"/>
      <c r="AB50" s="302"/>
      <c r="AC50" s="302"/>
      <c r="AD50" s="302"/>
      <c r="AE50" s="302"/>
      <c r="AF50" s="302"/>
      <c r="AG50" s="302"/>
      <c r="AH50" s="302"/>
      <c r="AI50" s="302"/>
      <c r="AJ50" s="302"/>
      <c r="AK50" s="302"/>
      <c r="AL50" s="302"/>
      <c r="AM50" s="302"/>
      <c r="AN50" s="302"/>
      <c r="AO50" s="302"/>
      <c r="AP50" s="302"/>
      <c r="AQ50" s="302"/>
      <c r="AR50" s="302"/>
      <c r="AS50" s="302"/>
      <c r="AT50" s="302"/>
      <c r="AU50" s="302"/>
      <c r="AV50" s="302"/>
      <c r="AW50" s="302"/>
      <c r="AX50" s="302"/>
      <c r="AY50" s="302"/>
      <c r="AZ50" s="302"/>
      <c r="BA50" s="302"/>
      <c r="BB50" s="302"/>
      <c r="BC50" s="303"/>
      <c r="BD50" s="304" t="s">
        <v>377</v>
      </c>
      <c r="BN50" s="12" t="s">
        <v>378</v>
      </c>
      <c r="BO50" s="334" t="s">
        <v>379</v>
      </c>
      <c r="BP50" s="13" t="s">
        <v>510</v>
      </c>
      <c r="BQ50" s="335"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0" t="s">
        <v>494</v>
      </c>
      <c r="EC50" s="311" t="s">
        <v>495</v>
      </c>
      <c r="ED50" s="312" t="s">
        <v>1352</v>
      </c>
      <c r="EE50" s="361" t="s">
        <v>1389</v>
      </c>
      <c r="EF50" s="361" t="s">
        <v>1390</v>
      </c>
      <c r="EG50" s="272"/>
      <c r="EH50" s="272"/>
      <c r="EI50" s="272"/>
      <c r="EJ50" s="272"/>
      <c r="EL50" s="846" t="s">
        <v>512</v>
      </c>
      <c r="EM50" s="321" t="s">
        <v>509</v>
      </c>
      <c r="EN50" s="277" t="s">
        <v>453</v>
      </c>
      <c r="EO50" s="277">
        <v>0</v>
      </c>
      <c r="EP50" s="277">
        <v>2</v>
      </c>
      <c r="EQ50" s="279">
        <v>0.5</v>
      </c>
      <c r="ER50" s="279">
        <v>0.5</v>
      </c>
      <c r="ES50" s="279">
        <v>0.5</v>
      </c>
      <c r="ET50" s="847">
        <v>0.5</v>
      </c>
    </row>
    <row r="51" spans="1:150" ht="50.25" customHeight="1" x14ac:dyDescent="0.2">
      <c r="A51" s="280" t="s">
        <v>53</v>
      </c>
      <c r="B51" s="472" t="s">
        <v>54</v>
      </c>
      <c r="C51" s="473" t="s">
        <v>55</v>
      </c>
      <c r="D51" s="456"/>
      <c r="E51" s="8" t="s">
        <v>372</v>
      </c>
      <c r="F51" s="284" t="str">
        <f t="shared" si="4"/>
        <v>E1.P_B</v>
      </c>
      <c r="G51" s="474" t="s">
        <v>79</v>
      </c>
      <c r="H51" s="474" t="s">
        <v>152</v>
      </c>
      <c r="I51" s="461"/>
      <c r="J51" s="462" t="s">
        <v>212</v>
      </c>
      <c r="K51" s="377" t="str">
        <f t="shared" si="5"/>
        <v>E1.P_B.MR3</v>
      </c>
      <c r="L51" s="475" t="s">
        <v>148</v>
      </c>
      <c r="M51" s="476" t="s">
        <v>451</v>
      </c>
      <c r="N51" s="291">
        <v>0</v>
      </c>
      <c r="O51" s="291">
        <v>20</v>
      </c>
      <c r="P51" s="380" t="s">
        <v>515</v>
      </c>
      <c r="Q51" s="381" t="str">
        <f t="shared" si="6"/>
        <v>E1.P_B.MR3-MP09-1</v>
      </c>
      <c r="R51" s="425" t="s">
        <v>516</v>
      </c>
      <c r="S51" s="317" t="s">
        <v>453</v>
      </c>
      <c r="T51" s="296">
        <v>0</v>
      </c>
      <c r="U51" s="297">
        <v>3</v>
      </c>
      <c r="V51" s="296" t="s">
        <v>67</v>
      </c>
      <c r="W51" s="324">
        <v>0.75</v>
      </c>
      <c r="X51" s="325">
        <v>0.75</v>
      </c>
      <c r="Y51" s="324">
        <v>0.75</v>
      </c>
      <c r="Z51" s="326">
        <v>0.75</v>
      </c>
      <c r="AA51" s="301"/>
      <c r="AB51" s="302"/>
      <c r="AC51" s="302"/>
      <c r="AD51" s="302"/>
      <c r="AE51" s="302"/>
      <c r="AF51" s="302"/>
      <c r="AG51" s="302"/>
      <c r="AH51" s="302"/>
      <c r="AI51" s="302"/>
      <c r="AJ51" s="302"/>
      <c r="AK51" s="302"/>
      <c r="AL51" s="302"/>
      <c r="AM51" s="302"/>
      <c r="AN51" s="302"/>
      <c r="AO51" s="302"/>
      <c r="AP51" s="302"/>
      <c r="AQ51" s="302"/>
      <c r="AR51" s="302"/>
      <c r="AS51" s="302"/>
      <c r="AT51" s="302"/>
      <c r="AU51" s="302"/>
      <c r="AV51" s="302"/>
      <c r="AW51" s="302"/>
      <c r="AX51" s="302"/>
      <c r="AY51" s="302"/>
      <c r="AZ51" s="302"/>
      <c r="BA51" s="302"/>
      <c r="BB51" s="302"/>
      <c r="BC51" s="303"/>
      <c r="BD51" s="304"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0" t="s">
        <v>502</v>
      </c>
      <c r="EC51" s="311" t="s">
        <v>503</v>
      </c>
      <c r="ED51" s="320" t="s">
        <v>1352</v>
      </c>
      <c r="EE51" s="361" t="s">
        <v>1423</v>
      </c>
      <c r="EF51" s="361" t="s">
        <v>1424</v>
      </c>
      <c r="EG51" s="272"/>
      <c r="EH51" s="272"/>
      <c r="EI51" s="272"/>
      <c r="EJ51" s="272"/>
      <c r="EL51" s="846" t="s">
        <v>519</v>
      </c>
      <c r="EM51" s="321" t="s">
        <v>516</v>
      </c>
      <c r="EN51" s="277" t="s">
        <v>453</v>
      </c>
      <c r="EO51" s="277">
        <v>0</v>
      </c>
      <c r="EP51" s="277">
        <v>3</v>
      </c>
      <c r="EQ51" s="332">
        <v>0.75</v>
      </c>
      <c r="ER51" s="332">
        <v>0.75</v>
      </c>
      <c r="ES51" s="332">
        <v>0.75</v>
      </c>
      <c r="ET51" s="842">
        <v>0.75</v>
      </c>
    </row>
    <row r="52" spans="1:150" ht="51.75" customHeight="1" thickBot="1" x14ac:dyDescent="0.25">
      <c r="A52" s="280" t="s">
        <v>53</v>
      </c>
      <c r="B52" s="472" t="s">
        <v>54</v>
      </c>
      <c r="C52" s="473" t="s">
        <v>55</v>
      </c>
      <c r="D52" s="456"/>
      <c r="E52" s="8" t="s">
        <v>372</v>
      </c>
      <c r="F52" s="284" t="str">
        <f t="shared" si="4"/>
        <v>E1.P_B</v>
      </c>
      <c r="G52" s="479" t="s">
        <v>79</v>
      </c>
      <c r="H52" s="474" t="s">
        <v>152</v>
      </c>
      <c r="I52" s="461"/>
      <c r="J52" s="462" t="s">
        <v>212</v>
      </c>
      <c r="K52" s="377" t="str">
        <f t="shared" si="5"/>
        <v>E1.P_B.MR3</v>
      </c>
      <c r="L52" s="475" t="s">
        <v>148</v>
      </c>
      <c r="M52" s="476" t="s">
        <v>451</v>
      </c>
      <c r="N52" s="431">
        <v>0</v>
      </c>
      <c r="O52" s="431">
        <v>20</v>
      </c>
      <c r="P52" s="380" t="s">
        <v>522</v>
      </c>
      <c r="Q52" s="395" t="str">
        <f t="shared" si="6"/>
        <v>E1.P_B.MR3-MP10-1</v>
      </c>
      <c r="R52" s="480" t="s">
        <v>523</v>
      </c>
      <c r="S52" s="340" t="s">
        <v>453</v>
      </c>
      <c r="T52" s="354">
        <v>0</v>
      </c>
      <c r="U52" s="355">
        <v>1</v>
      </c>
      <c r="V52" s="354" t="s">
        <v>67</v>
      </c>
      <c r="W52" s="398">
        <v>0.25</v>
      </c>
      <c r="X52" s="399">
        <v>0.25</v>
      </c>
      <c r="Y52" s="398">
        <v>0.25</v>
      </c>
      <c r="Z52" s="400">
        <v>0.25</v>
      </c>
      <c r="AA52" s="301"/>
      <c r="AB52" s="302"/>
      <c r="AC52" s="302"/>
      <c r="AD52" s="302"/>
      <c r="AE52" s="302"/>
      <c r="AF52" s="302"/>
      <c r="AG52" s="302"/>
      <c r="AH52" s="302"/>
      <c r="AI52" s="302"/>
      <c r="AJ52" s="302"/>
      <c r="AK52" s="302"/>
      <c r="AL52" s="302"/>
      <c r="AM52" s="302"/>
      <c r="AN52" s="302"/>
      <c r="AO52" s="302"/>
      <c r="AP52" s="302"/>
      <c r="AQ52" s="302"/>
      <c r="AR52" s="302"/>
      <c r="AS52" s="302"/>
      <c r="AT52" s="302"/>
      <c r="AU52" s="302"/>
      <c r="AV52" s="302"/>
      <c r="AW52" s="302"/>
      <c r="AX52" s="302"/>
      <c r="AY52" s="302"/>
      <c r="AZ52" s="302"/>
      <c r="BA52" s="302"/>
      <c r="BB52" s="302"/>
      <c r="BC52" s="303"/>
      <c r="BD52" s="304" t="s">
        <v>377</v>
      </c>
      <c r="BN52" s="10" t="s">
        <v>390</v>
      </c>
      <c r="BO52" s="308" t="s">
        <v>391</v>
      </c>
      <c r="BP52" s="11" t="s">
        <v>524</v>
      </c>
      <c r="BQ52" s="309"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0" t="s">
        <v>510</v>
      </c>
      <c r="EC52" s="311" t="s">
        <v>511</v>
      </c>
      <c r="ED52" s="312" t="s">
        <v>1437</v>
      </c>
      <c r="EE52" s="313">
        <v>0</v>
      </c>
      <c r="EF52" s="444">
        <v>4</v>
      </c>
      <c r="EG52" s="272"/>
      <c r="EH52" s="272"/>
      <c r="EI52" s="272"/>
      <c r="EJ52" s="272"/>
      <c r="EL52" s="846" t="s">
        <v>526</v>
      </c>
      <c r="EM52" s="321" t="s">
        <v>523</v>
      </c>
      <c r="EN52" s="277" t="s">
        <v>453</v>
      </c>
      <c r="EO52" s="277">
        <v>0</v>
      </c>
      <c r="EP52" s="277">
        <v>1</v>
      </c>
      <c r="EQ52" s="332">
        <v>0.25</v>
      </c>
      <c r="ER52" s="332">
        <v>0.25</v>
      </c>
      <c r="ES52" s="332">
        <v>0.25</v>
      </c>
      <c r="ET52" s="842">
        <v>0.25</v>
      </c>
    </row>
    <row r="53" spans="1:150" ht="85.5" customHeight="1" x14ac:dyDescent="0.2">
      <c r="A53" s="280" t="s">
        <v>53</v>
      </c>
      <c r="B53" s="433" t="s">
        <v>54</v>
      </c>
      <c r="C53" s="434" t="s">
        <v>55</v>
      </c>
      <c r="D53" s="435" t="s">
        <v>529</v>
      </c>
      <c r="E53" s="3" t="s">
        <v>530</v>
      </c>
      <c r="F53" s="436" t="str">
        <f t="shared" si="4"/>
        <v>E1.P_C</v>
      </c>
      <c r="G53" s="481" t="s">
        <v>93</v>
      </c>
      <c r="H53" s="482" t="s">
        <v>187</v>
      </c>
      <c r="I53" s="408" t="s">
        <v>531</v>
      </c>
      <c r="J53" s="459" t="s">
        <v>61</v>
      </c>
      <c r="K53" s="460" t="str">
        <f t="shared" si="5"/>
        <v>E1.P_C.MR1</v>
      </c>
      <c r="L53" s="483" t="s">
        <v>162</v>
      </c>
      <c r="M53" s="365" t="s">
        <v>532</v>
      </c>
      <c r="N53" s="249">
        <v>3630</v>
      </c>
      <c r="O53" s="484">
        <v>3700</v>
      </c>
      <c r="P53" s="485" t="s">
        <v>64</v>
      </c>
      <c r="Q53" s="486" t="str">
        <f t="shared" si="6"/>
        <v>E1.P_C.MR1-MP01-1</v>
      </c>
      <c r="R53" s="421" t="s">
        <v>533</v>
      </c>
      <c r="S53" s="371" t="s">
        <v>534</v>
      </c>
      <c r="T53" s="487">
        <v>24</v>
      </c>
      <c r="U53" s="488">
        <v>34</v>
      </c>
      <c r="V53" s="487" t="s">
        <v>67</v>
      </c>
      <c r="W53" s="489">
        <v>34</v>
      </c>
      <c r="X53" s="490">
        <v>34</v>
      </c>
      <c r="Y53" s="489">
        <v>34</v>
      </c>
      <c r="Z53" s="491">
        <v>34</v>
      </c>
      <c r="AA53" s="441">
        <f>393837000+6500000+150000000+90000000+50000000+1406163000+500000000+200000000+30000000+293500000+300000000+150000000+90000000+156323606+25632360+74367640+75820050+39314100+28081500+137599350-815386000-1503599242</f>
        <v>1878153364</v>
      </c>
      <c r="AB53" s="442">
        <f>109719509+71256+824878270</f>
        <v>934669035</v>
      </c>
      <c r="AC53" s="442">
        <v>200000000</v>
      </c>
      <c r="AD53" s="442"/>
      <c r="AE53" s="442"/>
      <c r="AF53" s="442">
        <v>37177601</v>
      </c>
      <c r="AG53" s="442">
        <f t="shared" ref="AG53" si="14">SUM(AA53:AF53)</f>
        <v>3050000000</v>
      </c>
      <c r="AH53" s="442">
        <f t="shared" ref="AH53:AJ53" si="15">+AA53</f>
        <v>1878153364</v>
      </c>
      <c r="AI53" s="442">
        <f t="shared" si="15"/>
        <v>934669035</v>
      </c>
      <c r="AJ53" s="442">
        <f t="shared" si="15"/>
        <v>200000000</v>
      </c>
      <c r="AK53" s="442">
        <v>0</v>
      </c>
      <c r="AL53" s="442">
        <f t="shared" ref="AL53:AT53" si="16">+AE53</f>
        <v>0</v>
      </c>
      <c r="AM53" s="442">
        <f t="shared" si="16"/>
        <v>37177601</v>
      </c>
      <c r="AN53" s="442">
        <f t="shared" si="16"/>
        <v>3050000000</v>
      </c>
      <c r="AO53" s="442">
        <f t="shared" si="16"/>
        <v>1878153364</v>
      </c>
      <c r="AP53" s="442">
        <f t="shared" si="16"/>
        <v>934669035</v>
      </c>
      <c r="AQ53" s="442">
        <f t="shared" si="16"/>
        <v>200000000</v>
      </c>
      <c r="AR53" s="442">
        <v>0</v>
      </c>
      <c r="AS53" s="442">
        <f t="shared" si="16"/>
        <v>0</v>
      </c>
      <c r="AT53" s="442">
        <f t="shared" si="16"/>
        <v>37177601</v>
      </c>
      <c r="AU53" s="442">
        <f t="shared" ref="AU53" si="17">SUM(AO53:AT53)</f>
        <v>3050000000</v>
      </c>
      <c r="AV53" s="442">
        <f>+AO53</f>
        <v>1878153364</v>
      </c>
      <c r="AW53" s="442">
        <f t="shared" ref="AW53:BA53" si="18">+AP53</f>
        <v>934669035</v>
      </c>
      <c r="AX53" s="442">
        <f t="shared" si="18"/>
        <v>200000000</v>
      </c>
      <c r="AY53" s="442">
        <v>0</v>
      </c>
      <c r="AZ53" s="442">
        <f t="shared" si="18"/>
        <v>0</v>
      </c>
      <c r="BA53" s="442">
        <f t="shared" si="18"/>
        <v>37177601</v>
      </c>
      <c r="BB53" s="442">
        <f t="shared" ref="BB53" si="19">SUM(AV53:BA53)</f>
        <v>3050000000</v>
      </c>
      <c r="BC53" s="443">
        <f t="shared" ref="BC53" si="20">+BB53+AU53+AN53+AG53</f>
        <v>12200000000</v>
      </c>
      <c r="BD53" s="492" t="s">
        <v>535</v>
      </c>
      <c r="BN53" s="10" t="s">
        <v>390</v>
      </c>
      <c r="BO53" s="308" t="s">
        <v>391</v>
      </c>
      <c r="BP53" s="11" t="s">
        <v>536</v>
      </c>
      <c r="BQ53" s="309"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0" t="s">
        <v>517</v>
      </c>
      <c r="EC53" s="311" t="s">
        <v>518</v>
      </c>
      <c r="ED53" s="312" t="s">
        <v>1455</v>
      </c>
      <c r="EE53" s="444">
        <v>635</v>
      </c>
      <c r="EF53" s="444">
        <v>571</v>
      </c>
      <c r="EG53" s="272"/>
      <c r="EH53" s="272"/>
      <c r="EI53" s="272"/>
      <c r="EJ53" s="272"/>
      <c r="EL53" s="854" t="s">
        <v>538</v>
      </c>
      <c r="EM53" s="321" t="s">
        <v>533</v>
      </c>
      <c r="EN53" s="277" t="s">
        <v>534</v>
      </c>
      <c r="EO53" s="389">
        <v>24</v>
      </c>
      <c r="EP53" s="389">
        <v>34</v>
      </c>
      <c r="EQ53" s="493">
        <v>34</v>
      </c>
      <c r="ER53" s="493">
        <v>34</v>
      </c>
      <c r="ES53" s="493">
        <v>34</v>
      </c>
      <c r="ET53" s="855">
        <v>34</v>
      </c>
    </row>
    <row r="54" spans="1:150" ht="51.75" customHeight="1" thickBot="1" x14ac:dyDescent="0.25">
      <c r="A54" s="280" t="s">
        <v>53</v>
      </c>
      <c r="B54" s="433" t="s">
        <v>54</v>
      </c>
      <c r="C54" s="434" t="s">
        <v>55</v>
      </c>
      <c r="D54" s="434"/>
      <c r="E54" s="8" t="s">
        <v>530</v>
      </c>
      <c r="F54" s="284" t="str">
        <f t="shared" si="4"/>
        <v>E1.P_C</v>
      </c>
      <c r="G54" s="494" t="s">
        <v>93</v>
      </c>
      <c r="H54" s="494" t="s">
        <v>187</v>
      </c>
      <c r="I54" s="286"/>
      <c r="J54" s="462" t="s">
        <v>61</v>
      </c>
      <c r="K54" s="377" t="str">
        <f t="shared" si="5"/>
        <v>E1.P_C.MR1</v>
      </c>
      <c r="L54" s="495" t="s">
        <v>162</v>
      </c>
      <c r="M54" s="495" t="s">
        <v>532</v>
      </c>
      <c r="N54" s="291">
        <v>3630</v>
      </c>
      <c r="O54" s="496">
        <v>3700</v>
      </c>
      <c r="P54" s="485" t="s">
        <v>87</v>
      </c>
      <c r="Q54" s="497" t="str">
        <f t="shared" si="6"/>
        <v>E1.P_C.MR1-MP02-1</v>
      </c>
      <c r="R54" s="425" t="s">
        <v>544</v>
      </c>
      <c r="S54" s="317" t="s">
        <v>545</v>
      </c>
      <c r="T54" s="296">
        <v>3</v>
      </c>
      <c r="U54" s="297">
        <v>5</v>
      </c>
      <c r="V54" s="296" t="s">
        <v>67</v>
      </c>
      <c r="W54" s="298">
        <v>0</v>
      </c>
      <c r="X54" s="299">
        <v>2</v>
      </c>
      <c r="Y54" s="298">
        <v>1</v>
      </c>
      <c r="Z54" s="300">
        <v>1</v>
      </c>
      <c r="AA54" s="301"/>
      <c r="AB54" s="302"/>
      <c r="AC54" s="302"/>
      <c r="AD54" s="302"/>
      <c r="AE54" s="302"/>
      <c r="AF54" s="302"/>
      <c r="AG54" s="302"/>
      <c r="AH54" s="302"/>
      <c r="AI54" s="302"/>
      <c r="AJ54" s="302"/>
      <c r="AK54" s="302"/>
      <c r="AL54" s="302"/>
      <c r="AM54" s="302"/>
      <c r="AN54" s="302"/>
      <c r="AO54" s="302"/>
      <c r="AP54" s="302"/>
      <c r="AQ54" s="302"/>
      <c r="AR54" s="302"/>
      <c r="AS54" s="302"/>
      <c r="AT54" s="302"/>
      <c r="AU54" s="302"/>
      <c r="AV54" s="302"/>
      <c r="AW54" s="302"/>
      <c r="AX54" s="302"/>
      <c r="AY54" s="302"/>
      <c r="AZ54" s="302"/>
      <c r="BA54" s="302"/>
      <c r="BB54" s="302"/>
      <c r="BC54" s="303"/>
      <c r="BD54" s="304" t="s">
        <v>535</v>
      </c>
      <c r="BN54" s="12" t="s">
        <v>390</v>
      </c>
      <c r="BO54" s="334" t="s">
        <v>391</v>
      </c>
      <c r="BP54" s="13" t="s">
        <v>546</v>
      </c>
      <c r="BQ54" s="335"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0" t="s">
        <v>524</v>
      </c>
      <c r="EC54" s="311" t="s">
        <v>525</v>
      </c>
      <c r="ED54" s="312" t="s">
        <v>1486</v>
      </c>
      <c r="EE54" s="361">
        <v>277</v>
      </c>
      <c r="EF54" s="361">
        <v>249</v>
      </c>
      <c r="EG54" s="272"/>
      <c r="EH54" s="272"/>
      <c r="EI54" s="272"/>
      <c r="EJ54" s="272"/>
      <c r="EL54" s="854" t="s">
        <v>548</v>
      </c>
      <c r="EM54" s="321" t="s">
        <v>544</v>
      </c>
      <c r="EN54" s="277" t="s">
        <v>545</v>
      </c>
      <c r="EO54" s="277">
        <v>3</v>
      </c>
      <c r="EP54" s="277">
        <v>5</v>
      </c>
      <c r="EQ54" s="841">
        <v>0</v>
      </c>
      <c r="ER54" s="848">
        <v>0</v>
      </c>
      <c r="ES54" s="848">
        <v>1</v>
      </c>
      <c r="ET54" s="856">
        <v>1</v>
      </c>
    </row>
    <row r="55" spans="1:150" ht="63" customHeight="1" thickBot="1" x14ac:dyDescent="0.3">
      <c r="A55" s="280" t="s">
        <v>53</v>
      </c>
      <c r="B55" s="433" t="s">
        <v>54</v>
      </c>
      <c r="C55" s="434" t="s">
        <v>55</v>
      </c>
      <c r="D55" s="434"/>
      <c r="E55" s="8" t="s">
        <v>530</v>
      </c>
      <c r="F55" s="284" t="str">
        <f t="shared" si="4"/>
        <v>E1.P_C</v>
      </c>
      <c r="G55" s="494" t="s">
        <v>93</v>
      </c>
      <c r="H55" s="494" t="s">
        <v>187</v>
      </c>
      <c r="I55" s="286"/>
      <c r="J55" s="462" t="s">
        <v>61</v>
      </c>
      <c r="K55" s="377" t="str">
        <f t="shared" si="5"/>
        <v>E1.P_C.MR1</v>
      </c>
      <c r="L55" s="495" t="s">
        <v>162</v>
      </c>
      <c r="M55" s="495" t="s">
        <v>532</v>
      </c>
      <c r="N55" s="291">
        <v>3630</v>
      </c>
      <c r="O55" s="496">
        <v>3700</v>
      </c>
      <c r="P55" s="485" t="s">
        <v>99</v>
      </c>
      <c r="Q55" s="497" t="str">
        <f t="shared" si="6"/>
        <v>E1.P_C.MR1-MP03-1</v>
      </c>
      <c r="R55" s="425" t="s">
        <v>551</v>
      </c>
      <c r="S55" s="317" t="s">
        <v>552</v>
      </c>
      <c r="T55" s="296">
        <v>62</v>
      </c>
      <c r="U55" s="297">
        <v>120</v>
      </c>
      <c r="V55" s="296" t="s">
        <v>67</v>
      </c>
      <c r="W55" s="298">
        <v>30</v>
      </c>
      <c r="X55" s="299">
        <v>30</v>
      </c>
      <c r="Y55" s="298">
        <v>30</v>
      </c>
      <c r="Z55" s="300">
        <v>30</v>
      </c>
      <c r="AA55" s="301"/>
      <c r="AB55" s="302"/>
      <c r="AC55" s="302"/>
      <c r="AD55" s="302"/>
      <c r="AE55" s="302"/>
      <c r="AF55" s="302"/>
      <c r="AG55" s="302"/>
      <c r="AH55" s="302"/>
      <c r="AI55" s="302"/>
      <c r="AJ55" s="302"/>
      <c r="AK55" s="302"/>
      <c r="AL55" s="302"/>
      <c r="AM55" s="302"/>
      <c r="AN55" s="302"/>
      <c r="AO55" s="302"/>
      <c r="AP55" s="302"/>
      <c r="AQ55" s="302"/>
      <c r="AR55" s="302"/>
      <c r="AS55" s="302"/>
      <c r="AT55" s="302"/>
      <c r="AU55" s="302"/>
      <c r="AV55" s="302"/>
      <c r="AW55" s="302"/>
      <c r="AX55" s="302"/>
      <c r="AY55" s="302"/>
      <c r="AZ55" s="302"/>
      <c r="BA55" s="302"/>
      <c r="BB55" s="302"/>
      <c r="BC55" s="303"/>
      <c r="BD55" s="304" t="s">
        <v>535</v>
      </c>
      <c r="BN55" s="14" t="s">
        <v>401</v>
      </c>
      <c r="BO55" s="359" t="s">
        <v>402</v>
      </c>
      <c r="BP55" s="15" t="s">
        <v>553</v>
      </c>
      <c r="BQ55" s="360"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0" t="s">
        <v>536</v>
      </c>
      <c r="EC55" s="311" t="s">
        <v>537</v>
      </c>
      <c r="ED55" s="312" t="s">
        <v>1512</v>
      </c>
      <c r="EE55" s="498">
        <v>4.9000000000000004</v>
      </c>
      <c r="EF55" s="314">
        <v>5</v>
      </c>
      <c r="EG55" s="272"/>
      <c r="EH55" s="272"/>
      <c r="EI55" s="272"/>
      <c r="EJ55" s="272"/>
      <c r="EL55" s="854" t="s">
        <v>555</v>
      </c>
      <c r="EM55" s="321" t="s">
        <v>551</v>
      </c>
      <c r="EN55" s="277" t="s">
        <v>552</v>
      </c>
      <c r="EO55" s="277">
        <v>62</v>
      </c>
      <c r="EP55" s="277">
        <v>120</v>
      </c>
      <c r="EQ55" s="841">
        <v>30</v>
      </c>
      <c r="ER55" s="841">
        <v>30</v>
      </c>
      <c r="ES55" s="841">
        <v>30</v>
      </c>
      <c r="ET55" s="856">
        <v>30</v>
      </c>
    </row>
    <row r="56" spans="1:150" ht="63.75" customHeight="1" thickBot="1" x14ac:dyDescent="0.25">
      <c r="A56" s="280" t="s">
        <v>53</v>
      </c>
      <c r="B56" s="433" t="s">
        <v>54</v>
      </c>
      <c r="C56" s="434" t="s">
        <v>55</v>
      </c>
      <c r="D56" s="434"/>
      <c r="E56" s="8" t="s">
        <v>530</v>
      </c>
      <c r="F56" s="284" t="str">
        <f t="shared" si="4"/>
        <v>E1.P_C</v>
      </c>
      <c r="G56" s="494" t="s">
        <v>93</v>
      </c>
      <c r="H56" s="494" t="s">
        <v>187</v>
      </c>
      <c r="I56" s="286"/>
      <c r="J56" s="462" t="s">
        <v>61</v>
      </c>
      <c r="K56" s="377" t="str">
        <f t="shared" si="5"/>
        <v>E1.P_C.MR1</v>
      </c>
      <c r="L56" s="495" t="s">
        <v>162</v>
      </c>
      <c r="M56" s="495" t="s">
        <v>532</v>
      </c>
      <c r="N56" s="291">
        <v>3630</v>
      </c>
      <c r="O56" s="496">
        <v>3700</v>
      </c>
      <c r="P56" s="485" t="s">
        <v>112</v>
      </c>
      <c r="Q56" s="497" t="str">
        <f t="shared" si="6"/>
        <v>E1.P_C.MR1-MP04-1</v>
      </c>
      <c r="R56" s="425" t="s">
        <v>558</v>
      </c>
      <c r="S56" s="317" t="s">
        <v>559</v>
      </c>
      <c r="T56" s="296">
        <v>5</v>
      </c>
      <c r="U56" s="297">
        <v>5</v>
      </c>
      <c r="V56" s="296" t="s">
        <v>102</v>
      </c>
      <c r="W56" s="298">
        <v>5</v>
      </c>
      <c r="X56" s="299">
        <v>5</v>
      </c>
      <c r="Y56" s="298">
        <v>15</v>
      </c>
      <c r="Z56" s="300">
        <v>10</v>
      </c>
      <c r="AA56" s="301"/>
      <c r="AB56" s="302"/>
      <c r="AC56" s="302"/>
      <c r="AD56" s="302"/>
      <c r="AE56" s="302"/>
      <c r="AF56" s="302"/>
      <c r="AG56" s="302"/>
      <c r="AH56" s="302"/>
      <c r="AI56" s="302"/>
      <c r="AJ56" s="302"/>
      <c r="AK56" s="302"/>
      <c r="AL56" s="302"/>
      <c r="AM56" s="302"/>
      <c r="AN56" s="302"/>
      <c r="AO56" s="302"/>
      <c r="AP56" s="302"/>
      <c r="AQ56" s="302"/>
      <c r="AR56" s="302"/>
      <c r="AS56" s="302"/>
      <c r="AT56" s="302"/>
      <c r="AU56" s="302"/>
      <c r="AV56" s="302"/>
      <c r="AW56" s="302"/>
      <c r="AX56" s="302"/>
      <c r="AY56" s="302"/>
      <c r="AZ56" s="302"/>
      <c r="BA56" s="302"/>
      <c r="BB56" s="302"/>
      <c r="BC56" s="303"/>
      <c r="BD56" s="304" t="s">
        <v>535</v>
      </c>
      <c r="BN56" s="14" t="s">
        <v>412</v>
      </c>
      <c r="BO56" s="359" t="s">
        <v>413</v>
      </c>
      <c r="BP56" s="15" t="s">
        <v>560</v>
      </c>
      <c r="BQ56" s="360"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0" t="s">
        <v>546</v>
      </c>
      <c r="EC56" s="311" t="s">
        <v>547</v>
      </c>
      <c r="ED56" s="312" t="s">
        <v>1525</v>
      </c>
      <c r="EE56" s="444">
        <v>7357</v>
      </c>
      <c r="EF56" s="444">
        <v>11035</v>
      </c>
      <c r="EG56" s="272"/>
      <c r="EH56" s="272"/>
      <c r="EI56" s="272"/>
      <c r="EJ56" s="272"/>
      <c r="EL56" s="854" t="s">
        <v>562</v>
      </c>
      <c r="EM56" s="321" t="s">
        <v>558</v>
      </c>
      <c r="EN56" s="277" t="s">
        <v>559</v>
      </c>
      <c r="EO56" s="277">
        <v>5</v>
      </c>
      <c r="EP56" s="277">
        <v>5</v>
      </c>
      <c r="EQ56" s="841">
        <v>5</v>
      </c>
      <c r="ER56" s="841">
        <v>5</v>
      </c>
      <c r="ES56" s="841">
        <v>5</v>
      </c>
      <c r="ET56" s="856">
        <v>5</v>
      </c>
    </row>
    <row r="57" spans="1:150" ht="90" customHeight="1" x14ac:dyDescent="0.2">
      <c r="A57" s="280" t="s">
        <v>53</v>
      </c>
      <c r="B57" s="433" t="s">
        <v>54</v>
      </c>
      <c r="C57" s="434" t="s">
        <v>55</v>
      </c>
      <c r="D57" s="434"/>
      <c r="E57" s="8" t="s">
        <v>530</v>
      </c>
      <c r="F57" s="284" t="str">
        <f t="shared" si="4"/>
        <v>E1.P_C</v>
      </c>
      <c r="G57" s="494" t="s">
        <v>93</v>
      </c>
      <c r="H57" s="494" t="s">
        <v>187</v>
      </c>
      <c r="I57" s="286"/>
      <c r="J57" s="462" t="s">
        <v>61</v>
      </c>
      <c r="K57" s="377" t="str">
        <f t="shared" si="5"/>
        <v>E1.P_C.MR1</v>
      </c>
      <c r="L57" s="495" t="s">
        <v>162</v>
      </c>
      <c r="M57" s="495" t="s">
        <v>532</v>
      </c>
      <c r="N57" s="291">
        <v>3630</v>
      </c>
      <c r="O57" s="496">
        <v>3700</v>
      </c>
      <c r="P57" s="485" t="s">
        <v>122</v>
      </c>
      <c r="Q57" s="497" t="str">
        <f t="shared" si="6"/>
        <v>E1.P_C.MR1-MP05-1</v>
      </c>
      <c r="R57" s="425" t="s">
        <v>565</v>
      </c>
      <c r="S57" s="317" t="s">
        <v>566</v>
      </c>
      <c r="T57" s="296">
        <v>126</v>
      </c>
      <c r="U57" s="297">
        <v>126</v>
      </c>
      <c r="V57" s="296" t="s">
        <v>102</v>
      </c>
      <c r="W57" s="298">
        <v>126</v>
      </c>
      <c r="X57" s="299">
        <v>126</v>
      </c>
      <c r="Y57" s="298">
        <v>126</v>
      </c>
      <c r="Z57" s="300">
        <v>126</v>
      </c>
      <c r="AA57" s="301"/>
      <c r="AB57" s="302"/>
      <c r="AC57" s="302"/>
      <c r="AD57" s="302"/>
      <c r="AE57" s="302"/>
      <c r="AF57" s="302"/>
      <c r="AG57" s="302"/>
      <c r="AH57" s="302"/>
      <c r="AI57" s="302"/>
      <c r="AJ57" s="302"/>
      <c r="AK57" s="302"/>
      <c r="AL57" s="302"/>
      <c r="AM57" s="302"/>
      <c r="AN57" s="302"/>
      <c r="AO57" s="302"/>
      <c r="AP57" s="302"/>
      <c r="AQ57" s="302"/>
      <c r="AR57" s="302"/>
      <c r="AS57" s="302"/>
      <c r="AT57" s="302"/>
      <c r="AU57" s="302"/>
      <c r="AV57" s="302"/>
      <c r="AW57" s="302"/>
      <c r="AX57" s="302"/>
      <c r="AY57" s="302"/>
      <c r="AZ57" s="302"/>
      <c r="BA57" s="302"/>
      <c r="BB57" s="302"/>
      <c r="BC57" s="303"/>
      <c r="BD57" s="304"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0" t="s">
        <v>553</v>
      </c>
      <c r="EC57" s="311" t="s">
        <v>554</v>
      </c>
      <c r="ED57" s="312" t="s">
        <v>1539</v>
      </c>
      <c r="EE57" s="361">
        <v>4</v>
      </c>
      <c r="EF57" s="361">
        <v>6</v>
      </c>
      <c r="EG57" s="272"/>
      <c r="EH57" s="272"/>
      <c r="EI57" s="272"/>
      <c r="EJ57" s="272"/>
      <c r="EL57" s="854" t="s">
        <v>569</v>
      </c>
      <c r="EM57" s="321" t="s">
        <v>565</v>
      </c>
      <c r="EN57" s="277" t="s">
        <v>566</v>
      </c>
      <c r="EO57" s="277">
        <v>126</v>
      </c>
      <c r="EP57" s="277">
        <v>126</v>
      </c>
      <c r="EQ57" s="278">
        <v>126</v>
      </c>
      <c r="ER57" s="278">
        <v>126</v>
      </c>
      <c r="ES57" s="278">
        <v>126</v>
      </c>
      <c r="ET57" s="843">
        <v>126</v>
      </c>
    </row>
    <row r="58" spans="1:150" ht="89.25" customHeight="1" x14ac:dyDescent="0.2">
      <c r="A58" s="280" t="s">
        <v>53</v>
      </c>
      <c r="B58" s="433" t="s">
        <v>54</v>
      </c>
      <c r="C58" s="434" t="s">
        <v>55</v>
      </c>
      <c r="D58" s="434"/>
      <c r="E58" s="8" t="s">
        <v>530</v>
      </c>
      <c r="F58" s="284" t="str">
        <f t="shared" si="4"/>
        <v>E1.P_C</v>
      </c>
      <c r="G58" s="494" t="s">
        <v>93</v>
      </c>
      <c r="H58" s="494" t="s">
        <v>187</v>
      </c>
      <c r="I58" s="286"/>
      <c r="J58" s="462" t="s">
        <v>61</v>
      </c>
      <c r="K58" s="377" t="str">
        <f t="shared" si="5"/>
        <v>E1.P_C.MR1</v>
      </c>
      <c r="L58" s="495" t="s">
        <v>162</v>
      </c>
      <c r="M58" s="495" t="s">
        <v>532</v>
      </c>
      <c r="N58" s="291">
        <v>3630</v>
      </c>
      <c r="O58" s="496">
        <v>3700</v>
      </c>
      <c r="P58" s="485" t="s">
        <v>132</v>
      </c>
      <c r="Q58" s="497" t="str">
        <f t="shared" si="6"/>
        <v>E1.P_C.MR1-MP06-1</v>
      </c>
      <c r="R58" s="425" t="s">
        <v>574</v>
      </c>
      <c r="S58" s="317" t="s">
        <v>575</v>
      </c>
      <c r="T58" s="296">
        <v>0</v>
      </c>
      <c r="U58" s="297">
        <v>25</v>
      </c>
      <c r="V58" s="296" t="s">
        <v>67</v>
      </c>
      <c r="W58" s="298">
        <v>0</v>
      </c>
      <c r="X58" s="299">
        <v>0</v>
      </c>
      <c r="Y58" s="298">
        <v>15</v>
      </c>
      <c r="Z58" s="300">
        <v>10</v>
      </c>
      <c r="AA58" s="301"/>
      <c r="AB58" s="302"/>
      <c r="AC58" s="302"/>
      <c r="AD58" s="302"/>
      <c r="AE58" s="302"/>
      <c r="AF58" s="302"/>
      <c r="AG58" s="302"/>
      <c r="AH58" s="302"/>
      <c r="AI58" s="302"/>
      <c r="AJ58" s="302"/>
      <c r="AK58" s="302"/>
      <c r="AL58" s="302"/>
      <c r="AM58" s="302"/>
      <c r="AN58" s="302"/>
      <c r="AO58" s="302"/>
      <c r="AP58" s="302"/>
      <c r="AQ58" s="302"/>
      <c r="AR58" s="302"/>
      <c r="AS58" s="302"/>
      <c r="AT58" s="302"/>
      <c r="AU58" s="302"/>
      <c r="AV58" s="302"/>
      <c r="AW58" s="302"/>
      <c r="AX58" s="302"/>
      <c r="AY58" s="302"/>
      <c r="AZ58" s="302"/>
      <c r="BA58" s="302"/>
      <c r="BB58" s="302"/>
      <c r="BC58" s="303"/>
      <c r="BD58" s="304" t="s">
        <v>535</v>
      </c>
      <c r="BN58" s="10" t="s">
        <v>423</v>
      </c>
      <c r="BO58" s="308" t="s">
        <v>424</v>
      </c>
      <c r="BP58" s="11" t="s">
        <v>576</v>
      </c>
      <c r="BQ58" s="309"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0" t="s">
        <v>560</v>
      </c>
      <c r="EC58" s="311" t="s">
        <v>561</v>
      </c>
      <c r="ED58" s="312" t="s">
        <v>1565</v>
      </c>
      <c r="EE58" s="361">
        <v>13959</v>
      </c>
      <c r="EF58" s="361">
        <v>15355</v>
      </c>
      <c r="EG58" s="272"/>
      <c r="EH58" s="272"/>
      <c r="EI58" s="272"/>
      <c r="EJ58" s="272"/>
      <c r="EL58" s="854" t="s">
        <v>578</v>
      </c>
      <c r="EM58" s="321" t="s">
        <v>574</v>
      </c>
      <c r="EN58" s="277" t="s">
        <v>575</v>
      </c>
      <c r="EO58" s="277">
        <v>0</v>
      </c>
      <c r="EP58" s="277">
        <v>25</v>
      </c>
      <c r="EQ58" s="278">
        <v>0</v>
      </c>
      <c r="ER58" s="278">
        <v>0</v>
      </c>
      <c r="ES58" s="848">
        <v>12</v>
      </c>
      <c r="ET58" s="849">
        <v>13</v>
      </c>
    </row>
    <row r="59" spans="1:150" ht="71.25" customHeight="1" thickBot="1" x14ac:dyDescent="0.25">
      <c r="A59" s="280" t="s">
        <v>53</v>
      </c>
      <c r="B59" s="433" t="s">
        <v>54</v>
      </c>
      <c r="C59" s="434" t="s">
        <v>55</v>
      </c>
      <c r="D59" s="434"/>
      <c r="E59" s="8" t="s">
        <v>530</v>
      </c>
      <c r="F59" s="284" t="str">
        <f t="shared" si="4"/>
        <v>E1.P_C</v>
      </c>
      <c r="G59" s="494" t="s">
        <v>93</v>
      </c>
      <c r="H59" s="494" t="s">
        <v>187</v>
      </c>
      <c r="I59" s="286"/>
      <c r="J59" s="462" t="s">
        <v>61</v>
      </c>
      <c r="K59" s="377" t="str">
        <f t="shared" si="5"/>
        <v>E1.P_C.MR1</v>
      </c>
      <c r="L59" s="495" t="s">
        <v>162</v>
      </c>
      <c r="M59" s="495" t="s">
        <v>532</v>
      </c>
      <c r="N59" s="291">
        <v>3630</v>
      </c>
      <c r="O59" s="496">
        <v>3700</v>
      </c>
      <c r="P59" s="485" t="s">
        <v>142</v>
      </c>
      <c r="Q59" s="497" t="str">
        <f t="shared" si="6"/>
        <v>E1.P_C.MR1-MP07-1</v>
      </c>
      <c r="R59" s="425" t="s">
        <v>583</v>
      </c>
      <c r="S59" s="317" t="s">
        <v>532</v>
      </c>
      <c r="T59" s="384">
        <v>3630</v>
      </c>
      <c r="U59" s="385">
        <v>3700</v>
      </c>
      <c r="V59" s="384" t="s">
        <v>67</v>
      </c>
      <c r="W59" s="298">
        <v>3200</v>
      </c>
      <c r="X59" s="299">
        <v>3300</v>
      </c>
      <c r="Y59" s="298">
        <v>3400</v>
      </c>
      <c r="Z59" s="300">
        <v>3700</v>
      </c>
      <c r="AA59" s="386"/>
      <c r="AB59" s="387"/>
      <c r="AC59" s="387"/>
      <c r="AD59" s="387"/>
      <c r="AE59" s="387"/>
      <c r="AF59" s="387"/>
      <c r="AG59" s="387"/>
      <c r="AH59" s="387"/>
      <c r="AI59" s="387"/>
      <c r="AJ59" s="387"/>
      <c r="AK59" s="387"/>
      <c r="AL59" s="387"/>
      <c r="AM59" s="387"/>
      <c r="AN59" s="387"/>
      <c r="AO59" s="387"/>
      <c r="AP59" s="387"/>
      <c r="AQ59" s="387"/>
      <c r="AR59" s="387"/>
      <c r="AS59" s="387"/>
      <c r="AT59" s="387"/>
      <c r="AU59" s="387"/>
      <c r="AV59" s="387"/>
      <c r="AW59" s="387"/>
      <c r="AX59" s="387"/>
      <c r="AY59" s="387"/>
      <c r="AZ59" s="387"/>
      <c r="BA59" s="387"/>
      <c r="BB59" s="387"/>
      <c r="BC59" s="388"/>
      <c r="BD59" s="304" t="s">
        <v>535</v>
      </c>
      <c r="BN59" s="12" t="s">
        <v>423</v>
      </c>
      <c r="BO59" s="334" t="s">
        <v>424</v>
      </c>
      <c r="BP59" s="13" t="s">
        <v>584</v>
      </c>
      <c r="BQ59" s="335"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0" t="s">
        <v>567</v>
      </c>
      <c r="EC59" s="311" t="s">
        <v>568</v>
      </c>
      <c r="ED59" s="312" t="s">
        <v>1575</v>
      </c>
      <c r="EE59" s="444">
        <v>1</v>
      </c>
      <c r="EF59" s="444">
        <v>4</v>
      </c>
      <c r="EG59" s="272"/>
      <c r="EH59" s="272"/>
      <c r="EI59" s="272"/>
      <c r="EJ59" s="272"/>
      <c r="EL59" s="854" t="s">
        <v>586</v>
      </c>
      <c r="EM59" s="321" t="s">
        <v>583</v>
      </c>
      <c r="EN59" s="277" t="s">
        <v>532</v>
      </c>
      <c r="EO59" s="389">
        <v>3630</v>
      </c>
      <c r="EP59" s="389">
        <v>3700</v>
      </c>
      <c r="EQ59" s="278">
        <v>3200</v>
      </c>
      <c r="ER59" s="278">
        <v>3300</v>
      </c>
      <c r="ES59" s="278">
        <v>3400</v>
      </c>
      <c r="ET59" s="843">
        <v>3700</v>
      </c>
    </row>
    <row r="60" spans="1:150" ht="66" customHeight="1" thickBot="1" x14ac:dyDescent="0.25">
      <c r="A60" s="280" t="s">
        <v>53</v>
      </c>
      <c r="B60" s="433" t="s">
        <v>54</v>
      </c>
      <c r="C60" s="434" t="s">
        <v>55</v>
      </c>
      <c r="D60" s="434"/>
      <c r="E60" s="8" t="s">
        <v>530</v>
      </c>
      <c r="F60" s="284" t="str">
        <f t="shared" si="4"/>
        <v>E1.P_C</v>
      </c>
      <c r="G60" s="494" t="s">
        <v>93</v>
      </c>
      <c r="H60" s="494" t="s">
        <v>187</v>
      </c>
      <c r="I60" s="286"/>
      <c r="J60" s="462" t="s">
        <v>61</v>
      </c>
      <c r="K60" s="377" t="str">
        <f t="shared" si="5"/>
        <v>E1.P_C.MR1</v>
      </c>
      <c r="L60" s="495" t="s">
        <v>162</v>
      </c>
      <c r="M60" s="495" t="s">
        <v>532</v>
      </c>
      <c r="N60" s="291">
        <v>3630</v>
      </c>
      <c r="O60" s="496">
        <v>3700</v>
      </c>
      <c r="P60" s="485" t="s">
        <v>156</v>
      </c>
      <c r="Q60" s="497" t="str">
        <f t="shared" si="6"/>
        <v>E1.P_C.MR1-MP08-1</v>
      </c>
      <c r="R60" s="425" t="s">
        <v>591</v>
      </c>
      <c r="S60" s="317" t="s">
        <v>592</v>
      </c>
      <c r="T60" s="384">
        <v>14</v>
      </c>
      <c r="U60" s="385">
        <v>18</v>
      </c>
      <c r="V60" s="384" t="s">
        <v>67</v>
      </c>
      <c r="W60" s="298">
        <v>1</v>
      </c>
      <c r="X60" s="299">
        <v>1</v>
      </c>
      <c r="Y60" s="298">
        <v>1</v>
      </c>
      <c r="Z60" s="300">
        <v>1</v>
      </c>
      <c r="AA60" s="386"/>
      <c r="AB60" s="387"/>
      <c r="AC60" s="387"/>
      <c r="AD60" s="387"/>
      <c r="AE60" s="387"/>
      <c r="AF60" s="387"/>
      <c r="AG60" s="387"/>
      <c r="AH60" s="387"/>
      <c r="AI60" s="387"/>
      <c r="AJ60" s="387"/>
      <c r="AK60" s="387"/>
      <c r="AL60" s="387"/>
      <c r="AM60" s="387"/>
      <c r="AN60" s="387"/>
      <c r="AO60" s="387"/>
      <c r="AP60" s="387"/>
      <c r="AQ60" s="387"/>
      <c r="AR60" s="387"/>
      <c r="AS60" s="387"/>
      <c r="AT60" s="387"/>
      <c r="AU60" s="387"/>
      <c r="AV60" s="387"/>
      <c r="AW60" s="387"/>
      <c r="AX60" s="387"/>
      <c r="AY60" s="387"/>
      <c r="AZ60" s="387"/>
      <c r="BA60" s="387"/>
      <c r="BB60" s="387"/>
      <c r="BC60" s="388"/>
      <c r="BD60" s="304" t="s">
        <v>535</v>
      </c>
      <c r="BN60" s="14" t="s">
        <v>434</v>
      </c>
      <c r="BO60" s="359" t="s">
        <v>435</v>
      </c>
      <c r="BP60" s="15" t="s">
        <v>593</v>
      </c>
      <c r="BQ60" s="360"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0" t="s">
        <v>576</v>
      </c>
      <c r="EC60" s="311" t="s">
        <v>577</v>
      </c>
      <c r="ED60" s="312" t="s">
        <v>1621</v>
      </c>
      <c r="EE60" s="444">
        <v>0</v>
      </c>
      <c r="EF60" s="444">
        <v>1</v>
      </c>
      <c r="EG60" s="272"/>
      <c r="EH60" s="272"/>
      <c r="EI60" s="272"/>
      <c r="EJ60" s="272"/>
      <c r="EL60" s="854" t="s">
        <v>595</v>
      </c>
      <c r="EM60" s="321" t="s">
        <v>591</v>
      </c>
      <c r="EN60" s="277" t="s">
        <v>592</v>
      </c>
      <c r="EO60" s="857">
        <v>14</v>
      </c>
      <c r="EP60" s="857">
        <v>18</v>
      </c>
      <c r="EQ60" s="841">
        <v>1</v>
      </c>
      <c r="ER60" s="841">
        <v>1</v>
      </c>
      <c r="ES60" s="841">
        <v>1</v>
      </c>
      <c r="ET60" s="856">
        <v>1</v>
      </c>
    </row>
    <row r="61" spans="1:150" ht="75.75" customHeight="1" x14ac:dyDescent="0.2">
      <c r="A61" s="280" t="s">
        <v>53</v>
      </c>
      <c r="B61" s="433" t="s">
        <v>54</v>
      </c>
      <c r="C61" s="434" t="s">
        <v>55</v>
      </c>
      <c r="D61" s="434"/>
      <c r="E61" s="8" t="s">
        <v>530</v>
      </c>
      <c r="F61" s="284" t="str">
        <f t="shared" si="4"/>
        <v>E1.P_C</v>
      </c>
      <c r="G61" s="494" t="s">
        <v>93</v>
      </c>
      <c r="H61" s="494" t="s">
        <v>187</v>
      </c>
      <c r="I61" s="286"/>
      <c r="J61" s="462" t="s">
        <v>61</v>
      </c>
      <c r="K61" s="377" t="str">
        <f t="shared" si="5"/>
        <v>E1.P_C.MR1</v>
      </c>
      <c r="L61" s="495" t="s">
        <v>162</v>
      </c>
      <c r="M61" s="495" t="s">
        <v>532</v>
      </c>
      <c r="N61" s="291">
        <v>3630</v>
      </c>
      <c r="O61" s="496">
        <v>3700</v>
      </c>
      <c r="P61" s="485" t="s">
        <v>515</v>
      </c>
      <c r="Q61" s="497" t="str">
        <f t="shared" si="6"/>
        <v>E1.P_C.MR1-MP09-1</v>
      </c>
      <c r="R61" s="425" t="s">
        <v>598</v>
      </c>
      <c r="S61" s="317" t="s">
        <v>599</v>
      </c>
      <c r="T61" s="384">
        <v>0</v>
      </c>
      <c r="U61" s="385">
        <v>3</v>
      </c>
      <c r="V61" s="384" t="s">
        <v>67</v>
      </c>
      <c r="W61" s="298">
        <v>1</v>
      </c>
      <c r="X61" s="299">
        <v>1</v>
      </c>
      <c r="Y61" s="298">
        <v>1</v>
      </c>
      <c r="Z61" s="300">
        <v>0</v>
      </c>
      <c r="AA61" s="386"/>
      <c r="AB61" s="387"/>
      <c r="AC61" s="387"/>
      <c r="AD61" s="387"/>
      <c r="AE61" s="387"/>
      <c r="AF61" s="387"/>
      <c r="AG61" s="387"/>
      <c r="AH61" s="387"/>
      <c r="AI61" s="387"/>
      <c r="AJ61" s="387"/>
      <c r="AK61" s="387"/>
      <c r="AL61" s="387"/>
      <c r="AM61" s="387"/>
      <c r="AN61" s="387"/>
      <c r="AO61" s="387"/>
      <c r="AP61" s="387"/>
      <c r="AQ61" s="387"/>
      <c r="AR61" s="387"/>
      <c r="AS61" s="387"/>
      <c r="AT61" s="387"/>
      <c r="AU61" s="387"/>
      <c r="AV61" s="387"/>
      <c r="AW61" s="387"/>
      <c r="AX61" s="387"/>
      <c r="AY61" s="387"/>
      <c r="AZ61" s="387"/>
      <c r="BA61" s="387"/>
      <c r="BB61" s="387"/>
      <c r="BC61" s="388"/>
      <c r="BD61" s="304"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0" t="s">
        <v>584</v>
      </c>
      <c r="EC61" s="311" t="s">
        <v>585</v>
      </c>
      <c r="ED61" s="312" t="s">
        <v>1631</v>
      </c>
      <c r="EE61" s="361">
        <v>1</v>
      </c>
      <c r="EF61" s="361">
        <v>1</v>
      </c>
      <c r="EG61" s="272"/>
      <c r="EH61" s="272"/>
      <c r="EI61" s="272"/>
      <c r="EJ61" s="272"/>
      <c r="EL61" s="854" t="s">
        <v>600</v>
      </c>
      <c r="EM61" s="321" t="s">
        <v>598</v>
      </c>
      <c r="EN61" s="277" t="s">
        <v>599</v>
      </c>
      <c r="EO61" s="389">
        <v>0</v>
      </c>
      <c r="EP61" s="389">
        <v>3</v>
      </c>
      <c r="EQ61" s="278">
        <v>1</v>
      </c>
      <c r="ER61" s="848">
        <v>0</v>
      </c>
      <c r="ES61" s="848">
        <v>2</v>
      </c>
      <c r="ET61" s="843">
        <v>0</v>
      </c>
    </row>
    <row r="62" spans="1:150" ht="68.25" customHeight="1" x14ac:dyDescent="0.2">
      <c r="A62" s="280" t="s">
        <v>53</v>
      </c>
      <c r="B62" s="433" t="s">
        <v>54</v>
      </c>
      <c r="C62" s="434" t="s">
        <v>55</v>
      </c>
      <c r="D62" s="434"/>
      <c r="E62" s="8" t="s">
        <v>530</v>
      </c>
      <c r="F62" s="284" t="str">
        <f t="shared" si="4"/>
        <v>E1.P_C</v>
      </c>
      <c r="G62" s="494" t="s">
        <v>93</v>
      </c>
      <c r="H62" s="494" t="s">
        <v>187</v>
      </c>
      <c r="I62" s="286"/>
      <c r="J62" s="462" t="s">
        <v>61</v>
      </c>
      <c r="K62" s="377" t="str">
        <f t="shared" si="5"/>
        <v>E1.P_C.MR1</v>
      </c>
      <c r="L62" s="495" t="s">
        <v>162</v>
      </c>
      <c r="M62" s="495" t="s">
        <v>532</v>
      </c>
      <c r="N62" s="291">
        <v>3630</v>
      </c>
      <c r="O62" s="496">
        <v>3700</v>
      </c>
      <c r="P62" s="485" t="s">
        <v>522</v>
      </c>
      <c r="Q62" s="497" t="str">
        <f t="shared" si="6"/>
        <v>E1.P_C.MR1-MP10-1</v>
      </c>
      <c r="R62" s="425" t="s">
        <v>603</v>
      </c>
      <c r="S62" s="317" t="s">
        <v>604</v>
      </c>
      <c r="T62" s="296">
        <v>6</v>
      </c>
      <c r="U62" s="297">
        <v>16</v>
      </c>
      <c r="V62" s="296" t="s">
        <v>67</v>
      </c>
      <c r="W62" s="298">
        <v>16</v>
      </c>
      <c r="X62" s="299">
        <v>16</v>
      </c>
      <c r="Y62" s="298">
        <v>16</v>
      </c>
      <c r="Z62" s="300">
        <v>16</v>
      </c>
      <c r="AA62" s="301"/>
      <c r="AB62" s="302"/>
      <c r="AC62" s="302"/>
      <c r="AD62" s="302"/>
      <c r="AE62" s="302"/>
      <c r="AF62" s="302"/>
      <c r="AG62" s="302"/>
      <c r="AH62" s="302"/>
      <c r="AI62" s="302"/>
      <c r="AJ62" s="302"/>
      <c r="AK62" s="302"/>
      <c r="AL62" s="302"/>
      <c r="AM62" s="302"/>
      <c r="AN62" s="302"/>
      <c r="AO62" s="302"/>
      <c r="AP62" s="302"/>
      <c r="AQ62" s="302"/>
      <c r="AR62" s="302"/>
      <c r="AS62" s="302"/>
      <c r="AT62" s="302"/>
      <c r="AU62" s="302"/>
      <c r="AV62" s="302"/>
      <c r="AW62" s="302"/>
      <c r="AX62" s="302"/>
      <c r="AY62" s="302"/>
      <c r="AZ62" s="302"/>
      <c r="BA62" s="302"/>
      <c r="BB62" s="302"/>
      <c r="BC62" s="303"/>
      <c r="BD62" s="304"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0" t="s">
        <v>593</v>
      </c>
      <c r="EC62" s="311" t="s">
        <v>594</v>
      </c>
      <c r="ED62" s="312" t="s">
        <v>1642</v>
      </c>
      <c r="EE62" s="444">
        <v>85957</v>
      </c>
      <c r="EF62" s="444">
        <v>97991</v>
      </c>
      <c r="EG62" s="272"/>
      <c r="EH62" s="272"/>
      <c r="EI62" s="272"/>
      <c r="EJ62" s="272"/>
      <c r="EL62" s="854" t="s">
        <v>605</v>
      </c>
      <c r="EM62" s="321" t="s">
        <v>603</v>
      </c>
      <c r="EN62" s="277" t="s">
        <v>604</v>
      </c>
      <c r="EO62" s="277">
        <v>6</v>
      </c>
      <c r="EP62" s="277">
        <v>16</v>
      </c>
      <c r="EQ62" s="278">
        <v>16</v>
      </c>
      <c r="ER62" s="278">
        <v>16</v>
      </c>
      <c r="ES62" s="278">
        <v>16</v>
      </c>
      <c r="ET62" s="843">
        <v>16</v>
      </c>
    </row>
    <row r="63" spans="1:150" ht="114" customHeight="1" x14ac:dyDescent="0.2">
      <c r="A63" s="280" t="s">
        <v>53</v>
      </c>
      <c r="B63" s="433" t="s">
        <v>54</v>
      </c>
      <c r="C63" s="434" t="s">
        <v>55</v>
      </c>
      <c r="D63" s="434"/>
      <c r="E63" s="8" t="s">
        <v>530</v>
      </c>
      <c r="F63" s="284" t="str">
        <f t="shared" si="4"/>
        <v>E1.P_C</v>
      </c>
      <c r="G63" s="494" t="s">
        <v>93</v>
      </c>
      <c r="H63" s="494" t="s">
        <v>187</v>
      </c>
      <c r="I63" s="286"/>
      <c r="J63" s="462" t="s">
        <v>61</v>
      </c>
      <c r="K63" s="377" t="str">
        <f t="shared" si="5"/>
        <v>E1.P_C.MR1</v>
      </c>
      <c r="L63" s="495" t="s">
        <v>162</v>
      </c>
      <c r="M63" s="495" t="s">
        <v>532</v>
      </c>
      <c r="N63" s="291">
        <v>3630</v>
      </c>
      <c r="O63" s="496">
        <v>3700</v>
      </c>
      <c r="P63" s="485" t="s">
        <v>610</v>
      </c>
      <c r="Q63" s="497" t="str">
        <f t="shared" si="6"/>
        <v>E1.P_C.MR1-MP11-1</v>
      </c>
      <c r="R63" s="425" t="s">
        <v>611</v>
      </c>
      <c r="S63" s="317" t="s">
        <v>612</v>
      </c>
      <c r="T63" s="296">
        <v>0</v>
      </c>
      <c r="U63" s="297">
        <v>1</v>
      </c>
      <c r="V63" s="296" t="s">
        <v>67</v>
      </c>
      <c r="W63" s="324">
        <v>0.25</v>
      </c>
      <c r="X63" s="325">
        <v>0.25</v>
      </c>
      <c r="Y63" s="324">
        <v>0.25</v>
      </c>
      <c r="Z63" s="326">
        <v>0.25</v>
      </c>
      <c r="AA63" s="301"/>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c r="BB63" s="302"/>
      <c r="BC63" s="303"/>
      <c r="BD63" s="304" t="s">
        <v>535</v>
      </c>
      <c r="BS63" s="90" t="s">
        <v>161</v>
      </c>
      <c r="BT63" s="90" t="s">
        <v>162</v>
      </c>
      <c r="BU63" s="91" t="s">
        <v>605</v>
      </c>
      <c r="BV63" s="88" t="s">
        <v>603</v>
      </c>
      <c r="DH63" s="7" t="s">
        <v>614</v>
      </c>
      <c r="DI63" s="7" t="s">
        <v>84</v>
      </c>
      <c r="DJ63" s="7" t="s">
        <v>186</v>
      </c>
      <c r="DK63" s="7" t="s">
        <v>187</v>
      </c>
      <c r="DL63" s="7" t="s">
        <v>185</v>
      </c>
      <c r="DQ63" s="7" t="s">
        <v>605</v>
      </c>
      <c r="DR63" s="7" t="s">
        <v>603</v>
      </c>
      <c r="EL63" s="854" t="s">
        <v>613</v>
      </c>
      <c r="EM63" s="321" t="s">
        <v>611</v>
      </c>
      <c r="EN63" s="277" t="s">
        <v>612</v>
      </c>
      <c r="EO63" s="277">
        <v>0</v>
      </c>
      <c r="EP63" s="277">
        <v>1</v>
      </c>
      <c r="EQ63" s="332">
        <v>0.25</v>
      </c>
      <c r="ER63" s="332">
        <v>0.25</v>
      </c>
      <c r="ES63" s="332">
        <v>0.25</v>
      </c>
      <c r="ET63" s="842">
        <v>0.25</v>
      </c>
    </row>
    <row r="64" spans="1:150" ht="52.5" customHeight="1" x14ac:dyDescent="0.2">
      <c r="A64" s="280" t="s">
        <v>53</v>
      </c>
      <c r="B64" s="433" t="s">
        <v>54</v>
      </c>
      <c r="C64" s="434" t="s">
        <v>55</v>
      </c>
      <c r="D64" s="434"/>
      <c r="E64" s="8" t="s">
        <v>530</v>
      </c>
      <c r="F64" s="284" t="str">
        <f t="shared" si="4"/>
        <v>E1.P_C</v>
      </c>
      <c r="G64" s="494" t="s">
        <v>93</v>
      </c>
      <c r="H64" s="494" t="s">
        <v>187</v>
      </c>
      <c r="I64" s="286"/>
      <c r="J64" s="462" t="s">
        <v>61</v>
      </c>
      <c r="K64" s="377" t="str">
        <f t="shared" si="5"/>
        <v>E1.P_C.MR1</v>
      </c>
      <c r="L64" s="495" t="s">
        <v>162</v>
      </c>
      <c r="M64" s="495" t="s">
        <v>532</v>
      </c>
      <c r="N64" s="291">
        <v>3630</v>
      </c>
      <c r="O64" s="496">
        <v>3700</v>
      </c>
      <c r="P64" s="485" t="s">
        <v>615</v>
      </c>
      <c r="Q64" s="497" t="str">
        <f t="shared" si="6"/>
        <v>E1.P_C.MR1-MP12-1</v>
      </c>
      <c r="R64" s="425" t="s">
        <v>616</v>
      </c>
      <c r="S64" s="317" t="s">
        <v>617</v>
      </c>
      <c r="T64" s="322">
        <v>0.25</v>
      </c>
      <c r="U64" s="323">
        <v>0.5</v>
      </c>
      <c r="V64" s="322" t="s">
        <v>67</v>
      </c>
      <c r="W64" s="298">
        <v>0</v>
      </c>
      <c r="X64" s="299">
        <v>0</v>
      </c>
      <c r="Y64" s="324">
        <v>0.25</v>
      </c>
      <c r="Z64" s="300">
        <v>0</v>
      </c>
      <c r="AA64" s="327"/>
      <c r="AB64" s="328"/>
      <c r="AC64" s="328"/>
      <c r="AD64" s="328"/>
      <c r="AE64" s="328"/>
      <c r="AF64" s="328"/>
      <c r="AG64" s="328"/>
      <c r="AH64" s="328"/>
      <c r="AI64" s="328"/>
      <c r="AJ64" s="328"/>
      <c r="AK64" s="328"/>
      <c r="AL64" s="328"/>
      <c r="AM64" s="328"/>
      <c r="AN64" s="328"/>
      <c r="AO64" s="328"/>
      <c r="AP64" s="328"/>
      <c r="AQ64" s="328"/>
      <c r="AR64" s="328"/>
      <c r="AS64" s="328"/>
      <c r="AT64" s="328"/>
      <c r="AU64" s="328"/>
      <c r="AV64" s="328"/>
      <c r="AW64" s="328"/>
      <c r="AX64" s="328"/>
      <c r="AY64" s="328"/>
      <c r="AZ64" s="328"/>
      <c r="BA64" s="328"/>
      <c r="BB64" s="328"/>
      <c r="BC64" s="329"/>
      <c r="BD64" s="304" t="s">
        <v>535</v>
      </c>
      <c r="BS64" s="90" t="s">
        <v>161</v>
      </c>
      <c r="BT64" s="90" t="s">
        <v>162</v>
      </c>
      <c r="BU64" s="91" t="s">
        <v>613</v>
      </c>
      <c r="BV64" s="88" t="s">
        <v>611</v>
      </c>
      <c r="DH64" s="7" t="s">
        <v>619</v>
      </c>
      <c r="DI64" s="7" t="s">
        <v>84</v>
      </c>
      <c r="DJ64" s="7" t="s">
        <v>186</v>
      </c>
      <c r="DK64" s="7" t="s">
        <v>187</v>
      </c>
      <c r="DL64" s="7" t="s">
        <v>185</v>
      </c>
      <c r="DQ64" s="7" t="s">
        <v>613</v>
      </c>
      <c r="DR64" s="7" t="s">
        <v>611</v>
      </c>
      <c r="EL64" s="854" t="s">
        <v>618</v>
      </c>
      <c r="EM64" s="321" t="s">
        <v>616</v>
      </c>
      <c r="EN64" s="277" t="s">
        <v>1899</v>
      </c>
      <c r="EO64" s="841">
        <v>25</v>
      </c>
      <c r="EP64" s="841">
        <v>50</v>
      </c>
      <c r="EQ64" s="841">
        <v>0</v>
      </c>
      <c r="ER64" s="841">
        <v>0</v>
      </c>
      <c r="ES64" s="844">
        <v>0</v>
      </c>
      <c r="ET64" s="845">
        <v>25</v>
      </c>
    </row>
    <row r="65" spans="1:150" ht="55.5" customHeight="1" x14ac:dyDescent="0.2">
      <c r="A65" s="280" t="s">
        <v>53</v>
      </c>
      <c r="B65" s="433" t="s">
        <v>54</v>
      </c>
      <c r="C65" s="434" t="s">
        <v>55</v>
      </c>
      <c r="D65" s="434"/>
      <c r="E65" s="8" t="s">
        <v>530</v>
      </c>
      <c r="F65" s="284" t="str">
        <f t="shared" si="4"/>
        <v>E1.P_C</v>
      </c>
      <c r="G65" s="494" t="s">
        <v>93</v>
      </c>
      <c r="H65" s="494" t="s">
        <v>187</v>
      </c>
      <c r="I65" s="286"/>
      <c r="J65" s="462" t="s">
        <v>61</v>
      </c>
      <c r="K65" s="377" t="str">
        <f t="shared" si="5"/>
        <v>E1.P_C.MR1</v>
      </c>
      <c r="L65" s="495" t="s">
        <v>162</v>
      </c>
      <c r="M65" s="495" t="s">
        <v>532</v>
      </c>
      <c r="N65" s="291">
        <v>3630</v>
      </c>
      <c r="O65" s="496">
        <v>3700</v>
      </c>
      <c r="P65" s="485" t="s">
        <v>620</v>
      </c>
      <c r="Q65" s="497" t="str">
        <f t="shared" si="6"/>
        <v>E1.P_C.MR1-MP13-1</v>
      </c>
      <c r="R65" s="425" t="s">
        <v>621</v>
      </c>
      <c r="S65" s="317" t="s">
        <v>622</v>
      </c>
      <c r="T65" s="296">
        <v>2</v>
      </c>
      <c r="U65" s="297">
        <v>6</v>
      </c>
      <c r="V65" s="296" t="s">
        <v>67</v>
      </c>
      <c r="W65" s="298">
        <v>0</v>
      </c>
      <c r="X65" s="299">
        <v>2</v>
      </c>
      <c r="Y65" s="298">
        <v>2</v>
      </c>
      <c r="Z65" s="300">
        <v>2</v>
      </c>
      <c r="AA65" s="301"/>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c r="BB65" s="302"/>
      <c r="BC65" s="303"/>
      <c r="BD65" s="304" t="s">
        <v>535</v>
      </c>
      <c r="BS65" s="90" t="s">
        <v>161</v>
      </c>
      <c r="BT65" s="90" t="s">
        <v>162</v>
      </c>
      <c r="BU65" s="91" t="s">
        <v>618</v>
      </c>
      <c r="BV65" s="88" t="s">
        <v>616</v>
      </c>
      <c r="DH65" s="7" t="s">
        <v>624</v>
      </c>
      <c r="DI65" s="7" t="s">
        <v>84</v>
      </c>
      <c r="DJ65" s="7" t="s">
        <v>186</v>
      </c>
      <c r="DK65" s="7" t="s">
        <v>187</v>
      </c>
      <c r="DL65" s="7" t="s">
        <v>185</v>
      </c>
      <c r="DQ65" s="7" t="s">
        <v>618</v>
      </c>
      <c r="DR65" s="7" t="s">
        <v>616</v>
      </c>
      <c r="EL65" s="854" t="s">
        <v>623</v>
      </c>
      <c r="EM65" s="321" t="s">
        <v>621</v>
      </c>
      <c r="EN65" s="277" t="s">
        <v>622</v>
      </c>
      <c r="EO65" s="277">
        <v>2</v>
      </c>
      <c r="EP65" s="277">
        <v>6</v>
      </c>
      <c r="EQ65" s="278">
        <v>0</v>
      </c>
      <c r="ER65" s="848">
        <v>0</v>
      </c>
      <c r="ES65" s="278">
        <v>2</v>
      </c>
      <c r="ET65" s="843">
        <v>2</v>
      </c>
    </row>
    <row r="66" spans="1:150" ht="48" customHeight="1" x14ac:dyDescent="0.2">
      <c r="A66" s="280" t="s">
        <v>53</v>
      </c>
      <c r="B66" s="433" t="s">
        <v>54</v>
      </c>
      <c r="C66" s="434" t="s">
        <v>55</v>
      </c>
      <c r="D66" s="434"/>
      <c r="E66" s="8" t="s">
        <v>530</v>
      </c>
      <c r="F66" s="284" t="str">
        <f t="shared" si="4"/>
        <v>E1.P_C</v>
      </c>
      <c r="G66" s="494" t="s">
        <v>93</v>
      </c>
      <c r="H66" s="494" t="s">
        <v>187</v>
      </c>
      <c r="I66" s="286"/>
      <c r="J66" s="462" t="s">
        <v>61</v>
      </c>
      <c r="K66" s="377" t="str">
        <f t="shared" si="5"/>
        <v>E1.P_C.MR1</v>
      </c>
      <c r="L66" s="495" t="s">
        <v>162</v>
      </c>
      <c r="M66" s="495" t="s">
        <v>532</v>
      </c>
      <c r="N66" s="291">
        <v>3630</v>
      </c>
      <c r="O66" s="496">
        <v>3700</v>
      </c>
      <c r="P66" s="485" t="s">
        <v>625</v>
      </c>
      <c r="Q66" s="497" t="str">
        <f t="shared" si="6"/>
        <v>E1.P_C.MR1-MP14-1</v>
      </c>
      <c r="R66" s="425" t="s">
        <v>626</v>
      </c>
      <c r="S66" s="317" t="s">
        <v>627</v>
      </c>
      <c r="T66" s="296">
        <v>1</v>
      </c>
      <c r="U66" s="297">
        <v>1</v>
      </c>
      <c r="V66" s="296" t="s">
        <v>102</v>
      </c>
      <c r="W66" s="324">
        <v>0.25</v>
      </c>
      <c r="X66" s="325">
        <v>0.25</v>
      </c>
      <c r="Y66" s="324">
        <v>0.25</v>
      </c>
      <c r="Z66" s="326">
        <v>0.25</v>
      </c>
      <c r="AA66" s="301"/>
      <c r="AB66" s="302"/>
      <c r="AC66" s="302"/>
      <c r="AD66" s="302"/>
      <c r="AE66" s="302"/>
      <c r="AF66" s="302"/>
      <c r="AG66" s="302"/>
      <c r="AH66" s="302"/>
      <c r="AI66" s="302"/>
      <c r="AJ66" s="302"/>
      <c r="AK66" s="302"/>
      <c r="AL66" s="302"/>
      <c r="AM66" s="302"/>
      <c r="AN66" s="302"/>
      <c r="AO66" s="302"/>
      <c r="AP66" s="302"/>
      <c r="AQ66" s="302"/>
      <c r="AR66" s="302"/>
      <c r="AS66" s="302"/>
      <c r="AT66" s="302"/>
      <c r="AU66" s="302"/>
      <c r="AV66" s="302"/>
      <c r="AW66" s="302"/>
      <c r="AX66" s="302"/>
      <c r="AY66" s="302"/>
      <c r="AZ66" s="302"/>
      <c r="BA66" s="302"/>
      <c r="BB66" s="302"/>
      <c r="BC66" s="303"/>
      <c r="BD66" s="304" t="s">
        <v>535</v>
      </c>
      <c r="BS66" s="90" t="s">
        <v>161</v>
      </c>
      <c r="BT66" s="90" t="s">
        <v>162</v>
      </c>
      <c r="BU66" s="91" t="s">
        <v>623</v>
      </c>
      <c r="BV66" s="88" t="s">
        <v>621</v>
      </c>
      <c r="DH66" s="7" t="s">
        <v>629</v>
      </c>
      <c r="DI66" s="7" t="s">
        <v>84</v>
      </c>
      <c r="DJ66" s="7" t="s">
        <v>186</v>
      </c>
      <c r="DK66" s="7" t="s">
        <v>187</v>
      </c>
      <c r="DL66" s="7" t="s">
        <v>185</v>
      </c>
      <c r="DQ66" s="7" t="s">
        <v>623</v>
      </c>
      <c r="DR66" s="7" t="s">
        <v>621</v>
      </c>
      <c r="EL66" s="854" t="s">
        <v>628</v>
      </c>
      <c r="EM66" s="321" t="s">
        <v>626</v>
      </c>
      <c r="EN66" s="277" t="s">
        <v>627</v>
      </c>
      <c r="EO66" s="277">
        <v>1</v>
      </c>
      <c r="EP66" s="277">
        <v>1</v>
      </c>
      <c r="EQ66" s="332">
        <v>1</v>
      </c>
      <c r="ER66" s="332">
        <v>1</v>
      </c>
      <c r="ES66" s="332">
        <v>1</v>
      </c>
      <c r="ET66" s="842">
        <v>1</v>
      </c>
    </row>
    <row r="67" spans="1:150" ht="68.25" customHeight="1" x14ac:dyDescent="0.2">
      <c r="A67" s="280" t="s">
        <v>53</v>
      </c>
      <c r="B67" s="433" t="s">
        <v>54</v>
      </c>
      <c r="C67" s="434" t="s">
        <v>55</v>
      </c>
      <c r="D67" s="434"/>
      <c r="E67" s="8" t="s">
        <v>530</v>
      </c>
      <c r="F67" s="284" t="str">
        <f t="shared" si="4"/>
        <v>E1.P_C</v>
      </c>
      <c r="G67" s="494" t="s">
        <v>93</v>
      </c>
      <c r="H67" s="494" t="s">
        <v>187</v>
      </c>
      <c r="I67" s="286"/>
      <c r="J67" s="462" t="s">
        <v>61</v>
      </c>
      <c r="K67" s="377" t="str">
        <f t="shared" si="5"/>
        <v>E1.P_C.MR1</v>
      </c>
      <c r="L67" s="495" t="s">
        <v>162</v>
      </c>
      <c r="M67" s="495" t="s">
        <v>532</v>
      </c>
      <c r="N67" s="291">
        <v>3630</v>
      </c>
      <c r="O67" s="496">
        <v>3700</v>
      </c>
      <c r="P67" s="485" t="s">
        <v>630</v>
      </c>
      <c r="Q67" s="497" t="str">
        <f t="shared" si="6"/>
        <v>E1.P_C.MR1-MP15-5</v>
      </c>
      <c r="R67" s="425" t="s">
        <v>631</v>
      </c>
      <c r="S67" s="317" t="s">
        <v>632</v>
      </c>
      <c r="T67" s="296">
        <v>1</v>
      </c>
      <c r="U67" s="297">
        <v>20</v>
      </c>
      <c r="V67" s="296" t="s">
        <v>67</v>
      </c>
      <c r="W67" s="298">
        <v>0</v>
      </c>
      <c r="X67" s="299">
        <v>10</v>
      </c>
      <c r="Y67" s="298">
        <v>10</v>
      </c>
      <c r="Z67" s="300">
        <v>0</v>
      </c>
      <c r="AA67" s="301"/>
      <c r="AB67" s="302"/>
      <c r="AC67" s="302"/>
      <c r="AD67" s="302"/>
      <c r="AE67" s="302"/>
      <c r="AF67" s="302"/>
      <c r="AG67" s="302"/>
      <c r="AH67" s="302"/>
      <c r="AI67" s="302"/>
      <c r="AJ67" s="302"/>
      <c r="AK67" s="302"/>
      <c r="AL67" s="302"/>
      <c r="AM67" s="302"/>
      <c r="AN67" s="302"/>
      <c r="AO67" s="302"/>
      <c r="AP67" s="302"/>
      <c r="AQ67" s="302"/>
      <c r="AR67" s="302"/>
      <c r="AS67" s="302"/>
      <c r="AT67" s="302"/>
      <c r="AU67" s="302"/>
      <c r="AV67" s="302"/>
      <c r="AW67" s="302"/>
      <c r="AX67" s="302"/>
      <c r="AY67" s="302"/>
      <c r="AZ67" s="302"/>
      <c r="BA67" s="302"/>
      <c r="BB67" s="302"/>
      <c r="BC67" s="303"/>
      <c r="BD67" s="304" t="s">
        <v>535</v>
      </c>
      <c r="BS67" s="90" t="s">
        <v>161</v>
      </c>
      <c r="BT67" s="90" t="s">
        <v>162</v>
      </c>
      <c r="BU67" s="91" t="s">
        <v>628</v>
      </c>
      <c r="BV67" s="88" t="s">
        <v>626</v>
      </c>
      <c r="DH67" s="7" t="s">
        <v>634</v>
      </c>
      <c r="DI67" s="7" t="s">
        <v>84</v>
      </c>
      <c r="DJ67" s="7" t="s">
        <v>186</v>
      </c>
      <c r="DK67" s="7" t="s">
        <v>187</v>
      </c>
      <c r="DL67" s="7" t="s">
        <v>185</v>
      </c>
      <c r="DQ67" s="7" t="s">
        <v>628</v>
      </c>
      <c r="DR67" s="7" t="s">
        <v>626</v>
      </c>
      <c r="EL67" s="854" t="s">
        <v>633</v>
      </c>
      <c r="EM67" s="321" t="s">
        <v>631</v>
      </c>
      <c r="EN67" s="277" t="s">
        <v>632</v>
      </c>
      <c r="EO67" s="277">
        <v>1</v>
      </c>
      <c r="EP67" s="277">
        <v>20</v>
      </c>
      <c r="EQ67" s="278">
        <v>0</v>
      </c>
      <c r="ER67" s="848">
        <v>3</v>
      </c>
      <c r="ES67" s="848">
        <v>8</v>
      </c>
      <c r="ET67" s="849">
        <v>8</v>
      </c>
    </row>
    <row r="68" spans="1:150" ht="33.75" customHeight="1" thickBot="1" x14ac:dyDescent="0.25">
      <c r="A68" s="280" t="s">
        <v>53</v>
      </c>
      <c r="B68" s="433" t="s">
        <v>54</v>
      </c>
      <c r="C68" s="434" t="s">
        <v>55</v>
      </c>
      <c r="D68" s="434"/>
      <c r="E68" s="8" t="s">
        <v>530</v>
      </c>
      <c r="F68" s="284" t="str">
        <f t="shared" si="4"/>
        <v>E1.P_C</v>
      </c>
      <c r="G68" s="499" t="s">
        <v>93</v>
      </c>
      <c r="H68" s="499" t="s">
        <v>187</v>
      </c>
      <c r="I68" s="500"/>
      <c r="J68" s="468" t="s">
        <v>61</v>
      </c>
      <c r="K68" s="469" t="str">
        <f t="shared" si="5"/>
        <v>E1.P_C.MR1</v>
      </c>
      <c r="L68" s="501" t="s">
        <v>162</v>
      </c>
      <c r="M68" s="501" t="s">
        <v>532</v>
      </c>
      <c r="N68" s="431">
        <v>3630</v>
      </c>
      <c r="O68" s="502">
        <v>3700</v>
      </c>
      <c r="P68" s="485" t="s">
        <v>635</v>
      </c>
      <c r="Q68" s="503" t="str">
        <f t="shared" si="6"/>
        <v>E1.P_C.MR1-MP16-1</v>
      </c>
      <c r="R68" s="432" t="s">
        <v>636</v>
      </c>
      <c r="S68" s="353" t="s">
        <v>637</v>
      </c>
      <c r="T68" s="341">
        <v>0</v>
      </c>
      <c r="U68" s="504">
        <v>0.4</v>
      </c>
      <c r="V68" s="505" t="s">
        <v>67</v>
      </c>
      <c r="W68" s="506">
        <v>0</v>
      </c>
      <c r="X68" s="507">
        <v>0.15</v>
      </c>
      <c r="Y68" s="508">
        <v>0.15</v>
      </c>
      <c r="Z68" s="509">
        <v>0.1</v>
      </c>
      <c r="AA68" s="327"/>
      <c r="AB68" s="328"/>
      <c r="AC68" s="328"/>
      <c r="AD68" s="328"/>
      <c r="AE68" s="328"/>
      <c r="AF68" s="328"/>
      <c r="AG68" s="328"/>
      <c r="AH68" s="328"/>
      <c r="AI68" s="328"/>
      <c r="AJ68" s="328"/>
      <c r="AK68" s="328"/>
      <c r="AL68" s="328"/>
      <c r="AM68" s="328"/>
      <c r="AN68" s="328"/>
      <c r="AO68" s="328"/>
      <c r="AP68" s="328"/>
      <c r="AQ68" s="328"/>
      <c r="AR68" s="328"/>
      <c r="AS68" s="328"/>
      <c r="AT68" s="328"/>
      <c r="AU68" s="328"/>
      <c r="AV68" s="328"/>
      <c r="AW68" s="328"/>
      <c r="AX68" s="328"/>
      <c r="AY68" s="328"/>
      <c r="AZ68" s="328"/>
      <c r="BA68" s="328"/>
      <c r="BB68" s="328"/>
      <c r="BC68" s="329"/>
      <c r="BD68" s="304" t="s">
        <v>535</v>
      </c>
      <c r="BS68" s="90" t="s">
        <v>161</v>
      </c>
      <c r="BT68" s="90" t="s">
        <v>162</v>
      </c>
      <c r="BU68" s="91" t="s">
        <v>633</v>
      </c>
      <c r="BV68" s="88" t="s">
        <v>631</v>
      </c>
      <c r="DH68" s="7" t="s">
        <v>639</v>
      </c>
      <c r="DI68" s="7" t="s">
        <v>84</v>
      </c>
      <c r="DJ68" s="7" t="s">
        <v>186</v>
      </c>
      <c r="DK68" s="7" t="s">
        <v>187</v>
      </c>
      <c r="DL68" s="7" t="s">
        <v>185</v>
      </c>
      <c r="DQ68" s="7" t="s">
        <v>633</v>
      </c>
      <c r="DR68" s="7" t="s">
        <v>631</v>
      </c>
      <c r="EL68" s="854" t="s">
        <v>638</v>
      </c>
      <c r="EM68" s="321" t="s">
        <v>636</v>
      </c>
      <c r="EN68" s="277" t="s">
        <v>637</v>
      </c>
      <c r="EO68" s="277">
        <v>0</v>
      </c>
      <c r="EP68" s="278">
        <v>40</v>
      </c>
      <c r="EQ68" s="278">
        <v>0</v>
      </c>
      <c r="ER68" s="844">
        <v>0</v>
      </c>
      <c r="ES68" s="332">
        <v>15</v>
      </c>
      <c r="ET68" s="839">
        <v>25</v>
      </c>
    </row>
    <row r="69" spans="1:150" ht="105" customHeight="1" x14ac:dyDescent="0.2">
      <c r="A69" s="280" t="s">
        <v>53</v>
      </c>
      <c r="B69" s="455" t="s">
        <v>54</v>
      </c>
      <c r="C69" s="456" t="s">
        <v>55</v>
      </c>
      <c r="D69" s="435" t="s">
        <v>640</v>
      </c>
      <c r="E69" s="3" t="s">
        <v>641</v>
      </c>
      <c r="F69" s="436" t="str">
        <f t="shared" si="4"/>
        <v>E1.P_D</v>
      </c>
      <c r="G69" s="437" t="s">
        <v>106</v>
      </c>
      <c r="H69" s="438" t="s">
        <v>198</v>
      </c>
      <c r="I69" s="408" t="s">
        <v>642</v>
      </c>
      <c r="J69" s="439" t="s">
        <v>61</v>
      </c>
      <c r="K69" s="402" t="str">
        <f t="shared" si="5"/>
        <v>E1.P_D.MR1</v>
      </c>
      <c r="L69" s="364" t="s">
        <v>174</v>
      </c>
      <c r="M69" s="365" t="s">
        <v>532</v>
      </c>
      <c r="N69" s="249">
        <v>1400</v>
      </c>
      <c r="O69" s="484">
        <v>1800</v>
      </c>
      <c r="P69" s="485" t="s">
        <v>64</v>
      </c>
      <c r="Q69" s="486" t="str">
        <f t="shared" si="6"/>
        <v>E1.P_D.MR1-MP01-1</v>
      </c>
      <c r="R69" s="510" t="s">
        <v>643</v>
      </c>
      <c r="S69" s="511" t="s">
        <v>644</v>
      </c>
      <c r="T69" s="512">
        <v>15</v>
      </c>
      <c r="U69" s="513">
        <v>19</v>
      </c>
      <c r="V69" s="512" t="s">
        <v>67</v>
      </c>
      <c r="W69" s="257">
        <v>17</v>
      </c>
      <c r="X69" s="374">
        <v>18</v>
      </c>
      <c r="Y69" s="257">
        <v>19</v>
      </c>
      <c r="Z69" s="375">
        <v>19</v>
      </c>
      <c r="AA69" s="441">
        <f>300000000+387450000+35000000+10000000+65000000+81000000+43000000+140000000+154000000+33707321+48400000+10000000+60708567+35000000+50000000+34000000+134100000+461291433-1365053637</f>
        <v>717603684</v>
      </c>
      <c r="AB69" s="442">
        <f>50000000+96292679+1000000000</f>
        <v>1146292679</v>
      </c>
      <c r="AC69" s="442">
        <v>100000000</v>
      </c>
      <c r="AD69" s="442"/>
      <c r="AE69" s="442"/>
      <c r="AF69" s="442">
        <f>1071402+103032235</f>
        <v>104103637</v>
      </c>
      <c r="AG69" s="442">
        <f>SUM(AA69:AF69)</f>
        <v>2068000000</v>
      </c>
      <c r="AH69" s="442">
        <f t="shared" ref="AH69:AT69" si="21">+AA69</f>
        <v>717603684</v>
      </c>
      <c r="AI69" s="442">
        <f t="shared" si="21"/>
        <v>1146292679</v>
      </c>
      <c r="AJ69" s="442">
        <f t="shared" si="21"/>
        <v>100000000</v>
      </c>
      <c r="AK69" s="442">
        <f t="shared" si="21"/>
        <v>0</v>
      </c>
      <c r="AL69" s="442">
        <f t="shared" si="21"/>
        <v>0</v>
      </c>
      <c r="AM69" s="442">
        <f t="shared" si="21"/>
        <v>104103637</v>
      </c>
      <c r="AN69" s="442">
        <f t="shared" si="21"/>
        <v>2068000000</v>
      </c>
      <c r="AO69" s="442">
        <f t="shared" si="21"/>
        <v>717603684</v>
      </c>
      <c r="AP69" s="442">
        <f t="shared" si="21"/>
        <v>1146292679</v>
      </c>
      <c r="AQ69" s="442">
        <f t="shared" si="21"/>
        <v>100000000</v>
      </c>
      <c r="AR69" s="442">
        <f t="shared" si="21"/>
        <v>0</v>
      </c>
      <c r="AS69" s="442">
        <f t="shared" si="21"/>
        <v>0</v>
      </c>
      <c r="AT69" s="442">
        <f t="shared" si="21"/>
        <v>104103637</v>
      </c>
      <c r="AU69" s="442">
        <f t="shared" ref="AU69" si="22">SUM(AO69:AT69)</f>
        <v>2068000000</v>
      </c>
      <c r="AV69" s="442">
        <f>+AO69</f>
        <v>717603684</v>
      </c>
      <c r="AW69" s="442">
        <f t="shared" ref="AW69:BA69" si="23">+AP69</f>
        <v>1146292679</v>
      </c>
      <c r="AX69" s="442">
        <f t="shared" si="23"/>
        <v>100000000</v>
      </c>
      <c r="AY69" s="442">
        <f t="shared" si="23"/>
        <v>0</v>
      </c>
      <c r="AZ69" s="442">
        <f t="shared" si="23"/>
        <v>0</v>
      </c>
      <c r="BA69" s="442">
        <f t="shared" si="23"/>
        <v>104103637</v>
      </c>
      <c r="BB69" s="442">
        <f t="shared" ref="BB69" si="24">SUM(AV69:BA69)</f>
        <v>2068000000</v>
      </c>
      <c r="BC69" s="443">
        <f t="shared" ref="BC69" si="25">+BB69+AU69+AN69+AG69</f>
        <v>8272000000</v>
      </c>
      <c r="BD69" s="304" t="s">
        <v>645</v>
      </c>
      <c r="BS69" s="90" t="s">
        <v>161</v>
      </c>
      <c r="BT69" s="90" t="s">
        <v>162</v>
      </c>
      <c r="BU69" s="91" t="s">
        <v>638</v>
      </c>
      <c r="BV69" s="88" t="s">
        <v>636</v>
      </c>
      <c r="DH69" s="7" t="s">
        <v>647</v>
      </c>
      <c r="DI69" s="7" t="s">
        <v>84</v>
      </c>
      <c r="DJ69" s="7" t="s">
        <v>186</v>
      </c>
      <c r="DK69" s="7" t="s">
        <v>187</v>
      </c>
      <c r="DL69" s="7" t="s">
        <v>185</v>
      </c>
      <c r="DQ69" s="7" t="s">
        <v>638</v>
      </c>
      <c r="DR69" s="7" t="s">
        <v>636</v>
      </c>
      <c r="EL69" s="854" t="s">
        <v>646</v>
      </c>
      <c r="EM69" s="321" t="s">
        <v>643</v>
      </c>
      <c r="EN69" s="277" t="s">
        <v>644</v>
      </c>
      <c r="EO69" s="389">
        <v>15</v>
      </c>
      <c r="EP69" s="389">
        <v>19</v>
      </c>
      <c r="EQ69" s="278">
        <v>17</v>
      </c>
      <c r="ER69" s="278">
        <v>18</v>
      </c>
      <c r="ES69" s="278">
        <v>19</v>
      </c>
      <c r="ET69" s="843">
        <v>19</v>
      </c>
    </row>
    <row r="70" spans="1:150" ht="56.25" customHeight="1" x14ac:dyDescent="0.2">
      <c r="A70" s="280" t="s">
        <v>53</v>
      </c>
      <c r="B70" s="433" t="s">
        <v>54</v>
      </c>
      <c r="C70" s="434" t="s">
        <v>55</v>
      </c>
      <c r="D70" s="434"/>
      <c r="E70" s="8" t="s">
        <v>641</v>
      </c>
      <c r="F70" s="284" t="str">
        <f t="shared" si="4"/>
        <v>E1.P_D</v>
      </c>
      <c r="G70" s="514" t="s">
        <v>106</v>
      </c>
      <c r="H70" s="515" t="s">
        <v>198</v>
      </c>
      <c r="I70" s="447"/>
      <c r="J70" s="287" t="s">
        <v>61</v>
      </c>
      <c r="K70" s="288" t="str">
        <f t="shared" si="5"/>
        <v>E1.P_D.MR1</v>
      </c>
      <c r="L70" s="516" t="s">
        <v>174</v>
      </c>
      <c r="M70" s="517" t="s">
        <v>532</v>
      </c>
      <c r="N70" s="291">
        <v>1400</v>
      </c>
      <c r="O70" s="496">
        <v>1800</v>
      </c>
      <c r="P70" s="485" t="s">
        <v>87</v>
      </c>
      <c r="Q70" s="497" t="str">
        <f t="shared" si="6"/>
        <v>E1.P_D.MR1-MP02-1</v>
      </c>
      <c r="R70" s="425" t="s">
        <v>648</v>
      </c>
      <c r="S70" s="317" t="s">
        <v>649</v>
      </c>
      <c r="T70" s="296">
        <v>4</v>
      </c>
      <c r="U70" s="297">
        <v>8</v>
      </c>
      <c r="V70" s="296" t="s">
        <v>67</v>
      </c>
      <c r="W70" s="298">
        <v>6</v>
      </c>
      <c r="X70" s="299">
        <v>8</v>
      </c>
      <c r="Y70" s="298">
        <v>8</v>
      </c>
      <c r="Z70" s="300">
        <v>8</v>
      </c>
      <c r="AA70" s="301"/>
      <c r="AB70" s="302"/>
      <c r="AC70" s="302"/>
      <c r="AD70" s="302"/>
      <c r="AE70" s="302"/>
      <c r="AF70" s="302"/>
      <c r="AG70" s="302"/>
      <c r="AH70" s="302"/>
      <c r="AI70" s="302"/>
      <c r="AJ70" s="302"/>
      <c r="AK70" s="302"/>
      <c r="AL70" s="302"/>
      <c r="AM70" s="302"/>
      <c r="AN70" s="302"/>
      <c r="AO70" s="302"/>
      <c r="AP70" s="302"/>
      <c r="AQ70" s="302"/>
      <c r="AR70" s="302"/>
      <c r="AS70" s="302"/>
      <c r="AT70" s="302"/>
      <c r="AU70" s="302"/>
      <c r="AV70" s="302"/>
      <c r="AW70" s="302"/>
      <c r="AX70" s="302"/>
      <c r="AY70" s="302"/>
      <c r="AZ70" s="302"/>
      <c r="BA70" s="302"/>
      <c r="BB70" s="302"/>
      <c r="BC70" s="303"/>
      <c r="BD70" s="304" t="s">
        <v>645</v>
      </c>
      <c r="BS70" s="88" t="s">
        <v>173</v>
      </c>
      <c r="BT70" s="88" t="s">
        <v>174</v>
      </c>
      <c r="BU70" s="91" t="s">
        <v>646</v>
      </c>
      <c r="BV70" s="88" t="s">
        <v>643</v>
      </c>
      <c r="DH70" s="7" t="s">
        <v>651</v>
      </c>
      <c r="DI70" s="7" t="s">
        <v>84</v>
      </c>
      <c r="DJ70" s="7" t="s">
        <v>197</v>
      </c>
      <c r="DK70" s="7" t="s">
        <v>198</v>
      </c>
      <c r="DL70" s="7" t="s">
        <v>196</v>
      </c>
      <c r="DQ70" s="7" t="s">
        <v>646</v>
      </c>
      <c r="DR70" s="7" t="s">
        <v>643</v>
      </c>
      <c r="EL70" s="854" t="s">
        <v>650</v>
      </c>
      <c r="EM70" s="321" t="s">
        <v>648</v>
      </c>
      <c r="EN70" s="277" t="s">
        <v>649</v>
      </c>
      <c r="EO70" s="277">
        <v>4</v>
      </c>
      <c r="EP70" s="277">
        <v>8</v>
      </c>
      <c r="EQ70" s="278">
        <v>6</v>
      </c>
      <c r="ER70" s="278">
        <v>8</v>
      </c>
      <c r="ES70" s="278">
        <v>8</v>
      </c>
      <c r="ET70" s="843">
        <v>8</v>
      </c>
    </row>
    <row r="71" spans="1:150" ht="50.25" customHeight="1" x14ac:dyDescent="0.2">
      <c r="A71" s="280" t="s">
        <v>53</v>
      </c>
      <c r="B71" s="433" t="s">
        <v>54</v>
      </c>
      <c r="C71" s="434" t="s">
        <v>55</v>
      </c>
      <c r="D71" s="434"/>
      <c r="E71" s="8" t="s">
        <v>641</v>
      </c>
      <c r="F71" s="284" t="str">
        <f t="shared" si="4"/>
        <v>E1.P_D</v>
      </c>
      <c r="G71" s="514" t="s">
        <v>106</v>
      </c>
      <c r="H71" s="515" t="s">
        <v>198</v>
      </c>
      <c r="I71" s="447"/>
      <c r="J71" s="287" t="s">
        <v>61</v>
      </c>
      <c r="K71" s="288" t="str">
        <f t="shared" si="5"/>
        <v>E1.P_D.MR1</v>
      </c>
      <c r="L71" s="516" t="s">
        <v>174</v>
      </c>
      <c r="M71" s="517" t="s">
        <v>532</v>
      </c>
      <c r="N71" s="291">
        <v>1400</v>
      </c>
      <c r="O71" s="496">
        <v>1800</v>
      </c>
      <c r="P71" s="485" t="s">
        <v>99</v>
      </c>
      <c r="Q71" s="497" t="str">
        <f t="shared" si="6"/>
        <v>E1.P_D.MR1-MP03-1</v>
      </c>
      <c r="R71" s="425" t="s">
        <v>652</v>
      </c>
      <c r="S71" s="317" t="s">
        <v>653</v>
      </c>
      <c r="T71" s="296">
        <v>0</v>
      </c>
      <c r="U71" s="297">
        <v>1</v>
      </c>
      <c r="V71" s="296" t="s">
        <v>67</v>
      </c>
      <c r="W71" s="324">
        <v>0.25</v>
      </c>
      <c r="X71" s="325">
        <v>0.25</v>
      </c>
      <c r="Y71" s="324">
        <v>0.25</v>
      </c>
      <c r="Z71" s="326">
        <v>0.25</v>
      </c>
      <c r="AA71" s="301"/>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c r="BB71" s="302"/>
      <c r="BC71" s="303"/>
      <c r="BD71" s="304" t="s">
        <v>645</v>
      </c>
      <c r="BS71" s="90" t="s">
        <v>173</v>
      </c>
      <c r="BT71" s="90" t="s">
        <v>174</v>
      </c>
      <c r="BU71" s="91" t="s">
        <v>650</v>
      </c>
      <c r="BV71" s="88" t="s">
        <v>648</v>
      </c>
      <c r="DH71" s="7" t="s">
        <v>655</v>
      </c>
      <c r="DI71" s="7" t="s">
        <v>84</v>
      </c>
      <c r="DJ71" s="7" t="s">
        <v>197</v>
      </c>
      <c r="DK71" s="7" t="s">
        <v>198</v>
      </c>
      <c r="DL71" s="7" t="s">
        <v>196</v>
      </c>
      <c r="DQ71" s="7" t="s">
        <v>650</v>
      </c>
      <c r="DR71" s="7" t="s">
        <v>648</v>
      </c>
      <c r="EL71" s="854" t="s">
        <v>654</v>
      </c>
      <c r="EM71" s="321" t="s">
        <v>652</v>
      </c>
      <c r="EN71" s="277" t="s">
        <v>653</v>
      </c>
      <c r="EO71" s="277">
        <v>0</v>
      </c>
      <c r="EP71" s="277">
        <v>1</v>
      </c>
      <c r="EQ71" s="332">
        <v>0.25</v>
      </c>
      <c r="ER71" s="332">
        <v>0.25</v>
      </c>
      <c r="ES71" s="332">
        <v>0.25</v>
      </c>
      <c r="ET71" s="842">
        <v>0.25</v>
      </c>
    </row>
    <row r="72" spans="1:150" ht="72.75" customHeight="1" x14ac:dyDescent="0.2">
      <c r="A72" s="280" t="s">
        <v>53</v>
      </c>
      <c r="B72" s="433" t="s">
        <v>54</v>
      </c>
      <c r="C72" s="434" t="s">
        <v>55</v>
      </c>
      <c r="D72" s="434"/>
      <c r="E72" s="8" t="s">
        <v>641</v>
      </c>
      <c r="F72" s="284" t="str">
        <f t="shared" si="4"/>
        <v>E1.P_D</v>
      </c>
      <c r="G72" s="514" t="s">
        <v>106</v>
      </c>
      <c r="H72" s="515" t="s">
        <v>198</v>
      </c>
      <c r="I72" s="447"/>
      <c r="J72" s="287" t="s">
        <v>61</v>
      </c>
      <c r="K72" s="288" t="str">
        <f t="shared" si="5"/>
        <v>E1.P_D.MR1</v>
      </c>
      <c r="L72" s="516" t="s">
        <v>174</v>
      </c>
      <c r="M72" s="517" t="s">
        <v>532</v>
      </c>
      <c r="N72" s="291">
        <v>1400</v>
      </c>
      <c r="O72" s="496">
        <v>1800</v>
      </c>
      <c r="P72" s="485" t="s">
        <v>112</v>
      </c>
      <c r="Q72" s="497" t="str">
        <f t="shared" si="6"/>
        <v>E1.P_D.MR1-MP04-1</v>
      </c>
      <c r="R72" s="425" t="s">
        <v>656</v>
      </c>
      <c r="S72" s="317" t="s">
        <v>657</v>
      </c>
      <c r="T72" s="296">
        <v>2</v>
      </c>
      <c r="U72" s="297">
        <v>4</v>
      </c>
      <c r="V72" s="296" t="s">
        <v>67</v>
      </c>
      <c r="W72" s="298">
        <v>1</v>
      </c>
      <c r="X72" s="299">
        <v>1</v>
      </c>
      <c r="Y72" s="298">
        <v>1</v>
      </c>
      <c r="Z72" s="300">
        <v>1</v>
      </c>
      <c r="AA72" s="301"/>
      <c r="AB72" s="302"/>
      <c r="AC72" s="302"/>
      <c r="AD72" s="302"/>
      <c r="AE72" s="302"/>
      <c r="AF72" s="302"/>
      <c r="AG72" s="302"/>
      <c r="AH72" s="302"/>
      <c r="AI72" s="302"/>
      <c r="AJ72" s="302"/>
      <c r="AK72" s="302"/>
      <c r="AL72" s="302"/>
      <c r="AM72" s="302"/>
      <c r="AN72" s="302"/>
      <c r="AO72" s="302"/>
      <c r="AP72" s="302"/>
      <c r="AQ72" s="302"/>
      <c r="AR72" s="302"/>
      <c r="AS72" s="302"/>
      <c r="AT72" s="302"/>
      <c r="AU72" s="302"/>
      <c r="AV72" s="302"/>
      <c r="AW72" s="302"/>
      <c r="AX72" s="302"/>
      <c r="AY72" s="302"/>
      <c r="AZ72" s="302"/>
      <c r="BA72" s="302"/>
      <c r="BB72" s="302"/>
      <c r="BC72" s="303"/>
      <c r="BD72" s="304" t="s">
        <v>645</v>
      </c>
      <c r="BS72" s="90" t="s">
        <v>173</v>
      </c>
      <c r="BT72" s="90" t="s">
        <v>174</v>
      </c>
      <c r="BU72" s="91" t="s">
        <v>654</v>
      </c>
      <c r="BV72" s="88" t="s">
        <v>652</v>
      </c>
      <c r="DH72" s="7" t="s">
        <v>659</v>
      </c>
      <c r="DI72" s="7" t="s">
        <v>84</v>
      </c>
      <c r="DJ72" s="7" t="s">
        <v>197</v>
      </c>
      <c r="DK72" s="7" t="s">
        <v>198</v>
      </c>
      <c r="DL72" s="7" t="s">
        <v>196</v>
      </c>
      <c r="DQ72" s="7" t="s">
        <v>654</v>
      </c>
      <c r="DR72" s="7" t="s">
        <v>652</v>
      </c>
      <c r="EL72" s="854" t="s">
        <v>658</v>
      </c>
      <c r="EM72" s="321" t="s">
        <v>656</v>
      </c>
      <c r="EN72" s="277" t="s">
        <v>657</v>
      </c>
      <c r="EO72" s="277">
        <v>2</v>
      </c>
      <c r="EP72" s="277">
        <v>4</v>
      </c>
      <c r="EQ72" s="278">
        <v>1</v>
      </c>
      <c r="ER72" s="278">
        <v>1</v>
      </c>
      <c r="ES72" s="278">
        <v>1</v>
      </c>
      <c r="ET72" s="843">
        <v>1</v>
      </c>
    </row>
    <row r="73" spans="1:150" ht="51" customHeight="1" x14ac:dyDescent="0.2">
      <c r="A73" s="280" t="s">
        <v>53</v>
      </c>
      <c r="B73" s="433" t="s">
        <v>54</v>
      </c>
      <c r="C73" s="434" t="s">
        <v>55</v>
      </c>
      <c r="D73" s="434"/>
      <c r="E73" s="8" t="s">
        <v>641</v>
      </c>
      <c r="F73" s="284" t="str">
        <f t="shared" si="4"/>
        <v>E1.P_D</v>
      </c>
      <c r="G73" s="514" t="s">
        <v>106</v>
      </c>
      <c r="H73" s="515" t="s">
        <v>198</v>
      </c>
      <c r="I73" s="447"/>
      <c r="J73" s="287" t="s">
        <v>61</v>
      </c>
      <c r="K73" s="288" t="str">
        <f t="shared" si="5"/>
        <v>E1.P_D.MR1</v>
      </c>
      <c r="L73" s="516" t="s">
        <v>174</v>
      </c>
      <c r="M73" s="517" t="s">
        <v>532</v>
      </c>
      <c r="N73" s="291">
        <v>1400</v>
      </c>
      <c r="O73" s="496">
        <v>1800</v>
      </c>
      <c r="P73" s="485" t="s">
        <v>122</v>
      </c>
      <c r="Q73" s="497" t="str">
        <f t="shared" si="6"/>
        <v>E1.P_D.MR1-MP05-1</v>
      </c>
      <c r="R73" s="425" t="s">
        <v>660</v>
      </c>
      <c r="S73" s="317" t="s">
        <v>532</v>
      </c>
      <c r="T73" s="296">
        <v>1</v>
      </c>
      <c r="U73" s="297">
        <v>2</v>
      </c>
      <c r="V73" s="296" t="s">
        <v>67</v>
      </c>
      <c r="W73" s="318">
        <v>0.5</v>
      </c>
      <c r="X73" s="333">
        <v>0.5</v>
      </c>
      <c r="Y73" s="318">
        <v>0.5</v>
      </c>
      <c r="Z73" s="319">
        <v>0.5</v>
      </c>
      <c r="AA73" s="301"/>
      <c r="AB73" s="302"/>
      <c r="AC73" s="302"/>
      <c r="AD73" s="302"/>
      <c r="AE73" s="302"/>
      <c r="AF73" s="302"/>
      <c r="AG73" s="302"/>
      <c r="AH73" s="302"/>
      <c r="AI73" s="302"/>
      <c r="AJ73" s="302"/>
      <c r="AK73" s="302"/>
      <c r="AL73" s="302"/>
      <c r="AM73" s="302"/>
      <c r="AN73" s="302"/>
      <c r="AO73" s="302"/>
      <c r="AP73" s="302"/>
      <c r="AQ73" s="302"/>
      <c r="AR73" s="302"/>
      <c r="AS73" s="302"/>
      <c r="AT73" s="302"/>
      <c r="AU73" s="302"/>
      <c r="AV73" s="302"/>
      <c r="AW73" s="302"/>
      <c r="AX73" s="302"/>
      <c r="AY73" s="302"/>
      <c r="AZ73" s="302"/>
      <c r="BA73" s="302"/>
      <c r="BB73" s="302"/>
      <c r="BC73" s="303"/>
      <c r="BD73" s="304" t="s">
        <v>645</v>
      </c>
      <c r="BS73" s="90" t="s">
        <v>173</v>
      </c>
      <c r="BT73" s="90" t="s">
        <v>174</v>
      </c>
      <c r="BU73" s="91" t="s">
        <v>658</v>
      </c>
      <c r="BV73" s="88" t="s">
        <v>656</v>
      </c>
      <c r="DH73" s="7" t="s">
        <v>662</v>
      </c>
      <c r="DI73" s="7" t="s">
        <v>84</v>
      </c>
      <c r="DJ73" s="7" t="s">
        <v>197</v>
      </c>
      <c r="DK73" s="7" t="s">
        <v>198</v>
      </c>
      <c r="DL73" s="7" t="s">
        <v>196</v>
      </c>
      <c r="DQ73" s="7" t="s">
        <v>658</v>
      </c>
      <c r="DR73" s="7" t="s">
        <v>656</v>
      </c>
      <c r="EL73" s="854" t="s">
        <v>661</v>
      </c>
      <c r="EM73" s="321" t="s">
        <v>660</v>
      </c>
      <c r="EN73" s="277" t="s">
        <v>532</v>
      </c>
      <c r="EO73" s="277">
        <v>1</v>
      </c>
      <c r="EP73" s="277">
        <v>2</v>
      </c>
      <c r="EQ73" s="279">
        <v>0.5</v>
      </c>
      <c r="ER73" s="838">
        <v>0</v>
      </c>
      <c r="ES73" s="844">
        <v>0.25</v>
      </c>
      <c r="ET73" s="845">
        <v>0.25</v>
      </c>
    </row>
    <row r="74" spans="1:150" ht="49.5" customHeight="1" x14ac:dyDescent="0.2">
      <c r="A74" s="280" t="s">
        <v>53</v>
      </c>
      <c r="B74" s="433" t="s">
        <v>54</v>
      </c>
      <c r="C74" s="434" t="s">
        <v>55</v>
      </c>
      <c r="D74" s="434"/>
      <c r="E74" s="8" t="s">
        <v>641</v>
      </c>
      <c r="F74" s="284" t="str">
        <f t="shared" ref="F74:F137" si="26">+CONCATENATE(A74,E74)</f>
        <v>E1.P_D</v>
      </c>
      <c r="G74" s="514" t="s">
        <v>106</v>
      </c>
      <c r="H74" s="515" t="s">
        <v>198</v>
      </c>
      <c r="I74" s="447"/>
      <c r="J74" s="287" t="s">
        <v>61</v>
      </c>
      <c r="K74" s="288" t="str">
        <f t="shared" ref="K74:K137" si="27">+CONCATENATE(F74,".",J74)</f>
        <v>E1.P_D.MR1</v>
      </c>
      <c r="L74" s="516" t="s">
        <v>174</v>
      </c>
      <c r="M74" s="517" t="s">
        <v>532</v>
      </c>
      <c r="N74" s="291">
        <v>1400</v>
      </c>
      <c r="O74" s="496">
        <v>1800</v>
      </c>
      <c r="P74" s="485" t="s">
        <v>132</v>
      </c>
      <c r="Q74" s="497" t="str">
        <f t="shared" ref="Q74:Q137" si="28">+CONCATENATE(K74,"-",P74)</f>
        <v>E1.P_D.MR1-MP06-1</v>
      </c>
      <c r="R74" s="425" t="s">
        <v>663</v>
      </c>
      <c r="S74" s="317" t="s">
        <v>664</v>
      </c>
      <c r="T74" s="296">
        <v>1</v>
      </c>
      <c r="U74" s="297">
        <v>5</v>
      </c>
      <c r="V74" s="296" t="s">
        <v>67</v>
      </c>
      <c r="W74" s="298">
        <v>2</v>
      </c>
      <c r="X74" s="299">
        <v>5</v>
      </c>
      <c r="Y74" s="298">
        <v>5</v>
      </c>
      <c r="Z74" s="300">
        <v>5</v>
      </c>
      <c r="AA74" s="301"/>
      <c r="AB74" s="302"/>
      <c r="AC74" s="302"/>
      <c r="AD74" s="302"/>
      <c r="AE74" s="302"/>
      <c r="AF74" s="302"/>
      <c r="AG74" s="302"/>
      <c r="AH74" s="302"/>
      <c r="AI74" s="302"/>
      <c r="AJ74" s="302"/>
      <c r="AK74" s="302"/>
      <c r="AL74" s="302"/>
      <c r="AM74" s="302"/>
      <c r="AN74" s="302"/>
      <c r="AO74" s="302"/>
      <c r="AP74" s="302"/>
      <c r="AQ74" s="302"/>
      <c r="AR74" s="302"/>
      <c r="AS74" s="302"/>
      <c r="AT74" s="302"/>
      <c r="AU74" s="302"/>
      <c r="AV74" s="302"/>
      <c r="AW74" s="302"/>
      <c r="AX74" s="302"/>
      <c r="AY74" s="302"/>
      <c r="AZ74" s="302"/>
      <c r="BA74" s="302"/>
      <c r="BB74" s="302"/>
      <c r="BC74" s="303"/>
      <c r="BD74" s="304" t="s">
        <v>645</v>
      </c>
      <c r="BS74" s="90" t="s">
        <v>173</v>
      </c>
      <c r="BT74" s="90" t="s">
        <v>174</v>
      </c>
      <c r="BU74" s="91" t="s">
        <v>661</v>
      </c>
      <c r="BV74" s="88" t="s">
        <v>660</v>
      </c>
      <c r="DH74" s="7" t="s">
        <v>666</v>
      </c>
      <c r="DI74" s="7" t="s">
        <v>84</v>
      </c>
      <c r="DJ74" s="7" t="s">
        <v>197</v>
      </c>
      <c r="DK74" s="7" t="s">
        <v>198</v>
      </c>
      <c r="DL74" s="7" t="s">
        <v>196</v>
      </c>
      <c r="DQ74" s="7" t="s">
        <v>661</v>
      </c>
      <c r="DR74" s="7" t="s">
        <v>660</v>
      </c>
      <c r="EL74" s="854" t="s">
        <v>665</v>
      </c>
      <c r="EM74" s="321" t="s">
        <v>663</v>
      </c>
      <c r="EN74" s="277" t="s">
        <v>664</v>
      </c>
      <c r="EO74" s="277">
        <v>1</v>
      </c>
      <c r="EP74" s="277">
        <v>5</v>
      </c>
      <c r="EQ74" s="278">
        <v>2</v>
      </c>
      <c r="ER74" s="278">
        <v>5</v>
      </c>
      <c r="ES74" s="278">
        <v>5</v>
      </c>
      <c r="ET74" s="843">
        <v>5</v>
      </c>
    </row>
    <row r="75" spans="1:150" ht="81.75" customHeight="1" x14ac:dyDescent="0.2">
      <c r="A75" s="280" t="s">
        <v>53</v>
      </c>
      <c r="B75" s="433" t="s">
        <v>54</v>
      </c>
      <c r="C75" s="434" t="s">
        <v>55</v>
      </c>
      <c r="D75" s="434"/>
      <c r="E75" s="8" t="s">
        <v>641</v>
      </c>
      <c r="F75" s="284" t="str">
        <f t="shared" si="26"/>
        <v>E1.P_D</v>
      </c>
      <c r="G75" s="514" t="s">
        <v>106</v>
      </c>
      <c r="H75" s="515" t="s">
        <v>198</v>
      </c>
      <c r="I75" s="447"/>
      <c r="J75" s="287" t="s">
        <v>61</v>
      </c>
      <c r="K75" s="288" t="str">
        <f t="shared" si="27"/>
        <v>E1.P_D.MR1</v>
      </c>
      <c r="L75" s="516" t="s">
        <v>174</v>
      </c>
      <c r="M75" s="517" t="s">
        <v>532</v>
      </c>
      <c r="N75" s="291">
        <v>1400</v>
      </c>
      <c r="O75" s="496">
        <v>1800</v>
      </c>
      <c r="P75" s="485" t="s">
        <v>142</v>
      </c>
      <c r="Q75" s="497" t="str">
        <f t="shared" si="28"/>
        <v>E1.P_D.MR1-MP07-1</v>
      </c>
      <c r="R75" s="425" t="s">
        <v>667</v>
      </c>
      <c r="S75" s="317" t="s">
        <v>668</v>
      </c>
      <c r="T75" s="384">
        <v>1</v>
      </c>
      <c r="U75" s="385">
        <v>1</v>
      </c>
      <c r="V75" s="384" t="s">
        <v>102</v>
      </c>
      <c r="W75" s="318">
        <v>0</v>
      </c>
      <c r="X75" s="333">
        <v>33.299999999999997</v>
      </c>
      <c r="Y75" s="318">
        <v>33.299999999999997</v>
      </c>
      <c r="Z75" s="319">
        <v>33.299999999999997</v>
      </c>
      <c r="AA75" s="386"/>
      <c r="AB75" s="387"/>
      <c r="AC75" s="387"/>
      <c r="AD75" s="387"/>
      <c r="AE75" s="387"/>
      <c r="AF75" s="387"/>
      <c r="AG75" s="387"/>
      <c r="AH75" s="387"/>
      <c r="AI75" s="387"/>
      <c r="AJ75" s="387"/>
      <c r="AK75" s="387"/>
      <c r="AL75" s="387"/>
      <c r="AM75" s="387"/>
      <c r="AN75" s="387"/>
      <c r="AO75" s="387"/>
      <c r="AP75" s="387"/>
      <c r="AQ75" s="387"/>
      <c r="AR75" s="387"/>
      <c r="AS75" s="387"/>
      <c r="AT75" s="387"/>
      <c r="AU75" s="387"/>
      <c r="AV75" s="387"/>
      <c r="AW75" s="387"/>
      <c r="AX75" s="387"/>
      <c r="AY75" s="387"/>
      <c r="AZ75" s="387"/>
      <c r="BA75" s="387"/>
      <c r="BB75" s="387"/>
      <c r="BC75" s="388"/>
      <c r="BD75" s="304" t="s">
        <v>645</v>
      </c>
      <c r="BS75" s="90" t="s">
        <v>173</v>
      </c>
      <c r="BT75" s="90" t="s">
        <v>174</v>
      </c>
      <c r="BU75" s="91" t="s">
        <v>665</v>
      </c>
      <c r="BV75" s="88" t="s">
        <v>663</v>
      </c>
      <c r="DH75" s="7" t="s">
        <v>670</v>
      </c>
      <c r="DI75" s="7" t="s">
        <v>84</v>
      </c>
      <c r="DJ75" s="7" t="s">
        <v>197</v>
      </c>
      <c r="DK75" s="7" t="s">
        <v>198</v>
      </c>
      <c r="DL75" s="7" t="s">
        <v>196</v>
      </c>
      <c r="DQ75" s="7" t="s">
        <v>665</v>
      </c>
      <c r="DR75" s="7" t="s">
        <v>663</v>
      </c>
      <c r="EL75" s="854" t="s">
        <v>669</v>
      </c>
      <c r="EM75" s="321" t="s">
        <v>667</v>
      </c>
      <c r="EN75" s="277" t="s">
        <v>668</v>
      </c>
      <c r="EO75" s="389">
        <v>1</v>
      </c>
      <c r="EP75" s="389">
        <v>1</v>
      </c>
      <c r="EQ75" s="279">
        <v>1</v>
      </c>
      <c r="ER75" s="279">
        <v>1</v>
      </c>
      <c r="ES75" s="279">
        <v>1</v>
      </c>
      <c r="ET75" s="847">
        <v>1</v>
      </c>
    </row>
    <row r="76" spans="1:150" ht="48" customHeight="1" x14ac:dyDescent="0.2">
      <c r="A76" s="280" t="s">
        <v>53</v>
      </c>
      <c r="B76" s="433" t="s">
        <v>54</v>
      </c>
      <c r="C76" s="434" t="s">
        <v>55</v>
      </c>
      <c r="D76" s="434"/>
      <c r="E76" s="8" t="s">
        <v>641</v>
      </c>
      <c r="F76" s="284" t="str">
        <f t="shared" si="26"/>
        <v>E1.P_D</v>
      </c>
      <c r="G76" s="514" t="s">
        <v>106</v>
      </c>
      <c r="H76" s="515" t="s">
        <v>198</v>
      </c>
      <c r="I76" s="447"/>
      <c r="J76" s="287" t="s">
        <v>61</v>
      </c>
      <c r="K76" s="288" t="str">
        <f t="shared" si="27"/>
        <v>E1.P_D.MR1</v>
      </c>
      <c r="L76" s="516" t="s">
        <v>174</v>
      </c>
      <c r="M76" s="517" t="s">
        <v>532</v>
      </c>
      <c r="N76" s="291">
        <v>1400</v>
      </c>
      <c r="O76" s="496">
        <v>1800</v>
      </c>
      <c r="P76" s="485" t="s">
        <v>156</v>
      </c>
      <c r="Q76" s="497" t="str">
        <f t="shared" si="28"/>
        <v>E1.P_D.MR1-MP08-1</v>
      </c>
      <c r="R76" s="425" t="s">
        <v>671</v>
      </c>
      <c r="S76" s="317" t="s">
        <v>672</v>
      </c>
      <c r="T76" s="384">
        <v>200</v>
      </c>
      <c r="U76" s="385">
        <v>240</v>
      </c>
      <c r="V76" s="384" t="s">
        <v>67</v>
      </c>
      <c r="W76" s="298">
        <v>45</v>
      </c>
      <c r="X76" s="299">
        <v>65</v>
      </c>
      <c r="Y76" s="298">
        <v>65</v>
      </c>
      <c r="Z76" s="300">
        <v>65</v>
      </c>
      <c r="AA76" s="386"/>
      <c r="AB76" s="387"/>
      <c r="AC76" s="387"/>
      <c r="AD76" s="387"/>
      <c r="AE76" s="387"/>
      <c r="AF76" s="387"/>
      <c r="AG76" s="387"/>
      <c r="AH76" s="387"/>
      <c r="AI76" s="387"/>
      <c r="AJ76" s="387"/>
      <c r="AK76" s="387"/>
      <c r="AL76" s="387"/>
      <c r="AM76" s="387"/>
      <c r="AN76" s="387"/>
      <c r="AO76" s="387"/>
      <c r="AP76" s="387"/>
      <c r="AQ76" s="387"/>
      <c r="AR76" s="387"/>
      <c r="AS76" s="387"/>
      <c r="AT76" s="387"/>
      <c r="AU76" s="387"/>
      <c r="AV76" s="387"/>
      <c r="AW76" s="387"/>
      <c r="AX76" s="387"/>
      <c r="AY76" s="387"/>
      <c r="AZ76" s="387"/>
      <c r="BA76" s="387"/>
      <c r="BB76" s="387"/>
      <c r="BC76" s="388"/>
      <c r="BD76" s="304" t="s">
        <v>645</v>
      </c>
      <c r="BS76" s="90" t="s">
        <v>173</v>
      </c>
      <c r="BT76" s="90" t="s">
        <v>174</v>
      </c>
      <c r="BU76" s="91" t="s">
        <v>669</v>
      </c>
      <c r="BV76" s="88" t="s">
        <v>667</v>
      </c>
      <c r="DH76" s="7" t="s">
        <v>674</v>
      </c>
      <c r="DI76" s="7" t="s">
        <v>84</v>
      </c>
      <c r="DJ76" s="7" t="s">
        <v>197</v>
      </c>
      <c r="DK76" s="7" t="s">
        <v>198</v>
      </c>
      <c r="DL76" s="7" t="s">
        <v>196</v>
      </c>
      <c r="DQ76" s="7" t="s">
        <v>669</v>
      </c>
      <c r="DR76" s="7" t="s">
        <v>667</v>
      </c>
      <c r="EL76" s="854" t="s">
        <v>673</v>
      </c>
      <c r="EM76" s="321" t="s">
        <v>671</v>
      </c>
      <c r="EN76" s="277" t="s">
        <v>672</v>
      </c>
      <c r="EO76" s="389">
        <v>200</v>
      </c>
      <c r="EP76" s="389">
        <v>240</v>
      </c>
      <c r="EQ76" s="278">
        <v>45</v>
      </c>
      <c r="ER76" s="278">
        <v>65</v>
      </c>
      <c r="ES76" s="278">
        <v>65</v>
      </c>
      <c r="ET76" s="843">
        <v>65</v>
      </c>
    </row>
    <row r="77" spans="1:150" ht="68.25" customHeight="1" x14ac:dyDescent="0.2">
      <c r="A77" s="280" t="s">
        <v>53</v>
      </c>
      <c r="B77" s="433" t="s">
        <v>54</v>
      </c>
      <c r="C77" s="434" t="s">
        <v>55</v>
      </c>
      <c r="D77" s="434"/>
      <c r="E77" s="8" t="s">
        <v>641</v>
      </c>
      <c r="F77" s="284" t="str">
        <f t="shared" si="26"/>
        <v>E1.P_D</v>
      </c>
      <c r="G77" s="514" t="s">
        <v>106</v>
      </c>
      <c r="H77" s="515" t="s">
        <v>198</v>
      </c>
      <c r="I77" s="447"/>
      <c r="J77" s="287" t="s">
        <v>61</v>
      </c>
      <c r="K77" s="288" t="str">
        <f t="shared" si="27"/>
        <v>E1.P_D.MR1</v>
      </c>
      <c r="L77" s="516" t="s">
        <v>174</v>
      </c>
      <c r="M77" s="517" t="s">
        <v>532</v>
      </c>
      <c r="N77" s="291">
        <v>1400</v>
      </c>
      <c r="O77" s="496">
        <v>1800</v>
      </c>
      <c r="P77" s="485" t="s">
        <v>515</v>
      </c>
      <c r="Q77" s="497" t="str">
        <f t="shared" si="28"/>
        <v>E1.P_D.MR1-MP09-1</v>
      </c>
      <c r="R77" s="425" t="s">
        <v>675</v>
      </c>
      <c r="S77" s="317" t="s">
        <v>676</v>
      </c>
      <c r="T77" s="384">
        <v>154</v>
      </c>
      <c r="U77" s="385">
        <v>200</v>
      </c>
      <c r="V77" s="384" t="s">
        <v>67</v>
      </c>
      <c r="W77" s="298">
        <v>50</v>
      </c>
      <c r="X77" s="299">
        <v>50</v>
      </c>
      <c r="Y77" s="298">
        <v>50</v>
      </c>
      <c r="Z77" s="300">
        <v>50</v>
      </c>
      <c r="AA77" s="386"/>
      <c r="AB77" s="387"/>
      <c r="AC77" s="387"/>
      <c r="AD77" s="387"/>
      <c r="AE77" s="387"/>
      <c r="AF77" s="387"/>
      <c r="AG77" s="387"/>
      <c r="AH77" s="387"/>
      <c r="AI77" s="387"/>
      <c r="AJ77" s="387"/>
      <c r="AK77" s="387"/>
      <c r="AL77" s="387"/>
      <c r="AM77" s="387"/>
      <c r="AN77" s="387"/>
      <c r="AO77" s="387"/>
      <c r="AP77" s="387"/>
      <c r="AQ77" s="387"/>
      <c r="AR77" s="387"/>
      <c r="AS77" s="387"/>
      <c r="AT77" s="387"/>
      <c r="AU77" s="387"/>
      <c r="AV77" s="387"/>
      <c r="AW77" s="387"/>
      <c r="AX77" s="387"/>
      <c r="AY77" s="387"/>
      <c r="AZ77" s="387"/>
      <c r="BA77" s="387"/>
      <c r="BB77" s="387"/>
      <c r="BC77" s="388"/>
      <c r="BD77" s="304" t="s">
        <v>645</v>
      </c>
      <c r="BS77" s="90" t="s">
        <v>173</v>
      </c>
      <c r="BT77" s="90" t="s">
        <v>174</v>
      </c>
      <c r="BU77" s="91" t="s">
        <v>673</v>
      </c>
      <c r="BV77" s="88" t="s">
        <v>671</v>
      </c>
      <c r="DH77" s="7" t="s">
        <v>678</v>
      </c>
      <c r="DI77" s="7" t="s">
        <v>84</v>
      </c>
      <c r="DJ77" s="7" t="s">
        <v>197</v>
      </c>
      <c r="DK77" s="7" t="s">
        <v>198</v>
      </c>
      <c r="DL77" s="7" t="s">
        <v>196</v>
      </c>
      <c r="DQ77" s="7" t="s">
        <v>673</v>
      </c>
      <c r="DR77" s="7" t="s">
        <v>671</v>
      </c>
      <c r="EL77" s="854" t="s">
        <v>677</v>
      </c>
      <c r="EM77" s="321" t="s">
        <v>675</v>
      </c>
      <c r="EN77" s="277" t="s">
        <v>676</v>
      </c>
      <c r="EO77" s="389">
        <v>154</v>
      </c>
      <c r="EP77" s="389">
        <v>200</v>
      </c>
      <c r="EQ77" s="278">
        <v>50</v>
      </c>
      <c r="ER77" s="278">
        <v>50</v>
      </c>
      <c r="ES77" s="278">
        <v>50</v>
      </c>
      <c r="ET77" s="843">
        <v>50</v>
      </c>
    </row>
    <row r="78" spans="1:150" ht="84" customHeight="1" x14ac:dyDescent="0.2">
      <c r="A78" s="280" t="s">
        <v>53</v>
      </c>
      <c r="B78" s="433" t="s">
        <v>54</v>
      </c>
      <c r="C78" s="434" t="s">
        <v>55</v>
      </c>
      <c r="D78" s="434"/>
      <c r="E78" s="8" t="s">
        <v>641</v>
      </c>
      <c r="F78" s="284" t="str">
        <f t="shared" si="26"/>
        <v>E1.P_D</v>
      </c>
      <c r="G78" s="514" t="s">
        <v>106</v>
      </c>
      <c r="H78" s="515" t="s">
        <v>198</v>
      </c>
      <c r="I78" s="447"/>
      <c r="J78" s="287" t="s">
        <v>61</v>
      </c>
      <c r="K78" s="288" t="str">
        <f t="shared" si="27"/>
        <v>E1.P_D.MR1</v>
      </c>
      <c r="L78" s="516" t="s">
        <v>174</v>
      </c>
      <c r="M78" s="517" t="s">
        <v>532</v>
      </c>
      <c r="N78" s="291">
        <v>1400</v>
      </c>
      <c r="O78" s="496">
        <v>1800</v>
      </c>
      <c r="P78" s="485" t="s">
        <v>522</v>
      </c>
      <c r="Q78" s="497" t="str">
        <f t="shared" si="28"/>
        <v>E1.P_D.MR1-MP10-1</v>
      </c>
      <c r="R78" s="425" t="s">
        <v>679</v>
      </c>
      <c r="S78" s="317" t="s">
        <v>680</v>
      </c>
      <c r="T78" s="322">
        <v>0.1</v>
      </c>
      <c r="U78" s="323">
        <v>1</v>
      </c>
      <c r="V78" s="322" t="s">
        <v>67</v>
      </c>
      <c r="W78" s="324">
        <v>0.25</v>
      </c>
      <c r="X78" s="325">
        <v>0.25</v>
      </c>
      <c r="Y78" s="324">
        <v>0.25</v>
      </c>
      <c r="Z78" s="326">
        <v>0.25</v>
      </c>
      <c r="AA78" s="327"/>
      <c r="AB78" s="328"/>
      <c r="AC78" s="328"/>
      <c r="AD78" s="328"/>
      <c r="AE78" s="328"/>
      <c r="AF78" s="328"/>
      <c r="AG78" s="328"/>
      <c r="AH78" s="328"/>
      <c r="AI78" s="328"/>
      <c r="AJ78" s="328"/>
      <c r="AK78" s="328"/>
      <c r="AL78" s="328"/>
      <c r="AM78" s="328"/>
      <c r="AN78" s="328"/>
      <c r="AO78" s="328"/>
      <c r="AP78" s="328"/>
      <c r="AQ78" s="328"/>
      <c r="AR78" s="328"/>
      <c r="AS78" s="328"/>
      <c r="AT78" s="328"/>
      <c r="AU78" s="328"/>
      <c r="AV78" s="328"/>
      <c r="AW78" s="328"/>
      <c r="AX78" s="328"/>
      <c r="AY78" s="328"/>
      <c r="AZ78" s="328"/>
      <c r="BA78" s="328"/>
      <c r="BB78" s="328"/>
      <c r="BC78" s="329"/>
      <c r="BD78" s="304" t="s">
        <v>645</v>
      </c>
      <c r="BS78" s="90" t="s">
        <v>173</v>
      </c>
      <c r="BT78" s="90" t="s">
        <v>174</v>
      </c>
      <c r="BU78" s="91" t="s">
        <v>677</v>
      </c>
      <c r="BV78" s="88" t="s">
        <v>675</v>
      </c>
      <c r="DH78" s="7" t="s">
        <v>682</v>
      </c>
      <c r="DI78" s="7" t="s">
        <v>84</v>
      </c>
      <c r="DJ78" s="7" t="s">
        <v>197</v>
      </c>
      <c r="DK78" s="7" t="s">
        <v>198</v>
      </c>
      <c r="DL78" s="7" t="s">
        <v>196</v>
      </c>
      <c r="DQ78" s="7" t="s">
        <v>677</v>
      </c>
      <c r="DR78" s="7" t="s">
        <v>675</v>
      </c>
      <c r="EL78" s="854" t="s">
        <v>681</v>
      </c>
      <c r="EM78" s="321" t="s">
        <v>679</v>
      </c>
      <c r="EN78" s="277" t="s">
        <v>1900</v>
      </c>
      <c r="EO78" s="332">
        <v>10</v>
      </c>
      <c r="EP78" s="332">
        <v>100</v>
      </c>
      <c r="EQ78" s="332">
        <v>25</v>
      </c>
      <c r="ER78" s="332">
        <v>25</v>
      </c>
      <c r="ES78" s="332">
        <v>25</v>
      </c>
      <c r="ET78" s="842">
        <v>25</v>
      </c>
    </row>
    <row r="79" spans="1:150" ht="82.5" customHeight="1" x14ac:dyDescent="0.2">
      <c r="A79" s="280" t="s">
        <v>53</v>
      </c>
      <c r="B79" s="433" t="s">
        <v>54</v>
      </c>
      <c r="C79" s="434" t="s">
        <v>55</v>
      </c>
      <c r="D79" s="434"/>
      <c r="E79" s="8" t="s">
        <v>641</v>
      </c>
      <c r="F79" s="284" t="str">
        <f t="shared" si="26"/>
        <v>E1.P_D</v>
      </c>
      <c r="G79" s="514" t="s">
        <v>106</v>
      </c>
      <c r="H79" s="515" t="s">
        <v>198</v>
      </c>
      <c r="I79" s="447"/>
      <c r="J79" s="287" t="s">
        <v>61</v>
      </c>
      <c r="K79" s="288" t="str">
        <f t="shared" si="27"/>
        <v>E1.P_D.MR1</v>
      </c>
      <c r="L79" s="516" t="s">
        <v>174</v>
      </c>
      <c r="M79" s="517" t="s">
        <v>532</v>
      </c>
      <c r="N79" s="291">
        <v>1400</v>
      </c>
      <c r="O79" s="496">
        <v>1800</v>
      </c>
      <c r="P79" s="485" t="s">
        <v>610</v>
      </c>
      <c r="Q79" s="497" t="str">
        <f t="shared" si="28"/>
        <v>E1.P_D.MR1-MP11-1</v>
      </c>
      <c r="R79" s="425" t="s">
        <v>683</v>
      </c>
      <c r="S79" s="317" t="s">
        <v>684</v>
      </c>
      <c r="T79" s="296">
        <v>1</v>
      </c>
      <c r="U79" s="297">
        <v>2</v>
      </c>
      <c r="V79" s="296" t="s">
        <v>67</v>
      </c>
      <c r="W79" s="298">
        <v>0</v>
      </c>
      <c r="X79" s="299">
        <v>2</v>
      </c>
      <c r="Y79" s="298">
        <v>0</v>
      </c>
      <c r="Z79" s="300">
        <v>0</v>
      </c>
      <c r="AA79" s="301"/>
      <c r="AB79" s="302"/>
      <c r="AC79" s="302"/>
      <c r="AD79" s="302"/>
      <c r="AE79" s="302"/>
      <c r="AF79" s="302"/>
      <c r="AG79" s="302"/>
      <c r="AH79" s="302"/>
      <c r="AI79" s="302"/>
      <c r="AJ79" s="302"/>
      <c r="AK79" s="302"/>
      <c r="AL79" s="302"/>
      <c r="AM79" s="302"/>
      <c r="AN79" s="302"/>
      <c r="AO79" s="302"/>
      <c r="AP79" s="302"/>
      <c r="AQ79" s="302"/>
      <c r="AR79" s="302"/>
      <c r="AS79" s="302"/>
      <c r="AT79" s="302"/>
      <c r="AU79" s="302"/>
      <c r="AV79" s="302"/>
      <c r="AW79" s="302"/>
      <c r="AX79" s="302"/>
      <c r="AY79" s="302"/>
      <c r="AZ79" s="302"/>
      <c r="BA79" s="302"/>
      <c r="BB79" s="302"/>
      <c r="BC79" s="303"/>
      <c r="BD79" s="304" t="s">
        <v>645</v>
      </c>
      <c r="BS79" s="90" t="s">
        <v>173</v>
      </c>
      <c r="BT79" s="90" t="s">
        <v>174</v>
      </c>
      <c r="BU79" s="91" t="s">
        <v>681</v>
      </c>
      <c r="BV79" s="88" t="s">
        <v>679</v>
      </c>
      <c r="DH79" s="7" t="s">
        <v>686</v>
      </c>
      <c r="DI79" s="7" t="s">
        <v>84</v>
      </c>
      <c r="DJ79" s="7" t="s">
        <v>197</v>
      </c>
      <c r="DK79" s="7" t="s">
        <v>198</v>
      </c>
      <c r="DL79" s="7" t="s">
        <v>196</v>
      </c>
      <c r="DQ79" s="7" t="s">
        <v>681</v>
      </c>
      <c r="DR79" s="7" t="s">
        <v>679</v>
      </c>
      <c r="EL79" s="854" t="s">
        <v>685</v>
      </c>
      <c r="EM79" s="321" t="s">
        <v>683</v>
      </c>
      <c r="EN79" s="277" t="s">
        <v>684</v>
      </c>
      <c r="EO79" s="277">
        <v>1</v>
      </c>
      <c r="EP79" s="277">
        <v>2</v>
      </c>
      <c r="EQ79" s="278">
        <v>0</v>
      </c>
      <c r="ER79" s="848">
        <v>0</v>
      </c>
      <c r="ES79" s="838">
        <v>0.5</v>
      </c>
      <c r="ET79" s="839">
        <v>0.5</v>
      </c>
    </row>
    <row r="80" spans="1:150" ht="55.5" customHeight="1" x14ac:dyDescent="0.2">
      <c r="A80" s="280" t="s">
        <v>53</v>
      </c>
      <c r="B80" s="433" t="s">
        <v>54</v>
      </c>
      <c r="C80" s="434" t="s">
        <v>55</v>
      </c>
      <c r="D80" s="434"/>
      <c r="E80" s="8" t="s">
        <v>641</v>
      </c>
      <c r="F80" s="284" t="str">
        <f t="shared" si="26"/>
        <v>E1.P_D</v>
      </c>
      <c r="G80" s="514" t="s">
        <v>106</v>
      </c>
      <c r="H80" s="515" t="s">
        <v>198</v>
      </c>
      <c r="I80" s="447"/>
      <c r="J80" s="287" t="s">
        <v>61</v>
      </c>
      <c r="K80" s="288" t="str">
        <f t="shared" si="27"/>
        <v>E1.P_D.MR1</v>
      </c>
      <c r="L80" s="516" t="s">
        <v>174</v>
      </c>
      <c r="M80" s="517" t="s">
        <v>532</v>
      </c>
      <c r="N80" s="291">
        <v>1400</v>
      </c>
      <c r="O80" s="496">
        <v>1800</v>
      </c>
      <c r="P80" s="485" t="s">
        <v>615</v>
      </c>
      <c r="Q80" s="497" t="str">
        <f t="shared" si="28"/>
        <v>E1.P_D.MR1-MP12-1</v>
      </c>
      <c r="R80" s="425" t="s">
        <v>687</v>
      </c>
      <c r="S80" s="317" t="s">
        <v>688</v>
      </c>
      <c r="T80" s="384">
        <v>55</v>
      </c>
      <c r="U80" s="385">
        <v>57</v>
      </c>
      <c r="V80" s="384" t="s">
        <v>67</v>
      </c>
      <c r="W80" s="298">
        <v>0</v>
      </c>
      <c r="X80" s="299">
        <v>2</v>
      </c>
      <c r="Y80" s="298">
        <v>0</v>
      </c>
      <c r="Z80" s="300">
        <v>0</v>
      </c>
      <c r="AA80" s="386"/>
      <c r="AB80" s="387"/>
      <c r="AC80" s="387"/>
      <c r="AD80" s="387"/>
      <c r="AE80" s="387"/>
      <c r="AF80" s="387"/>
      <c r="AG80" s="387"/>
      <c r="AH80" s="387"/>
      <c r="AI80" s="387"/>
      <c r="AJ80" s="387"/>
      <c r="AK80" s="387"/>
      <c r="AL80" s="387"/>
      <c r="AM80" s="387"/>
      <c r="AN80" s="387"/>
      <c r="AO80" s="387"/>
      <c r="AP80" s="387"/>
      <c r="AQ80" s="387"/>
      <c r="AR80" s="387"/>
      <c r="AS80" s="387"/>
      <c r="AT80" s="387"/>
      <c r="AU80" s="387"/>
      <c r="AV80" s="387"/>
      <c r="AW80" s="387"/>
      <c r="AX80" s="387"/>
      <c r="AY80" s="387"/>
      <c r="AZ80" s="387"/>
      <c r="BA80" s="387"/>
      <c r="BB80" s="387"/>
      <c r="BC80" s="388"/>
      <c r="BD80" s="304" t="s">
        <v>645</v>
      </c>
      <c r="BS80" s="90" t="s">
        <v>173</v>
      </c>
      <c r="BT80" s="90" t="s">
        <v>174</v>
      </c>
      <c r="BU80" s="91" t="s">
        <v>685</v>
      </c>
      <c r="BV80" s="88" t="s">
        <v>683</v>
      </c>
      <c r="DH80" s="7" t="s">
        <v>690</v>
      </c>
      <c r="DI80" s="7" t="s">
        <v>84</v>
      </c>
      <c r="DJ80" s="7" t="s">
        <v>197</v>
      </c>
      <c r="DK80" s="7" t="s">
        <v>198</v>
      </c>
      <c r="DL80" s="7" t="s">
        <v>196</v>
      </c>
      <c r="DQ80" s="7" t="s">
        <v>685</v>
      </c>
      <c r="DR80" s="7" t="s">
        <v>683</v>
      </c>
      <c r="EL80" s="854" t="s">
        <v>689</v>
      </c>
      <c r="EM80" s="321" t="s">
        <v>687</v>
      </c>
      <c r="EN80" s="277" t="s">
        <v>688</v>
      </c>
      <c r="EO80" s="857">
        <v>55</v>
      </c>
      <c r="EP80" s="857">
        <v>57</v>
      </c>
      <c r="EQ80" s="841">
        <v>0</v>
      </c>
      <c r="ER80" s="848">
        <v>1</v>
      </c>
      <c r="ES80" s="848">
        <v>1</v>
      </c>
      <c r="ET80" s="856">
        <v>0</v>
      </c>
    </row>
    <row r="81" spans="1:150" ht="69" customHeight="1" thickBot="1" x14ac:dyDescent="0.25">
      <c r="A81" s="280" t="s">
        <v>53</v>
      </c>
      <c r="B81" s="433" t="s">
        <v>54</v>
      </c>
      <c r="C81" s="434" t="s">
        <v>55</v>
      </c>
      <c r="D81" s="434"/>
      <c r="E81" s="8" t="s">
        <v>641</v>
      </c>
      <c r="F81" s="284" t="str">
        <f t="shared" si="26"/>
        <v>E1.P_D</v>
      </c>
      <c r="G81" s="518" t="s">
        <v>106</v>
      </c>
      <c r="H81" s="515" t="s">
        <v>198</v>
      </c>
      <c r="I81" s="451"/>
      <c r="J81" s="344" t="s">
        <v>61</v>
      </c>
      <c r="K81" s="288" t="str">
        <f t="shared" si="27"/>
        <v>E1.P_D.MR1</v>
      </c>
      <c r="L81" s="516" t="s">
        <v>174</v>
      </c>
      <c r="M81" s="517" t="s">
        <v>532</v>
      </c>
      <c r="N81" s="431">
        <v>1400</v>
      </c>
      <c r="O81" s="502">
        <v>1800</v>
      </c>
      <c r="P81" s="485" t="s">
        <v>620</v>
      </c>
      <c r="Q81" s="503" t="str">
        <f t="shared" si="28"/>
        <v>E1.P_D.MR1-MP13-1</v>
      </c>
      <c r="R81" s="480" t="s">
        <v>691</v>
      </c>
      <c r="S81" s="340" t="s">
        <v>688</v>
      </c>
      <c r="T81" s="354">
        <v>1</v>
      </c>
      <c r="U81" s="355">
        <v>1</v>
      </c>
      <c r="V81" s="354" t="s">
        <v>102</v>
      </c>
      <c r="W81" s="398">
        <v>0.25</v>
      </c>
      <c r="X81" s="399">
        <v>0.25</v>
      </c>
      <c r="Y81" s="398">
        <v>0.25</v>
      </c>
      <c r="Z81" s="400">
        <v>0.25</v>
      </c>
      <c r="AA81" s="301"/>
      <c r="AB81" s="302"/>
      <c r="AC81" s="302"/>
      <c r="AD81" s="302"/>
      <c r="AE81" s="302"/>
      <c r="AF81" s="302"/>
      <c r="AG81" s="302"/>
      <c r="AH81" s="302"/>
      <c r="AI81" s="302"/>
      <c r="AJ81" s="302"/>
      <c r="AK81" s="302"/>
      <c r="AL81" s="302"/>
      <c r="AM81" s="302"/>
      <c r="AN81" s="302"/>
      <c r="AO81" s="302"/>
      <c r="AP81" s="302"/>
      <c r="AQ81" s="302"/>
      <c r="AR81" s="302"/>
      <c r="AS81" s="302"/>
      <c r="AT81" s="302"/>
      <c r="AU81" s="302"/>
      <c r="AV81" s="302"/>
      <c r="AW81" s="302"/>
      <c r="AX81" s="302"/>
      <c r="AY81" s="302"/>
      <c r="AZ81" s="302"/>
      <c r="BA81" s="302"/>
      <c r="BB81" s="302"/>
      <c r="BC81" s="303"/>
      <c r="BD81" s="304" t="s">
        <v>645</v>
      </c>
      <c r="BS81" s="90" t="s">
        <v>173</v>
      </c>
      <c r="BT81" s="90" t="s">
        <v>174</v>
      </c>
      <c r="BU81" s="91" t="s">
        <v>689</v>
      </c>
      <c r="BV81" s="88" t="s">
        <v>687</v>
      </c>
      <c r="DH81" s="7" t="s">
        <v>693</v>
      </c>
      <c r="DI81" s="7" t="s">
        <v>84</v>
      </c>
      <c r="DJ81" s="7" t="s">
        <v>197</v>
      </c>
      <c r="DK81" s="7" t="s">
        <v>198</v>
      </c>
      <c r="DL81" s="7" t="s">
        <v>196</v>
      </c>
      <c r="DQ81" s="7" t="s">
        <v>689</v>
      </c>
      <c r="DR81" s="7" t="s">
        <v>687</v>
      </c>
      <c r="EL81" s="854" t="s">
        <v>692</v>
      </c>
      <c r="EM81" s="321" t="s">
        <v>691</v>
      </c>
      <c r="EN81" s="840" t="s">
        <v>668</v>
      </c>
      <c r="EO81" s="277">
        <v>1</v>
      </c>
      <c r="EP81" s="277">
        <v>1</v>
      </c>
      <c r="EQ81" s="332">
        <v>1</v>
      </c>
      <c r="ER81" s="332">
        <v>1</v>
      </c>
      <c r="ES81" s="332">
        <v>1</v>
      </c>
      <c r="ET81" s="842">
        <v>1</v>
      </c>
    </row>
    <row r="82" spans="1:150" ht="100.5" customHeight="1" x14ac:dyDescent="0.2">
      <c r="A82" s="280" t="s">
        <v>53</v>
      </c>
      <c r="B82" s="455" t="s">
        <v>54</v>
      </c>
      <c r="C82" s="456" t="s">
        <v>55</v>
      </c>
      <c r="D82" s="435" t="s">
        <v>694</v>
      </c>
      <c r="E82" s="3" t="s">
        <v>695</v>
      </c>
      <c r="F82" s="436" t="str">
        <f t="shared" si="26"/>
        <v>E1.P_E</v>
      </c>
      <c r="G82" s="437" t="s">
        <v>116</v>
      </c>
      <c r="H82" s="482" t="s">
        <v>209</v>
      </c>
      <c r="I82" s="408" t="s">
        <v>696</v>
      </c>
      <c r="J82" s="439" t="s">
        <v>61</v>
      </c>
      <c r="K82" s="402" t="str">
        <f t="shared" si="27"/>
        <v>E1.P_E.MR1</v>
      </c>
      <c r="L82" s="519" t="s">
        <v>183</v>
      </c>
      <c r="M82" s="520" t="s">
        <v>532</v>
      </c>
      <c r="N82" s="249">
        <v>288</v>
      </c>
      <c r="O82" s="249">
        <v>400</v>
      </c>
      <c r="P82" s="521" t="s">
        <v>64</v>
      </c>
      <c r="Q82" s="522" t="str">
        <f t="shared" si="28"/>
        <v>E1.P_E.MR1-MP01-1</v>
      </c>
      <c r="R82" s="523" t="s">
        <v>697</v>
      </c>
      <c r="S82" s="524" t="s">
        <v>698</v>
      </c>
      <c r="T82" s="525">
        <v>0</v>
      </c>
      <c r="U82" s="526">
        <v>1</v>
      </c>
      <c r="V82" s="525" t="s">
        <v>67</v>
      </c>
      <c r="W82" s="527">
        <v>0</v>
      </c>
      <c r="X82" s="528">
        <v>0</v>
      </c>
      <c r="Y82" s="529">
        <v>0.65</v>
      </c>
      <c r="Z82" s="530">
        <v>0.35</v>
      </c>
      <c r="AA82" s="441">
        <f>120000000+119237525+762475</f>
        <v>240000000</v>
      </c>
      <c r="AB82" s="442"/>
      <c r="AC82" s="442">
        <v>0</v>
      </c>
      <c r="AD82" s="442"/>
      <c r="AE82" s="442"/>
      <c r="AF82" s="442"/>
      <c r="AG82" s="442">
        <f t="shared" ref="AG82" si="29">SUM(AA82:AF82)</f>
        <v>240000000</v>
      </c>
      <c r="AH82" s="442">
        <f t="shared" ref="AH82:AT82" si="30">+AA82</f>
        <v>240000000</v>
      </c>
      <c r="AI82" s="442">
        <f t="shared" si="30"/>
        <v>0</v>
      </c>
      <c r="AJ82" s="442">
        <f t="shared" si="30"/>
        <v>0</v>
      </c>
      <c r="AK82" s="442">
        <f t="shared" si="30"/>
        <v>0</v>
      </c>
      <c r="AL82" s="442">
        <f t="shared" si="30"/>
        <v>0</v>
      </c>
      <c r="AM82" s="442">
        <f t="shared" si="30"/>
        <v>0</v>
      </c>
      <c r="AN82" s="442">
        <f t="shared" si="30"/>
        <v>240000000</v>
      </c>
      <c r="AO82" s="442">
        <f t="shared" si="30"/>
        <v>240000000</v>
      </c>
      <c r="AP82" s="442">
        <f t="shared" si="30"/>
        <v>0</v>
      </c>
      <c r="AQ82" s="442">
        <f t="shared" si="30"/>
        <v>0</v>
      </c>
      <c r="AR82" s="442">
        <f t="shared" si="30"/>
        <v>0</v>
      </c>
      <c r="AS82" s="442">
        <f t="shared" si="30"/>
        <v>0</v>
      </c>
      <c r="AT82" s="442">
        <f t="shared" si="30"/>
        <v>0</v>
      </c>
      <c r="AU82" s="442">
        <f t="shared" ref="AU82" si="31">SUM(AO82:AT82)</f>
        <v>240000000</v>
      </c>
      <c r="AV82" s="442">
        <f t="shared" ref="AV82:BA82" si="32">+AO82</f>
        <v>240000000</v>
      </c>
      <c r="AW82" s="442">
        <f t="shared" si="32"/>
        <v>0</v>
      </c>
      <c r="AX82" s="442">
        <f t="shared" si="32"/>
        <v>0</v>
      </c>
      <c r="AY82" s="442">
        <f t="shared" si="32"/>
        <v>0</v>
      </c>
      <c r="AZ82" s="442">
        <f t="shared" si="32"/>
        <v>0</v>
      </c>
      <c r="BA82" s="442">
        <f t="shared" si="32"/>
        <v>0</v>
      </c>
      <c r="BB82" s="442">
        <f t="shared" ref="BB82" si="33">SUM(AV82:BA82)</f>
        <v>240000000</v>
      </c>
      <c r="BC82" s="443">
        <f t="shared" ref="BC82" si="34">+BB82+AU82+AN82+AG82</f>
        <v>960000000</v>
      </c>
      <c r="BD82" s="304" t="s">
        <v>699</v>
      </c>
      <c r="BS82" s="90" t="s">
        <v>173</v>
      </c>
      <c r="BT82" s="90" t="s">
        <v>174</v>
      </c>
      <c r="BU82" s="91" t="s">
        <v>692</v>
      </c>
      <c r="BV82" s="88" t="s">
        <v>691</v>
      </c>
      <c r="DH82" s="7" t="s">
        <v>701</v>
      </c>
      <c r="DI82" s="7" t="s">
        <v>84</v>
      </c>
      <c r="DJ82" s="7" t="s">
        <v>197</v>
      </c>
      <c r="DK82" s="7" t="s">
        <v>198</v>
      </c>
      <c r="DL82" s="7" t="s">
        <v>196</v>
      </c>
      <c r="DQ82" s="7" t="s">
        <v>692</v>
      </c>
      <c r="DR82" s="7" t="s">
        <v>691</v>
      </c>
      <c r="EL82" s="846" t="s">
        <v>700</v>
      </c>
      <c r="EM82" s="275" t="s">
        <v>697</v>
      </c>
      <c r="EN82" s="277" t="s">
        <v>698</v>
      </c>
      <c r="EO82" s="277">
        <v>0</v>
      </c>
      <c r="EP82" s="277">
        <v>1</v>
      </c>
      <c r="EQ82" s="278">
        <v>0</v>
      </c>
      <c r="ER82" s="838">
        <v>0.1</v>
      </c>
      <c r="ES82" s="844">
        <v>0.45</v>
      </c>
      <c r="ET82" s="845">
        <v>0.45</v>
      </c>
    </row>
    <row r="83" spans="1:150" ht="69" customHeight="1" x14ac:dyDescent="0.2">
      <c r="A83" s="280" t="s">
        <v>53</v>
      </c>
      <c r="B83" s="433" t="s">
        <v>54</v>
      </c>
      <c r="C83" s="434" t="s">
        <v>55</v>
      </c>
      <c r="D83" s="434"/>
      <c r="E83" s="8" t="s">
        <v>695</v>
      </c>
      <c r="F83" s="284" t="str">
        <f t="shared" si="26"/>
        <v>E1.P_E</v>
      </c>
      <c r="G83" s="494" t="s">
        <v>116</v>
      </c>
      <c r="H83" s="494" t="s">
        <v>209</v>
      </c>
      <c r="I83" s="447"/>
      <c r="J83" s="287" t="s">
        <v>61</v>
      </c>
      <c r="K83" s="288" t="str">
        <f t="shared" si="27"/>
        <v>E1.P_E.MR1</v>
      </c>
      <c r="L83" s="516" t="s">
        <v>183</v>
      </c>
      <c r="M83" s="517" t="s">
        <v>532</v>
      </c>
      <c r="N83" s="291">
        <v>288</v>
      </c>
      <c r="O83" s="291">
        <v>400</v>
      </c>
      <c r="P83" s="521" t="s">
        <v>87</v>
      </c>
      <c r="Q83" s="531" t="str">
        <f t="shared" si="28"/>
        <v>E1.P_E.MR1-MP02-1</v>
      </c>
      <c r="R83" s="532" t="s">
        <v>702</v>
      </c>
      <c r="S83" s="533" t="s">
        <v>703</v>
      </c>
      <c r="T83" s="534">
        <v>0</v>
      </c>
      <c r="U83" s="535">
        <v>1</v>
      </c>
      <c r="V83" s="534" t="s">
        <v>67</v>
      </c>
      <c r="W83" s="536">
        <v>0.5</v>
      </c>
      <c r="X83" s="537">
        <v>0.5</v>
      </c>
      <c r="Y83" s="538">
        <v>0</v>
      </c>
      <c r="Z83" s="539">
        <v>0</v>
      </c>
      <c r="AA83" s="540"/>
      <c r="AB83" s="541"/>
      <c r="AC83" s="541"/>
      <c r="AD83" s="541"/>
      <c r="AE83" s="541"/>
      <c r="AF83" s="541"/>
      <c r="AG83" s="541"/>
      <c r="AH83" s="541"/>
      <c r="AI83" s="541"/>
      <c r="AJ83" s="541"/>
      <c r="AK83" s="541"/>
      <c r="AL83" s="541"/>
      <c r="AM83" s="541"/>
      <c r="AN83" s="541"/>
      <c r="AO83" s="541"/>
      <c r="AP83" s="541"/>
      <c r="AQ83" s="541"/>
      <c r="AR83" s="541"/>
      <c r="AS83" s="541"/>
      <c r="AT83" s="541"/>
      <c r="AU83" s="541"/>
      <c r="AV83" s="541"/>
      <c r="AW83" s="541"/>
      <c r="AX83" s="541"/>
      <c r="AY83" s="541"/>
      <c r="AZ83" s="541"/>
      <c r="BA83" s="541"/>
      <c r="BB83" s="541"/>
      <c r="BC83" s="542"/>
      <c r="BD83" s="304" t="s">
        <v>699</v>
      </c>
      <c r="BS83" s="88" t="s">
        <v>182</v>
      </c>
      <c r="BT83" s="88" t="s">
        <v>183</v>
      </c>
      <c r="BU83" s="91" t="s">
        <v>700</v>
      </c>
      <c r="BV83" s="88" t="s">
        <v>697</v>
      </c>
      <c r="DH83" s="7" t="s">
        <v>705</v>
      </c>
      <c r="DI83" s="7" t="s">
        <v>84</v>
      </c>
      <c r="DJ83" s="7" t="s">
        <v>208</v>
      </c>
      <c r="DK83" s="7" t="s">
        <v>209</v>
      </c>
      <c r="DL83" s="7" t="s">
        <v>207</v>
      </c>
      <c r="DQ83" s="7" t="s">
        <v>700</v>
      </c>
      <c r="DR83" s="7" t="s">
        <v>697</v>
      </c>
      <c r="EL83" s="846" t="s">
        <v>704</v>
      </c>
      <c r="EM83" s="275" t="s">
        <v>702</v>
      </c>
      <c r="EN83" s="277" t="s">
        <v>703</v>
      </c>
      <c r="EO83" s="277">
        <v>0</v>
      </c>
      <c r="EP83" s="277">
        <v>1</v>
      </c>
      <c r="EQ83" s="279">
        <v>0.5</v>
      </c>
      <c r="ER83" s="279">
        <v>0.5</v>
      </c>
      <c r="ES83" s="278">
        <v>0</v>
      </c>
      <c r="ET83" s="843">
        <v>0</v>
      </c>
    </row>
    <row r="84" spans="1:150" ht="54" customHeight="1" x14ac:dyDescent="0.2">
      <c r="A84" s="280" t="s">
        <v>53</v>
      </c>
      <c r="B84" s="433" t="s">
        <v>54</v>
      </c>
      <c r="C84" s="434" t="s">
        <v>55</v>
      </c>
      <c r="D84" s="434"/>
      <c r="E84" s="8" t="s">
        <v>695</v>
      </c>
      <c r="F84" s="284" t="str">
        <f t="shared" si="26"/>
        <v>E1.P_E</v>
      </c>
      <c r="G84" s="494" t="s">
        <v>116</v>
      </c>
      <c r="H84" s="494" t="s">
        <v>209</v>
      </c>
      <c r="I84" s="447"/>
      <c r="J84" s="287" t="s">
        <v>61</v>
      </c>
      <c r="K84" s="288" t="str">
        <f t="shared" si="27"/>
        <v>E1.P_E.MR1</v>
      </c>
      <c r="L84" s="516" t="s">
        <v>183</v>
      </c>
      <c r="M84" s="517" t="s">
        <v>532</v>
      </c>
      <c r="N84" s="291">
        <v>288</v>
      </c>
      <c r="O84" s="291">
        <v>400</v>
      </c>
      <c r="P84" s="521" t="s">
        <v>99</v>
      </c>
      <c r="Q84" s="531" t="str">
        <f t="shared" si="28"/>
        <v>E1.P_E.MR1-MP03-1</v>
      </c>
      <c r="R84" s="532" t="s">
        <v>706</v>
      </c>
      <c r="S84" s="533" t="s">
        <v>707</v>
      </c>
      <c r="T84" s="543">
        <v>0.4</v>
      </c>
      <c r="U84" s="544">
        <v>1</v>
      </c>
      <c r="V84" s="543" t="s">
        <v>67</v>
      </c>
      <c r="W84" s="538">
        <v>0</v>
      </c>
      <c r="X84" s="537">
        <v>0.3</v>
      </c>
      <c r="Y84" s="536">
        <v>0.6</v>
      </c>
      <c r="Z84" s="545">
        <v>0.1</v>
      </c>
      <c r="AA84" s="546"/>
      <c r="AB84" s="547"/>
      <c r="AC84" s="547"/>
      <c r="AD84" s="547"/>
      <c r="AE84" s="547"/>
      <c r="AF84" s="547"/>
      <c r="AG84" s="547"/>
      <c r="AH84" s="547"/>
      <c r="AI84" s="547"/>
      <c r="AJ84" s="547"/>
      <c r="AK84" s="547"/>
      <c r="AL84" s="547"/>
      <c r="AM84" s="547"/>
      <c r="AN84" s="547"/>
      <c r="AO84" s="547"/>
      <c r="AP84" s="547"/>
      <c r="AQ84" s="547"/>
      <c r="AR84" s="547"/>
      <c r="AS84" s="547"/>
      <c r="AT84" s="547"/>
      <c r="AU84" s="547"/>
      <c r="AV84" s="547"/>
      <c r="AW84" s="547"/>
      <c r="AX84" s="547"/>
      <c r="AY84" s="547"/>
      <c r="AZ84" s="547"/>
      <c r="BA84" s="547"/>
      <c r="BB84" s="547"/>
      <c r="BC84" s="548"/>
      <c r="BD84" s="304" t="s">
        <v>699</v>
      </c>
      <c r="BS84" s="90" t="s">
        <v>182</v>
      </c>
      <c r="BT84" s="90" t="s">
        <v>183</v>
      </c>
      <c r="BU84" s="91" t="s">
        <v>704</v>
      </c>
      <c r="BV84" s="88" t="s">
        <v>702</v>
      </c>
      <c r="DH84" s="7" t="s">
        <v>709</v>
      </c>
      <c r="DI84" s="7" t="s">
        <v>84</v>
      </c>
      <c r="DJ84" s="7" t="s">
        <v>208</v>
      </c>
      <c r="DK84" s="7" t="s">
        <v>209</v>
      </c>
      <c r="DL84" s="7" t="s">
        <v>207</v>
      </c>
      <c r="DQ84" s="7" t="s">
        <v>704</v>
      </c>
      <c r="DR84" s="7" t="s">
        <v>702</v>
      </c>
      <c r="EL84" s="846" t="s">
        <v>708</v>
      </c>
      <c r="EM84" s="275" t="s">
        <v>706</v>
      </c>
      <c r="EN84" s="277" t="s">
        <v>1901</v>
      </c>
      <c r="EO84" s="278">
        <v>40</v>
      </c>
      <c r="EP84" s="278">
        <v>100</v>
      </c>
      <c r="EQ84" s="278">
        <v>0</v>
      </c>
      <c r="ER84" s="838">
        <v>100</v>
      </c>
      <c r="ES84" s="838">
        <v>0</v>
      </c>
      <c r="ET84" s="839">
        <v>0</v>
      </c>
    </row>
    <row r="85" spans="1:150" ht="69" customHeight="1" x14ac:dyDescent="0.2">
      <c r="A85" s="280" t="s">
        <v>53</v>
      </c>
      <c r="B85" s="433" t="s">
        <v>54</v>
      </c>
      <c r="C85" s="434" t="s">
        <v>55</v>
      </c>
      <c r="D85" s="434"/>
      <c r="E85" s="8" t="s">
        <v>695</v>
      </c>
      <c r="F85" s="284" t="str">
        <f t="shared" si="26"/>
        <v>E1.P_E</v>
      </c>
      <c r="G85" s="494" t="s">
        <v>116</v>
      </c>
      <c r="H85" s="494" t="s">
        <v>209</v>
      </c>
      <c r="I85" s="447"/>
      <c r="J85" s="287" t="s">
        <v>61</v>
      </c>
      <c r="K85" s="288" t="str">
        <f t="shared" si="27"/>
        <v>E1.P_E.MR1</v>
      </c>
      <c r="L85" s="516" t="s">
        <v>183</v>
      </c>
      <c r="M85" s="517" t="s">
        <v>532</v>
      </c>
      <c r="N85" s="291">
        <v>288</v>
      </c>
      <c r="O85" s="291">
        <v>400</v>
      </c>
      <c r="P85" s="521" t="s">
        <v>112</v>
      </c>
      <c r="Q85" s="531" t="str">
        <f t="shared" si="28"/>
        <v>E1.P_E.MR1-MP04-1</v>
      </c>
      <c r="R85" s="532" t="s">
        <v>710</v>
      </c>
      <c r="S85" s="533" t="s">
        <v>711</v>
      </c>
      <c r="T85" s="534">
        <v>1</v>
      </c>
      <c r="U85" s="535">
        <v>1</v>
      </c>
      <c r="V85" s="534" t="s">
        <v>102</v>
      </c>
      <c r="W85" s="549">
        <v>0.25</v>
      </c>
      <c r="X85" s="550">
        <v>0.25</v>
      </c>
      <c r="Y85" s="549">
        <v>0.25</v>
      </c>
      <c r="Z85" s="551">
        <v>0.25</v>
      </c>
      <c r="AA85" s="540"/>
      <c r="AB85" s="541"/>
      <c r="AC85" s="541"/>
      <c r="AD85" s="541"/>
      <c r="AE85" s="541"/>
      <c r="AF85" s="541"/>
      <c r="AG85" s="541"/>
      <c r="AH85" s="541"/>
      <c r="AI85" s="541"/>
      <c r="AJ85" s="541"/>
      <c r="AK85" s="541"/>
      <c r="AL85" s="541"/>
      <c r="AM85" s="541"/>
      <c r="AN85" s="541"/>
      <c r="AO85" s="541"/>
      <c r="AP85" s="541"/>
      <c r="AQ85" s="541"/>
      <c r="AR85" s="541"/>
      <c r="AS85" s="541"/>
      <c r="AT85" s="541"/>
      <c r="AU85" s="541"/>
      <c r="AV85" s="541"/>
      <c r="AW85" s="541"/>
      <c r="AX85" s="541"/>
      <c r="AY85" s="541"/>
      <c r="AZ85" s="541"/>
      <c r="BA85" s="541"/>
      <c r="BB85" s="541"/>
      <c r="BC85" s="542"/>
      <c r="BD85" s="304" t="s">
        <v>699</v>
      </c>
      <c r="BS85" s="90" t="s">
        <v>182</v>
      </c>
      <c r="BT85" s="90" t="s">
        <v>183</v>
      </c>
      <c r="BU85" s="91" t="s">
        <v>708</v>
      </c>
      <c r="BV85" s="88" t="s">
        <v>706</v>
      </c>
      <c r="DH85" s="7" t="s">
        <v>713</v>
      </c>
      <c r="DI85" s="7" t="s">
        <v>84</v>
      </c>
      <c r="DJ85" s="7" t="s">
        <v>208</v>
      </c>
      <c r="DK85" s="7" t="s">
        <v>209</v>
      </c>
      <c r="DL85" s="7" t="s">
        <v>207</v>
      </c>
      <c r="DQ85" s="7" t="s">
        <v>708</v>
      </c>
      <c r="DR85" s="7" t="s">
        <v>706</v>
      </c>
      <c r="EL85" s="846" t="s">
        <v>712</v>
      </c>
      <c r="EM85" s="275" t="s">
        <v>710</v>
      </c>
      <c r="EN85" s="277" t="s">
        <v>711</v>
      </c>
      <c r="EO85" s="277">
        <v>1</v>
      </c>
      <c r="EP85" s="277">
        <v>1</v>
      </c>
      <c r="EQ85" s="332">
        <v>1</v>
      </c>
      <c r="ER85" s="332">
        <v>1</v>
      </c>
      <c r="ES85" s="332">
        <v>1</v>
      </c>
      <c r="ET85" s="842">
        <v>1</v>
      </c>
    </row>
    <row r="86" spans="1:150" ht="57.75" customHeight="1" thickBot="1" x14ac:dyDescent="0.25">
      <c r="A86" s="280" t="s">
        <v>53</v>
      </c>
      <c r="B86" s="433" t="s">
        <v>54</v>
      </c>
      <c r="C86" s="434" t="s">
        <v>55</v>
      </c>
      <c r="D86" s="434"/>
      <c r="E86" s="8" t="s">
        <v>695</v>
      </c>
      <c r="F86" s="284" t="str">
        <f t="shared" si="26"/>
        <v>E1.P_E</v>
      </c>
      <c r="G86" s="499" t="s">
        <v>116</v>
      </c>
      <c r="H86" s="499" t="s">
        <v>209</v>
      </c>
      <c r="I86" s="451"/>
      <c r="J86" s="344" t="s">
        <v>61</v>
      </c>
      <c r="K86" s="404" t="str">
        <f t="shared" si="27"/>
        <v>E1.P_E.MR1</v>
      </c>
      <c r="L86" s="552" t="s">
        <v>183</v>
      </c>
      <c r="M86" s="553" t="s">
        <v>532</v>
      </c>
      <c r="N86" s="431">
        <v>288</v>
      </c>
      <c r="O86" s="431">
        <v>400</v>
      </c>
      <c r="P86" s="521" t="s">
        <v>122</v>
      </c>
      <c r="Q86" s="554" t="str">
        <f t="shared" si="28"/>
        <v>E1.P_E.MR1-MP05-1</v>
      </c>
      <c r="R86" s="555" t="s">
        <v>714</v>
      </c>
      <c r="S86" s="556" t="s">
        <v>715</v>
      </c>
      <c r="T86" s="557">
        <v>8</v>
      </c>
      <c r="U86" s="558">
        <v>10</v>
      </c>
      <c r="V86" s="557" t="s">
        <v>67</v>
      </c>
      <c r="W86" s="559">
        <v>3</v>
      </c>
      <c r="X86" s="560">
        <v>3</v>
      </c>
      <c r="Y86" s="559">
        <v>2</v>
      </c>
      <c r="Z86" s="561">
        <v>2</v>
      </c>
      <c r="AA86" s="540"/>
      <c r="AB86" s="541"/>
      <c r="AC86" s="541"/>
      <c r="AD86" s="541"/>
      <c r="AE86" s="541"/>
      <c r="AF86" s="541"/>
      <c r="AG86" s="541"/>
      <c r="AH86" s="541"/>
      <c r="AI86" s="541"/>
      <c r="AJ86" s="541"/>
      <c r="AK86" s="541"/>
      <c r="AL86" s="541"/>
      <c r="AM86" s="541"/>
      <c r="AN86" s="541"/>
      <c r="AO86" s="541"/>
      <c r="AP86" s="541"/>
      <c r="AQ86" s="541"/>
      <c r="AR86" s="541"/>
      <c r="AS86" s="541"/>
      <c r="AT86" s="541"/>
      <c r="AU86" s="541"/>
      <c r="AV86" s="541"/>
      <c r="AW86" s="541"/>
      <c r="AX86" s="541"/>
      <c r="AY86" s="541"/>
      <c r="AZ86" s="541"/>
      <c r="BA86" s="541"/>
      <c r="BB86" s="541"/>
      <c r="BC86" s="542"/>
      <c r="BD86" s="304" t="s">
        <v>699</v>
      </c>
      <c r="BS86" s="90" t="s">
        <v>182</v>
      </c>
      <c r="BT86" s="90" t="s">
        <v>183</v>
      </c>
      <c r="BU86" s="91" t="s">
        <v>712</v>
      </c>
      <c r="BV86" s="88" t="s">
        <v>710</v>
      </c>
      <c r="DH86" s="7" t="s">
        <v>717</v>
      </c>
      <c r="DI86" s="7" t="s">
        <v>84</v>
      </c>
      <c r="DJ86" s="7" t="s">
        <v>208</v>
      </c>
      <c r="DK86" s="7" t="s">
        <v>209</v>
      </c>
      <c r="DL86" s="7" t="s">
        <v>207</v>
      </c>
      <c r="DQ86" s="7" t="s">
        <v>712</v>
      </c>
      <c r="DR86" s="7" t="s">
        <v>710</v>
      </c>
      <c r="EL86" s="846" t="s">
        <v>716</v>
      </c>
      <c r="EM86" s="275" t="s">
        <v>714</v>
      </c>
      <c r="EN86" s="277" t="s">
        <v>715</v>
      </c>
      <c r="EO86" s="277">
        <v>8</v>
      </c>
      <c r="EP86" s="277">
        <v>10</v>
      </c>
      <c r="EQ86" s="278">
        <v>3</v>
      </c>
      <c r="ER86" s="848">
        <v>2</v>
      </c>
      <c r="ES86" s="848">
        <v>3</v>
      </c>
      <c r="ET86" s="843">
        <v>2</v>
      </c>
    </row>
    <row r="87" spans="1:150" ht="139.5" customHeight="1" x14ac:dyDescent="0.2">
      <c r="A87" s="280" t="s">
        <v>53</v>
      </c>
      <c r="B87" s="433" t="s">
        <v>54</v>
      </c>
      <c r="C87" s="434" t="s">
        <v>55</v>
      </c>
      <c r="D87" s="435" t="s">
        <v>694</v>
      </c>
      <c r="E87" s="3" t="s">
        <v>718</v>
      </c>
      <c r="F87" s="436" t="str">
        <f t="shared" si="26"/>
        <v>E1.P_F</v>
      </c>
      <c r="G87" s="437" t="s">
        <v>126</v>
      </c>
      <c r="H87" s="482" t="s">
        <v>224</v>
      </c>
      <c r="I87" s="458" t="s">
        <v>719</v>
      </c>
      <c r="J87" s="459" t="s">
        <v>61</v>
      </c>
      <c r="K87" s="460" t="str">
        <f t="shared" si="27"/>
        <v>E1.P_F.MR1</v>
      </c>
      <c r="L87" s="364" t="s">
        <v>194</v>
      </c>
      <c r="M87" s="365" t="s">
        <v>720</v>
      </c>
      <c r="N87" s="366">
        <v>1</v>
      </c>
      <c r="O87" s="249">
        <v>4</v>
      </c>
      <c r="P87" s="380" t="s">
        <v>64</v>
      </c>
      <c r="Q87" s="369" t="str">
        <f t="shared" si="28"/>
        <v>E1.P_F.MR1-MP01-1</v>
      </c>
      <c r="R87" s="421" t="s">
        <v>721</v>
      </c>
      <c r="S87" s="371" t="s">
        <v>722</v>
      </c>
      <c r="T87" s="372">
        <v>0</v>
      </c>
      <c r="U87" s="373">
        <v>2</v>
      </c>
      <c r="V87" s="372" t="s">
        <v>67</v>
      </c>
      <c r="W87" s="257">
        <v>0</v>
      </c>
      <c r="X87" s="374">
        <v>0</v>
      </c>
      <c r="Y87" s="257">
        <v>1</v>
      </c>
      <c r="Z87" s="375">
        <v>0</v>
      </c>
      <c r="AA87" s="441">
        <f>842628725+455000000+91274910+470084400+121736000+14277900+792806407+43072995+54590+61600-1000888865-264000000</f>
        <v>1566108662</v>
      </c>
      <c r="AB87" s="442">
        <f>1295389438+89172574</f>
        <v>1384562012</v>
      </c>
      <c r="AC87" s="442">
        <v>0</v>
      </c>
      <c r="AD87" s="442"/>
      <c r="AE87" s="442"/>
      <c r="AF87" s="442">
        <f>14467695+95861631</f>
        <v>110329326</v>
      </c>
      <c r="AG87" s="442">
        <f t="shared" ref="AG87" si="35">SUM(AA87:AF87)</f>
        <v>3061000000</v>
      </c>
      <c r="AH87" s="442">
        <f t="shared" ref="AH87:AT87" si="36">+AA87</f>
        <v>1566108662</v>
      </c>
      <c r="AI87" s="442">
        <f t="shared" si="36"/>
        <v>1384562012</v>
      </c>
      <c r="AJ87" s="442">
        <f t="shared" si="36"/>
        <v>0</v>
      </c>
      <c r="AK87" s="442">
        <f t="shared" si="36"/>
        <v>0</v>
      </c>
      <c r="AL87" s="442">
        <f t="shared" si="36"/>
        <v>0</v>
      </c>
      <c r="AM87" s="442">
        <f t="shared" si="36"/>
        <v>110329326</v>
      </c>
      <c r="AN87" s="442">
        <f t="shared" si="36"/>
        <v>3061000000</v>
      </c>
      <c r="AO87" s="442">
        <f t="shared" si="36"/>
        <v>1566108662</v>
      </c>
      <c r="AP87" s="442">
        <f t="shared" si="36"/>
        <v>1384562012</v>
      </c>
      <c r="AQ87" s="442">
        <f t="shared" si="36"/>
        <v>0</v>
      </c>
      <c r="AR87" s="442">
        <f t="shared" si="36"/>
        <v>0</v>
      </c>
      <c r="AS87" s="442">
        <f t="shared" si="36"/>
        <v>0</v>
      </c>
      <c r="AT87" s="442">
        <f t="shared" si="36"/>
        <v>110329326</v>
      </c>
      <c r="AU87" s="442">
        <f t="shared" ref="AU87" si="37">SUM(AO87:AT87)</f>
        <v>3061000000</v>
      </c>
      <c r="AV87" s="442">
        <f t="shared" ref="AV87:BA87" si="38">+AO87</f>
        <v>1566108662</v>
      </c>
      <c r="AW87" s="442">
        <f t="shared" si="38"/>
        <v>1384562012</v>
      </c>
      <c r="AX87" s="442">
        <f t="shared" si="38"/>
        <v>0</v>
      </c>
      <c r="AY87" s="442">
        <f t="shared" si="38"/>
        <v>0</v>
      </c>
      <c r="AZ87" s="442">
        <f t="shared" si="38"/>
        <v>0</v>
      </c>
      <c r="BA87" s="442">
        <f t="shared" si="38"/>
        <v>110329326</v>
      </c>
      <c r="BB87" s="442">
        <f t="shared" ref="BB87" si="39">SUM(AV87:BA87)</f>
        <v>3061000000</v>
      </c>
      <c r="BC87" s="443">
        <f t="shared" ref="BC87" si="40">+BB87+AU87+AN87+AG87</f>
        <v>12244000000</v>
      </c>
      <c r="BD87" s="304" t="s">
        <v>699</v>
      </c>
      <c r="BS87" s="90" t="s">
        <v>182</v>
      </c>
      <c r="BT87" s="90" t="s">
        <v>183</v>
      </c>
      <c r="BU87" s="91" t="s">
        <v>716</v>
      </c>
      <c r="BV87" s="88" t="s">
        <v>714</v>
      </c>
      <c r="DH87" s="7" t="s">
        <v>724</v>
      </c>
      <c r="DI87" s="7" t="s">
        <v>84</v>
      </c>
      <c r="DJ87" s="7" t="s">
        <v>208</v>
      </c>
      <c r="DK87" s="7" t="s">
        <v>209</v>
      </c>
      <c r="DL87" s="7" t="s">
        <v>207</v>
      </c>
      <c r="DQ87" s="7" t="s">
        <v>716</v>
      </c>
      <c r="DR87" s="7" t="s">
        <v>714</v>
      </c>
      <c r="EL87" s="846" t="s">
        <v>723</v>
      </c>
      <c r="EM87" s="321" t="s">
        <v>721</v>
      </c>
      <c r="EN87" s="277" t="s">
        <v>722</v>
      </c>
      <c r="EO87" s="277">
        <v>0</v>
      </c>
      <c r="EP87" s="277">
        <v>2</v>
      </c>
      <c r="EQ87" s="841">
        <v>0</v>
      </c>
      <c r="ER87" s="848">
        <v>0</v>
      </c>
      <c r="ES87" s="841">
        <v>1</v>
      </c>
      <c r="ET87" s="849">
        <v>1</v>
      </c>
    </row>
    <row r="88" spans="1:150" ht="48" customHeight="1" x14ac:dyDescent="0.2">
      <c r="A88" s="280" t="s">
        <v>53</v>
      </c>
      <c r="B88" s="562" t="s">
        <v>54</v>
      </c>
      <c r="C88" s="283" t="s">
        <v>55</v>
      </c>
      <c r="D88" s="283"/>
      <c r="E88" s="8" t="s">
        <v>718</v>
      </c>
      <c r="F88" s="284" t="str">
        <f t="shared" si="26"/>
        <v>E1.P_F</v>
      </c>
      <c r="G88" s="563" t="s">
        <v>126</v>
      </c>
      <c r="H88" s="563" t="s">
        <v>224</v>
      </c>
      <c r="I88" s="461"/>
      <c r="J88" s="462" t="s">
        <v>61</v>
      </c>
      <c r="K88" s="377" t="str">
        <f t="shared" si="27"/>
        <v>E1.P_F.MR1</v>
      </c>
      <c r="L88" s="516" t="s">
        <v>194</v>
      </c>
      <c r="M88" s="517" t="s">
        <v>720</v>
      </c>
      <c r="N88" s="378">
        <v>1</v>
      </c>
      <c r="O88" s="291">
        <v>4</v>
      </c>
      <c r="P88" s="380" t="s">
        <v>87</v>
      </c>
      <c r="Q88" s="381" t="str">
        <f t="shared" si="28"/>
        <v>E1.P_F.MR1-MP02-1</v>
      </c>
      <c r="R88" s="425" t="s">
        <v>725</v>
      </c>
      <c r="S88" s="317" t="s">
        <v>726</v>
      </c>
      <c r="T88" s="296">
        <v>0</v>
      </c>
      <c r="U88" s="297">
        <v>3</v>
      </c>
      <c r="V88" s="296" t="s">
        <v>67</v>
      </c>
      <c r="W88" s="298">
        <v>0</v>
      </c>
      <c r="X88" s="299">
        <v>2</v>
      </c>
      <c r="Y88" s="298">
        <v>1</v>
      </c>
      <c r="Z88" s="300">
        <v>0</v>
      </c>
      <c r="AA88" s="301"/>
      <c r="AB88" s="302"/>
      <c r="AC88" s="302"/>
      <c r="AD88" s="302"/>
      <c r="AE88" s="302"/>
      <c r="AF88" s="302"/>
      <c r="AG88" s="302"/>
      <c r="AH88" s="302"/>
      <c r="AI88" s="302"/>
      <c r="AJ88" s="302"/>
      <c r="AK88" s="302"/>
      <c r="AL88" s="302"/>
      <c r="AM88" s="302"/>
      <c r="AN88" s="302"/>
      <c r="AO88" s="302"/>
      <c r="AP88" s="302"/>
      <c r="AQ88" s="302"/>
      <c r="AR88" s="302"/>
      <c r="AS88" s="302"/>
      <c r="AT88" s="302"/>
      <c r="AU88" s="302"/>
      <c r="AV88" s="302"/>
      <c r="AW88" s="302"/>
      <c r="AX88" s="302"/>
      <c r="AY88" s="302"/>
      <c r="AZ88" s="302"/>
      <c r="BA88" s="302"/>
      <c r="BB88" s="302"/>
      <c r="BC88" s="303"/>
      <c r="BD88" s="304" t="s">
        <v>699</v>
      </c>
      <c r="BS88" s="88" t="s">
        <v>193</v>
      </c>
      <c r="BT88" s="88" t="s">
        <v>194</v>
      </c>
      <c r="BU88" s="91" t="s">
        <v>723</v>
      </c>
      <c r="BV88" s="88" t="s">
        <v>721</v>
      </c>
      <c r="DH88" s="7" t="s">
        <v>728</v>
      </c>
      <c r="DI88" s="7" t="s">
        <v>84</v>
      </c>
      <c r="DJ88" s="7" t="s">
        <v>223</v>
      </c>
      <c r="DK88" s="7" t="s">
        <v>224</v>
      </c>
      <c r="DL88" s="7" t="s">
        <v>222</v>
      </c>
      <c r="DQ88" s="7" t="s">
        <v>723</v>
      </c>
      <c r="DR88" s="7" t="s">
        <v>721</v>
      </c>
      <c r="EL88" s="846" t="s">
        <v>727</v>
      </c>
      <c r="EM88" s="321" t="s">
        <v>725</v>
      </c>
      <c r="EN88" s="277" t="s">
        <v>726</v>
      </c>
      <c r="EO88" s="277">
        <v>0</v>
      </c>
      <c r="EP88" s="277">
        <v>3</v>
      </c>
      <c r="EQ88" s="278">
        <v>0</v>
      </c>
      <c r="ER88" s="278">
        <v>2</v>
      </c>
      <c r="ES88" s="278">
        <v>1</v>
      </c>
      <c r="ET88" s="843">
        <v>0</v>
      </c>
    </row>
    <row r="89" spans="1:150" ht="54" customHeight="1" x14ac:dyDescent="0.2">
      <c r="A89" s="280" t="s">
        <v>53</v>
      </c>
      <c r="B89" s="562" t="s">
        <v>54</v>
      </c>
      <c r="C89" s="283" t="s">
        <v>55</v>
      </c>
      <c r="D89" s="283"/>
      <c r="E89" s="8" t="s">
        <v>718</v>
      </c>
      <c r="F89" s="284" t="str">
        <f t="shared" si="26"/>
        <v>E1.P_F</v>
      </c>
      <c r="G89" s="563" t="s">
        <v>126</v>
      </c>
      <c r="H89" s="563" t="s">
        <v>224</v>
      </c>
      <c r="I89" s="461"/>
      <c r="J89" s="462" t="s">
        <v>61</v>
      </c>
      <c r="K89" s="377" t="str">
        <f t="shared" si="27"/>
        <v>E1.P_F.MR1</v>
      </c>
      <c r="L89" s="516" t="s">
        <v>194</v>
      </c>
      <c r="M89" s="517" t="s">
        <v>720</v>
      </c>
      <c r="N89" s="378">
        <v>1</v>
      </c>
      <c r="O89" s="291">
        <v>4</v>
      </c>
      <c r="P89" s="380" t="s">
        <v>99</v>
      </c>
      <c r="Q89" s="381" t="str">
        <f t="shared" si="28"/>
        <v>E1.P_F.MR1-MP03-1</v>
      </c>
      <c r="R89" s="425" t="s">
        <v>729</v>
      </c>
      <c r="S89" s="317" t="s">
        <v>730</v>
      </c>
      <c r="T89" s="322">
        <v>0.7</v>
      </c>
      <c r="U89" s="323">
        <v>1</v>
      </c>
      <c r="V89" s="322" t="s">
        <v>67</v>
      </c>
      <c r="W89" s="318">
        <v>0.3</v>
      </c>
      <c r="X89" s="299">
        <v>0</v>
      </c>
      <c r="Y89" s="298">
        <v>0</v>
      </c>
      <c r="Z89" s="300">
        <v>0</v>
      </c>
      <c r="AA89" s="327"/>
      <c r="AB89" s="328"/>
      <c r="AC89" s="328"/>
      <c r="AD89" s="328"/>
      <c r="AE89" s="328"/>
      <c r="AF89" s="328"/>
      <c r="AG89" s="328"/>
      <c r="AH89" s="328"/>
      <c r="AI89" s="328"/>
      <c r="AJ89" s="328"/>
      <c r="AK89" s="328"/>
      <c r="AL89" s="328"/>
      <c r="AM89" s="328"/>
      <c r="AN89" s="328"/>
      <c r="AO89" s="328"/>
      <c r="AP89" s="328"/>
      <c r="AQ89" s="328"/>
      <c r="AR89" s="328"/>
      <c r="AS89" s="328"/>
      <c r="AT89" s="328"/>
      <c r="AU89" s="328"/>
      <c r="AV89" s="328"/>
      <c r="AW89" s="328"/>
      <c r="AX89" s="328"/>
      <c r="AY89" s="328"/>
      <c r="AZ89" s="328"/>
      <c r="BA89" s="328"/>
      <c r="BB89" s="328"/>
      <c r="BC89" s="329"/>
      <c r="BD89" s="304" t="s">
        <v>699</v>
      </c>
      <c r="BS89" s="90" t="s">
        <v>193</v>
      </c>
      <c r="BT89" s="90" t="s">
        <v>194</v>
      </c>
      <c r="BU89" s="91" t="s">
        <v>727</v>
      </c>
      <c r="BV89" s="88" t="s">
        <v>725</v>
      </c>
      <c r="DH89" s="7" t="s">
        <v>732</v>
      </c>
      <c r="DI89" s="7" t="s">
        <v>84</v>
      </c>
      <c r="DJ89" s="7" t="s">
        <v>223</v>
      </c>
      <c r="DK89" s="7" t="s">
        <v>224</v>
      </c>
      <c r="DL89" s="7" t="s">
        <v>222</v>
      </c>
      <c r="DQ89" s="7" t="s">
        <v>727</v>
      </c>
      <c r="DR89" s="7" t="s">
        <v>725</v>
      </c>
      <c r="EL89" s="846" t="s">
        <v>731</v>
      </c>
      <c r="EM89" s="321" t="s">
        <v>729</v>
      </c>
      <c r="EN89" s="277" t="s">
        <v>1902</v>
      </c>
      <c r="EO89" s="850">
        <v>70</v>
      </c>
      <c r="EP89" s="850">
        <v>100</v>
      </c>
      <c r="EQ89" s="850">
        <v>30</v>
      </c>
      <c r="ER89" s="848">
        <v>25</v>
      </c>
      <c r="ES89" s="848">
        <v>25</v>
      </c>
      <c r="ET89" s="849">
        <v>20</v>
      </c>
    </row>
    <row r="90" spans="1:150" ht="48.75" customHeight="1" thickBot="1" x14ac:dyDescent="0.25">
      <c r="A90" s="280" t="s">
        <v>53</v>
      </c>
      <c r="B90" s="562" t="s">
        <v>54</v>
      </c>
      <c r="C90" s="283" t="s">
        <v>55</v>
      </c>
      <c r="D90" s="283"/>
      <c r="E90" s="8" t="s">
        <v>718</v>
      </c>
      <c r="F90" s="284" t="str">
        <f t="shared" si="26"/>
        <v>E1.P_F</v>
      </c>
      <c r="G90" s="563" t="s">
        <v>126</v>
      </c>
      <c r="H90" s="563" t="s">
        <v>224</v>
      </c>
      <c r="I90" s="467"/>
      <c r="J90" s="468" t="s">
        <v>61</v>
      </c>
      <c r="K90" s="469" t="str">
        <f t="shared" si="27"/>
        <v>E1.P_F.MR1</v>
      </c>
      <c r="L90" s="552" t="s">
        <v>194</v>
      </c>
      <c r="M90" s="553" t="s">
        <v>720</v>
      </c>
      <c r="N90" s="392">
        <v>1</v>
      </c>
      <c r="O90" s="431">
        <v>4</v>
      </c>
      <c r="P90" s="380" t="s">
        <v>112</v>
      </c>
      <c r="Q90" s="395" t="str">
        <f t="shared" si="28"/>
        <v>E1.P_F.MR1-MP04-1</v>
      </c>
      <c r="R90" s="480" t="s">
        <v>733</v>
      </c>
      <c r="S90" s="340" t="s">
        <v>734</v>
      </c>
      <c r="T90" s="564">
        <v>0.9</v>
      </c>
      <c r="U90" s="565">
        <v>1</v>
      </c>
      <c r="V90" s="564" t="s">
        <v>67</v>
      </c>
      <c r="W90" s="406">
        <v>0.1</v>
      </c>
      <c r="X90" s="357">
        <v>0</v>
      </c>
      <c r="Y90" s="356">
        <v>0</v>
      </c>
      <c r="Z90" s="358">
        <v>0</v>
      </c>
      <c r="AA90" s="327"/>
      <c r="AB90" s="328"/>
      <c r="AC90" s="328"/>
      <c r="AD90" s="328"/>
      <c r="AE90" s="328"/>
      <c r="AF90" s="328"/>
      <c r="AG90" s="328"/>
      <c r="AH90" s="328"/>
      <c r="AI90" s="328"/>
      <c r="AJ90" s="328"/>
      <c r="AK90" s="328"/>
      <c r="AL90" s="328"/>
      <c r="AM90" s="328"/>
      <c r="AN90" s="328"/>
      <c r="AO90" s="328"/>
      <c r="AP90" s="328"/>
      <c r="AQ90" s="328"/>
      <c r="AR90" s="328"/>
      <c r="AS90" s="328"/>
      <c r="AT90" s="328"/>
      <c r="AU90" s="328"/>
      <c r="AV90" s="328"/>
      <c r="AW90" s="328"/>
      <c r="AX90" s="328"/>
      <c r="AY90" s="328"/>
      <c r="AZ90" s="328"/>
      <c r="BA90" s="328"/>
      <c r="BB90" s="328"/>
      <c r="BC90" s="329"/>
      <c r="BD90" s="304" t="s">
        <v>699</v>
      </c>
      <c r="BS90" s="90" t="s">
        <v>193</v>
      </c>
      <c r="BT90" s="90" t="s">
        <v>194</v>
      </c>
      <c r="BU90" s="91" t="s">
        <v>731</v>
      </c>
      <c r="BV90" s="88" t="s">
        <v>729</v>
      </c>
      <c r="DH90" s="7" t="s">
        <v>736</v>
      </c>
      <c r="DI90" s="7" t="s">
        <v>84</v>
      </c>
      <c r="DJ90" s="7" t="s">
        <v>223</v>
      </c>
      <c r="DK90" s="7" t="s">
        <v>224</v>
      </c>
      <c r="DL90" s="7" t="s">
        <v>222</v>
      </c>
      <c r="DQ90" s="7" t="s">
        <v>731</v>
      </c>
      <c r="DR90" s="7" t="s">
        <v>729</v>
      </c>
      <c r="EL90" s="846" t="s">
        <v>735</v>
      </c>
      <c r="EM90" s="321" t="s">
        <v>733</v>
      </c>
      <c r="EN90" s="277" t="s">
        <v>1903</v>
      </c>
      <c r="EO90" s="850">
        <v>90</v>
      </c>
      <c r="EP90" s="850">
        <v>100</v>
      </c>
      <c r="EQ90" s="850">
        <v>10</v>
      </c>
      <c r="ER90" s="848">
        <v>90</v>
      </c>
      <c r="ES90" s="841">
        <v>0</v>
      </c>
      <c r="ET90" s="856">
        <v>0</v>
      </c>
    </row>
    <row r="91" spans="1:150" ht="134.25" customHeight="1" x14ac:dyDescent="0.2">
      <c r="A91" s="280" t="s">
        <v>53</v>
      </c>
      <c r="B91" s="433" t="s">
        <v>54</v>
      </c>
      <c r="C91" s="434" t="s">
        <v>55</v>
      </c>
      <c r="D91" s="434"/>
      <c r="E91" s="8" t="s">
        <v>718</v>
      </c>
      <c r="F91" s="284" t="str">
        <f t="shared" si="26"/>
        <v>E1.P_F</v>
      </c>
      <c r="G91" s="457" t="s">
        <v>126</v>
      </c>
      <c r="H91" s="457" t="s">
        <v>224</v>
      </c>
      <c r="I91" s="458" t="s">
        <v>737</v>
      </c>
      <c r="J91" s="459" t="s">
        <v>167</v>
      </c>
      <c r="K91" s="460" t="str">
        <f t="shared" si="27"/>
        <v>E1.P_F.MR2</v>
      </c>
      <c r="L91" s="364" t="s">
        <v>205</v>
      </c>
      <c r="M91" s="365" t="s">
        <v>532</v>
      </c>
      <c r="N91" s="366">
        <v>2598</v>
      </c>
      <c r="O91" s="249">
        <v>3100</v>
      </c>
      <c r="P91" s="380" t="s">
        <v>64</v>
      </c>
      <c r="Q91" s="369" t="str">
        <f t="shared" si="28"/>
        <v>E1.P_F.MR2-MP01-1</v>
      </c>
      <c r="R91" s="421" t="s">
        <v>738</v>
      </c>
      <c r="S91" s="371" t="s">
        <v>739</v>
      </c>
      <c r="T91" s="372">
        <v>1</v>
      </c>
      <c r="U91" s="373">
        <v>1</v>
      </c>
      <c r="V91" s="372" t="s">
        <v>102</v>
      </c>
      <c r="W91" s="566">
        <v>0.25</v>
      </c>
      <c r="X91" s="567">
        <v>0.25</v>
      </c>
      <c r="Y91" s="566">
        <v>0.25</v>
      </c>
      <c r="Z91" s="568">
        <v>0.25</v>
      </c>
      <c r="AA91" s="301"/>
      <c r="AB91" s="302"/>
      <c r="AC91" s="302"/>
      <c r="AD91" s="302"/>
      <c r="AE91" s="302"/>
      <c r="AF91" s="302"/>
      <c r="AG91" s="302"/>
      <c r="AH91" s="302"/>
      <c r="AI91" s="302"/>
      <c r="AJ91" s="302"/>
      <c r="AK91" s="302"/>
      <c r="AL91" s="302"/>
      <c r="AM91" s="302"/>
      <c r="AN91" s="302"/>
      <c r="AO91" s="302"/>
      <c r="AP91" s="302"/>
      <c r="AQ91" s="302"/>
      <c r="AR91" s="302"/>
      <c r="AS91" s="302"/>
      <c r="AT91" s="302"/>
      <c r="AU91" s="302"/>
      <c r="AV91" s="302"/>
      <c r="AW91" s="302"/>
      <c r="AX91" s="302"/>
      <c r="AY91" s="302"/>
      <c r="AZ91" s="302"/>
      <c r="BA91" s="302"/>
      <c r="BB91" s="302"/>
      <c r="BC91" s="303"/>
      <c r="BD91" s="304" t="s">
        <v>699</v>
      </c>
      <c r="BS91" s="90" t="s">
        <v>193</v>
      </c>
      <c r="BT91" s="90" t="s">
        <v>194</v>
      </c>
      <c r="BU91" s="91" t="s">
        <v>735</v>
      </c>
      <c r="BV91" s="88" t="s">
        <v>733</v>
      </c>
      <c r="DH91" s="7" t="s">
        <v>741</v>
      </c>
      <c r="DI91" s="7" t="s">
        <v>84</v>
      </c>
      <c r="DJ91" s="7" t="s">
        <v>223</v>
      </c>
      <c r="DK91" s="7" t="s">
        <v>224</v>
      </c>
      <c r="DL91" s="7" t="s">
        <v>222</v>
      </c>
      <c r="DQ91" s="7" t="s">
        <v>735</v>
      </c>
      <c r="DR91" s="7" t="s">
        <v>733</v>
      </c>
      <c r="EL91" s="846" t="s">
        <v>740</v>
      </c>
      <c r="EM91" s="321" t="s">
        <v>738</v>
      </c>
      <c r="EN91" s="277" t="s">
        <v>739</v>
      </c>
      <c r="EO91" s="277">
        <v>1</v>
      </c>
      <c r="EP91" s="277">
        <v>1</v>
      </c>
      <c r="EQ91" s="332">
        <v>1</v>
      </c>
      <c r="ER91" s="332">
        <v>1</v>
      </c>
      <c r="ES91" s="332">
        <v>1</v>
      </c>
      <c r="ET91" s="842">
        <v>1</v>
      </c>
    </row>
    <row r="92" spans="1:150" ht="61.5" customHeight="1" x14ac:dyDescent="0.2">
      <c r="A92" s="280" t="s">
        <v>53</v>
      </c>
      <c r="B92" s="433" t="s">
        <v>54</v>
      </c>
      <c r="C92" s="434" t="s">
        <v>55</v>
      </c>
      <c r="D92" s="434"/>
      <c r="E92" s="8" t="s">
        <v>718</v>
      </c>
      <c r="F92" s="284" t="str">
        <f t="shared" si="26"/>
        <v>E1.P_F</v>
      </c>
      <c r="G92" s="457" t="s">
        <v>126</v>
      </c>
      <c r="H92" s="457" t="s">
        <v>224</v>
      </c>
      <c r="I92" s="461"/>
      <c r="J92" s="462" t="s">
        <v>167</v>
      </c>
      <c r="K92" s="377" t="str">
        <f t="shared" si="27"/>
        <v>E1.P_F.MR2</v>
      </c>
      <c r="L92" s="516" t="s">
        <v>205</v>
      </c>
      <c r="M92" s="517" t="s">
        <v>532</v>
      </c>
      <c r="N92" s="378">
        <v>2598</v>
      </c>
      <c r="O92" s="291">
        <v>3100</v>
      </c>
      <c r="P92" s="380" t="s">
        <v>87</v>
      </c>
      <c r="Q92" s="381" t="str">
        <f t="shared" si="28"/>
        <v>E1.P_F.MR2-MP02-1</v>
      </c>
      <c r="R92" s="425" t="s">
        <v>742</v>
      </c>
      <c r="S92" s="317" t="s">
        <v>433</v>
      </c>
      <c r="T92" s="296">
        <v>3</v>
      </c>
      <c r="U92" s="297">
        <v>3</v>
      </c>
      <c r="V92" s="296" t="s">
        <v>102</v>
      </c>
      <c r="W92" s="318">
        <v>0.5</v>
      </c>
      <c r="X92" s="333">
        <v>0.5</v>
      </c>
      <c r="Y92" s="298">
        <v>1</v>
      </c>
      <c r="Z92" s="300">
        <v>1</v>
      </c>
      <c r="AA92" s="301"/>
      <c r="AB92" s="302"/>
      <c r="AC92" s="302"/>
      <c r="AD92" s="302"/>
      <c r="AE92" s="302"/>
      <c r="AF92" s="302"/>
      <c r="AG92" s="302"/>
      <c r="AH92" s="302"/>
      <c r="AI92" s="302"/>
      <c r="AJ92" s="302"/>
      <c r="AK92" s="302"/>
      <c r="AL92" s="302"/>
      <c r="AM92" s="302"/>
      <c r="AN92" s="302"/>
      <c r="AO92" s="302"/>
      <c r="AP92" s="302"/>
      <c r="AQ92" s="302"/>
      <c r="AR92" s="302"/>
      <c r="AS92" s="302"/>
      <c r="AT92" s="302"/>
      <c r="AU92" s="302"/>
      <c r="AV92" s="302"/>
      <c r="AW92" s="302"/>
      <c r="AX92" s="302"/>
      <c r="AY92" s="302"/>
      <c r="AZ92" s="302"/>
      <c r="BA92" s="302"/>
      <c r="BB92" s="302"/>
      <c r="BC92" s="303"/>
      <c r="BD92" s="304" t="s">
        <v>699</v>
      </c>
      <c r="BS92" s="88" t="s">
        <v>204</v>
      </c>
      <c r="BT92" s="88" t="s">
        <v>205</v>
      </c>
      <c r="BU92" s="91" t="s">
        <v>740</v>
      </c>
      <c r="BV92" s="88" t="s">
        <v>738</v>
      </c>
      <c r="DH92" s="7" t="s">
        <v>744</v>
      </c>
      <c r="DI92" s="7" t="s">
        <v>84</v>
      </c>
      <c r="DJ92" s="7" t="s">
        <v>223</v>
      </c>
      <c r="DK92" s="7" t="s">
        <v>224</v>
      </c>
      <c r="DL92" s="7" t="s">
        <v>234</v>
      </c>
      <c r="DQ92" s="7" t="s">
        <v>740</v>
      </c>
      <c r="DR92" s="7" t="s">
        <v>738</v>
      </c>
      <c r="EL92" s="846" t="s">
        <v>743</v>
      </c>
      <c r="EM92" s="321" t="s">
        <v>742</v>
      </c>
      <c r="EN92" s="277" t="s">
        <v>433</v>
      </c>
      <c r="EO92" s="277">
        <v>3</v>
      </c>
      <c r="EP92" s="277">
        <v>3</v>
      </c>
      <c r="EQ92" s="279">
        <v>3</v>
      </c>
      <c r="ER92" s="279">
        <v>3</v>
      </c>
      <c r="ES92" s="278">
        <v>3</v>
      </c>
      <c r="ET92" s="843">
        <v>3</v>
      </c>
    </row>
    <row r="93" spans="1:150" ht="43.5" customHeight="1" x14ac:dyDescent="0.2">
      <c r="A93" s="280" t="s">
        <v>53</v>
      </c>
      <c r="B93" s="433" t="s">
        <v>54</v>
      </c>
      <c r="C93" s="434" t="s">
        <v>55</v>
      </c>
      <c r="D93" s="434"/>
      <c r="E93" s="8" t="s">
        <v>718</v>
      </c>
      <c r="F93" s="284" t="str">
        <f t="shared" si="26"/>
        <v>E1.P_F</v>
      </c>
      <c r="G93" s="457" t="s">
        <v>126</v>
      </c>
      <c r="H93" s="457" t="s">
        <v>224</v>
      </c>
      <c r="I93" s="461"/>
      <c r="J93" s="462" t="s">
        <v>167</v>
      </c>
      <c r="K93" s="377" t="str">
        <f t="shared" si="27"/>
        <v>E1.P_F.MR2</v>
      </c>
      <c r="L93" s="516" t="s">
        <v>205</v>
      </c>
      <c r="M93" s="517" t="s">
        <v>532</v>
      </c>
      <c r="N93" s="378">
        <v>2598</v>
      </c>
      <c r="O93" s="291">
        <v>3100</v>
      </c>
      <c r="P93" s="380" t="s">
        <v>99</v>
      </c>
      <c r="Q93" s="381" t="str">
        <f t="shared" si="28"/>
        <v>E1.P_F.MR2-MP03-1</v>
      </c>
      <c r="R93" s="425" t="s">
        <v>745</v>
      </c>
      <c r="S93" s="317" t="s">
        <v>746</v>
      </c>
      <c r="T93" s="296">
        <v>1</v>
      </c>
      <c r="U93" s="297">
        <v>1</v>
      </c>
      <c r="V93" s="296" t="s">
        <v>102</v>
      </c>
      <c r="W93" s="324">
        <v>0.25</v>
      </c>
      <c r="X93" s="325">
        <v>0.25</v>
      </c>
      <c r="Y93" s="324">
        <v>0.25</v>
      </c>
      <c r="Z93" s="326">
        <v>0.25</v>
      </c>
      <c r="AA93" s="301"/>
      <c r="AB93" s="302"/>
      <c r="AC93" s="302"/>
      <c r="AD93" s="302"/>
      <c r="AE93" s="302"/>
      <c r="AF93" s="302"/>
      <c r="AG93" s="302"/>
      <c r="AH93" s="302"/>
      <c r="AI93" s="302"/>
      <c r="AJ93" s="302"/>
      <c r="AK93" s="302"/>
      <c r="AL93" s="302"/>
      <c r="AM93" s="302"/>
      <c r="AN93" s="302"/>
      <c r="AO93" s="302"/>
      <c r="AP93" s="302"/>
      <c r="AQ93" s="302"/>
      <c r="AR93" s="302"/>
      <c r="AS93" s="302"/>
      <c r="AT93" s="302"/>
      <c r="AU93" s="302"/>
      <c r="AV93" s="302"/>
      <c r="AW93" s="302"/>
      <c r="AX93" s="302"/>
      <c r="AY93" s="302"/>
      <c r="AZ93" s="302"/>
      <c r="BA93" s="302"/>
      <c r="BB93" s="302"/>
      <c r="BC93" s="303"/>
      <c r="BD93" s="304" t="s">
        <v>699</v>
      </c>
      <c r="BS93" s="90" t="s">
        <v>204</v>
      </c>
      <c r="BT93" s="90" t="s">
        <v>205</v>
      </c>
      <c r="BU93" s="91" t="s">
        <v>743</v>
      </c>
      <c r="BV93" s="88" t="s">
        <v>742</v>
      </c>
      <c r="DH93" s="7" t="s">
        <v>748</v>
      </c>
      <c r="DI93" s="7" t="s">
        <v>84</v>
      </c>
      <c r="DJ93" s="7" t="s">
        <v>223</v>
      </c>
      <c r="DK93" s="7" t="s">
        <v>224</v>
      </c>
      <c r="DL93" s="7" t="s">
        <v>234</v>
      </c>
      <c r="DQ93" s="7" t="s">
        <v>743</v>
      </c>
      <c r="DR93" s="7" t="s">
        <v>742</v>
      </c>
      <c r="EL93" s="846" t="s">
        <v>747</v>
      </c>
      <c r="EM93" s="321" t="s">
        <v>745</v>
      </c>
      <c r="EN93" s="277" t="s">
        <v>746</v>
      </c>
      <c r="EO93" s="277">
        <v>1</v>
      </c>
      <c r="EP93" s="277">
        <v>1</v>
      </c>
      <c r="EQ93" s="332">
        <v>1</v>
      </c>
      <c r="ER93" s="332">
        <v>1</v>
      </c>
      <c r="ES93" s="332">
        <v>1</v>
      </c>
      <c r="ET93" s="842">
        <v>1</v>
      </c>
    </row>
    <row r="94" spans="1:150" ht="48" customHeight="1" thickBot="1" x14ac:dyDescent="0.25">
      <c r="A94" s="280" t="s">
        <v>53</v>
      </c>
      <c r="B94" s="433" t="s">
        <v>54</v>
      </c>
      <c r="C94" s="434" t="s">
        <v>55</v>
      </c>
      <c r="D94" s="434"/>
      <c r="E94" s="8" t="s">
        <v>718</v>
      </c>
      <c r="F94" s="284" t="str">
        <f t="shared" si="26"/>
        <v>E1.P_F</v>
      </c>
      <c r="G94" s="569" t="s">
        <v>126</v>
      </c>
      <c r="H94" s="569" t="s">
        <v>224</v>
      </c>
      <c r="I94" s="467"/>
      <c r="J94" s="462" t="s">
        <v>167</v>
      </c>
      <c r="K94" s="377" t="str">
        <f t="shared" si="27"/>
        <v>E1.P_F.MR2</v>
      </c>
      <c r="L94" s="516" t="s">
        <v>205</v>
      </c>
      <c r="M94" s="517" t="s">
        <v>532</v>
      </c>
      <c r="N94" s="392">
        <v>2598</v>
      </c>
      <c r="O94" s="431">
        <v>3100</v>
      </c>
      <c r="P94" s="570" t="s">
        <v>112</v>
      </c>
      <c r="Q94" s="405" t="str">
        <f t="shared" si="28"/>
        <v>E1.P_F.MR2-MP04-1</v>
      </c>
      <c r="R94" s="480" t="s">
        <v>749</v>
      </c>
      <c r="S94" s="340" t="s">
        <v>532</v>
      </c>
      <c r="T94" s="341">
        <v>492</v>
      </c>
      <c r="U94" s="342">
        <v>600</v>
      </c>
      <c r="V94" s="341" t="s">
        <v>67</v>
      </c>
      <c r="W94" s="506">
        <v>519</v>
      </c>
      <c r="X94" s="571">
        <v>546</v>
      </c>
      <c r="Y94" s="506">
        <v>573</v>
      </c>
      <c r="Z94" s="572">
        <v>600</v>
      </c>
      <c r="AA94" s="301"/>
      <c r="AB94" s="302"/>
      <c r="AC94" s="302"/>
      <c r="AD94" s="302"/>
      <c r="AE94" s="302"/>
      <c r="AF94" s="302"/>
      <c r="AG94" s="302"/>
      <c r="AH94" s="302"/>
      <c r="AI94" s="302"/>
      <c r="AJ94" s="302"/>
      <c r="AK94" s="302"/>
      <c r="AL94" s="302"/>
      <c r="AM94" s="302"/>
      <c r="AN94" s="302"/>
      <c r="AO94" s="302"/>
      <c r="AP94" s="302"/>
      <c r="AQ94" s="302"/>
      <c r="AR94" s="302"/>
      <c r="AS94" s="302"/>
      <c r="AT94" s="302"/>
      <c r="AU94" s="302"/>
      <c r="AV94" s="302"/>
      <c r="AW94" s="302"/>
      <c r="AX94" s="302"/>
      <c r="AY94" s="302"/>
      <c r="AZ94" s="302"/>
      <c r="BA94" s="302"/>
      <c r="BB94" s="302"/>
      <c r="BC94" s="303"/>
      <c r="BD94" s="304" t="s">
        <v>699</v>
      </c>
      <c r="BS94" s="90" t="s">
        <v>204</v>
      </c>
      <c r="BT94" s="90" t="s">
        <v>205</v>
      </c>
      <c r="BU94" s="91" t="s">
        <v>747</v>
      </c>
      <c r="BV94" s="88" t="s">
        <v>745</v>
      </c>
      <c r="DH94" s="7" t="s">
        <v>751</v>
      </c>
      <c r="DI94" s="7" t="s">
        <v>84</v>
      </c>
      <c r="DJ94" s="7" t="s">
        <v>223</v>
      </c>
      <c r="DK94" s="7" t="s">
        <v>224</v>
      </c>
      <c r="DL94" s="7" t="s">
        <v>234</v>
      </c>
      <c r="DQ94" s="7" t="s">
        <v>747</v>
      </c>
      <c r="DR94" s="7" t="s">
        <v>745</v>
      </c>
      <c r="EL94" s="846" t="s">
        <v>750</v>
      </c>
      <c r="EM94" s="321" t="s">
        <v>749</v>
      </c>
      <c r="EN94" s="277" t="s">
        <v>532</v>
      </c>
      <c r="EO94" s="277">
        <v>492</v>
      </c>
      <c r="EP94" s="277">
        <v>600</v>
      </c>
      <c r="EQ94" s="278">
        <v>519</v>
      </c>
      <c r="ER94" s="278">
        <v>546</v>
      </c>
      <c r="ES94" s="278">
        <v>573</v>
      </c>
      <c r="ET94" s="843">
        <v>600</v>
      </c>
    </row>
    <row r="95" spans="1:150" ht="86.25" customHeight="1" x14ac:dyDescent="0.2">
      <c r="A95" s="280" t="s">
        <v>53</v>
      </c>
      <c r="B95" s="455" t="s">
        <v>54</v>
      </c>
      <c r="C95" s="456" t="s">
        <v>55</v>
      </c>
      <c r="D95" s="435" t="s">
        <v>694</v>
      </c>
      <c r="E95" s="3" t="s">
        <v>752</v>
      </c>
      <c r="F95" s="436" t="str">
        <f t="shared" si="26"/>
        <v>E1.P_G</v>
      </c>
      <c r="G95" s="437" t="s">
        <v>136</v>
      </c>
      <c r="H95" s="573" t="s">
        <v>245</v>
      </c>
      <c r="I95" s="408" t="s">
        <v>753</v>
      </c>
      <c r="J95" s="439" t="s">
        <v>61</v>
      </c>
      <c r="K95" s="402" t="str">
        <f t="shared" si="27"/>
        <v>E1.P_G.MR1</v>
      </c>
      <c r="L95" s="364" t="s">
        <v>220</v>
      </c>
      <c r="M95" s="365" t="s">
        <v>754</v>
      </c>
      <c r="N95" s="366">
        <v>1</v>
      </c>
      <c r="O95" s="249">
        <v>3</v>
      </c>
      <c r="P95" s="368" t="s">
        <v>64</v>
      </c>
      <c r="Q95" s="369" t="str">
        <f t="shared" si="28"/>
        <v>E1.P_G.MR1-MP01-1</v>
      </c>
      <c r="R95" s="421" t="s">
        <v>755</v>
      </c>
      <c r="S95" s="373" t="s">
        <v>756</v>
      </c>
      <c r="T95" s="372">
        <v>0</v>
      </c>
      <c r="U95" s="373">
        <v>1</v>
      </c>
      <c r="V95" s="372" t="s">
        <v>67</v>
      </c>
      <c r="W95" s="257">
        <v>0</v>
      </c>
      <c r="X95" s="258">
        <v>0.6</v>
      </c>
      <c r="Y95" s="259">
        <v>0.4</v>
      </c>
      <c r="Z95" s="375">
        <v>0</v>
      </c>
      <c r="AA95" s="441">
        <f>124327000-4327000</f>
        <v>120000000</v>
      </c>
      <c r="AB95" s="442"/>
      <c r="AC95" s="442">
        <v>0</v>
      </c>
      <c r="AD95" s="442"/>
      <c r="AE95" s="442"/>
      <c r="AF95" s="442"/>
      <c r="AG95" s="442">
        <f t="shared" ref="AG95" si="41">SUM(AA95:AF95)</f>
        <v>120000000</v>
      </c>
      <c r="AH95" s="442">
        <f t="shared" ref="AH95:AT95" si="42">+AA95</f>
        <v>120000000</v>
      </c>
      <c r="AI95" s="442">
        <f t="shared" si="42"/>
        <v>0</v>
      </c>
      <c r="AJ95" s="442">
        <f t="shared" si="42"/>
        <v>0</v>
      </c>
      <c r="AK95" s="442">
        <f t="shared" si="42"/>
        <v>0</v>
      </c>
      <c r="AL95" s="442">
        <f t="shared" si="42"/>
        <v>0</v>
      </c>
      <c r="AM95" s="442">
        <f t="shared" si="42"/>
        <v>0</v>
      </c>
      <c r="AN95" s="442">
        <f t="shared" si="42"/>
        <v>120000000</v>
      </c>
      <c r="AO95" s="442">
        <f t="shared" si="42"/>
        <v>120000000</v>
      </c>
      <c r="AP95" s="442">
        <f t="shared" si="42"/>
        <v>0</v>
      </c>
      <c r="AQ95" s="442">
        <f t="shared" si="42"/>
        <v>0</v>
      </c>
      <c r="AR95" s="442">
        <f t="shared" si="42"/>
        <v>0</v>
      </c>
      <c r="AS95" s="442">
        <f t="shared" si="42"/>
        <v>0</v>
      </c>
      <c r="AT95" s="442">
        <f t="shared" si="42"/>
        <v>0</v>
      </c>
      <c r="AU95" s="442">
        <f t="shared" ref="AU95" si="43">SUM(AO95:AT95)</f>
        <v>120000000</v>
      </c>
      <c r="AV95" s="442">
        <f t="shared" ref="AV95:BA95" si="44">+AO95</f>
        <v>120000000</v>
      </c>
      <c r="AW95" s="442">
        <f t="shared" si="44"/>
        <v>0</v>
      </c>
      <c r="AX95" s="442">
        <f t="shared" si="44"/>
        <v>0</v>
      </c>
      <c r="AY95" s="442">
        <f t="shared" si="44"/>
        <v>0</v>
      </c>
      <c r="AZ95" s="442">
        <f t="shared" si="44"/>
        <v>0</v>
      </c>
      <c r="BA95" s="442">
        <f t="shared" si="44"/>
        <v>0</v>
      </c>
      <c r="BB95" s="442">
        <f t="shared" ref="BB95" si="45">SUM(AV95:BA95)</f>
        <v>120000000</v>
      </c>
      <c r="BC95" s="443">
        <f t="shared" ref="BC95" si="46">+BB95+AU95+AN95+AG95</f>
        <v>480000000</v>
      </c>
      <c r="BD95" s="304" t="s">
        <v>699</v>
      </c>
      <c r="BS95" s="90" t="s">
        <v>204</v>
      </c>
      <c r="BT95" s="90" t="s">
        <v>205</v>
      </c>
      <c r="BU95" s="91" t="s">
        <v>750</v>
      </c>
      <c r="BV95" s="88" t="s">
        <v>749</v>
      </c>
      <c r="DH95" s="7" t="s">
        <v>758</v>
      </c>
      <c r="DI95" s="7" t="s">
        <v>84</v>
      </c>
      <c r="DJ95" s="7" t="s">
        <v>223</v>
      </c>
      <c r="DK95" s="7" t="s">
        <v>224</v>
      </c>
      <c r="DL95" s="7" t="s">
        <v>234</v>
      </c>
      <c r="DQ95" s="7" t="s">
        <v>750</v>
      </c>
      <c r="DR95" s="7" t="s">
        <v>749</v>
      </c>
      <c r="EL95" s="846" t="s">
        <v>757</v>
      </c>
      <c r="EM95" s="321" t="s">
        <v>755</v>
      </c>
      <c r="EN95" s="277" t="s">
        <v>756</v>
      </c>
      <c r="EO95" s="277">
        <v>0</v>
      </c>
      <c r="EP95" s="277">
        <v>1</v>
      </c>
      <c r="EQ95" s="278">
        <v>0</v>
      </c>
      <c r="ER95" s="279">
        <v>0.6</v>
      </c>
      <c r="ES95" s="279">
        <v>0.4</v>
      </c>
      <c r="ET95" s="843">
        <v>0</v>
      </c>
    </row>
    <row r="96" spans="1:150" ht="51" customHeight="1" x14ac:dyDescent="0.2">
      <c r="A96" s="280" t="s">
        <v>53</v>
      </c>
      <c r="B96" s="433" t="s">
        <v>54</v>
      </c>
      <c r="C96" s="434" t="s">
        <v>55</v>
      </c>
      <c r="D96" s="434"/>
      <c r="E96" s="8" t="s">
        <v>752</v>
      </c>
      <c r="F96" s="284" t="str">
        <f t="shared" si="26"/>
        <v>E1.P_G</v>
      </c>
      <c r="G96" s="574" t="s">
        <v>136</v>
      </c>
      <c r="H96" s="515" t="s">
        <v>245</v>
      </c>
      <c r="I96" s="447"/>
      <c r="J96" s="287" t="s">
        <v>61</v>
      </c>
      <c r="K96" s="288" t="str">
        <f t="shared" si="27"/>
        <v>E1.P_G.MR1</v>
      </c>
      <c r="L96" s="413" t="s">
        <v>220</v>
      </c>
      <c r="M96" s="414" t="s">
        <v>754</v>
      </c>
      <c r="N96" s="378">
        <v>1</v>
      </c>
      <c r="O96" s="291">
        <v>3</v>
      </c>
      <c r="P96" s="380" t="s">
        <v>87</v>
      </c>
      <c r="Q96" s="381" t="str">
        <f t="shared" si="28"/>
        <v>E1.P_G.MR1-MP02-1</v>
      </c>
      <c r="R96" s="425" t="s">
        <v>759</v>
      </c>
      <c r="S96" s="297" t="s">
        <v>760</v>
      </c>
      <c r="T96" s="296">
        <v>0</v>
      </c>
      <c r="U96" s="297">
        <v>1</v>
      </c>
      <c r="V96" s="296" t="s">
        <v>67</v>
      </c>
      <c r="W96" s="298">
        <v>0</v>
      </c>
      <c r="X96" s="325">
        <v>0.25</v>
      </c>
      <c r="Y96" s="318">
        <v>0.5</v>
      </c>
      <c r="Z96" s="326">
        <v>0.25</v>
      </c>
      <c r="AA96" s="301"/>
      <c r="AB96" s="302"/>
      <c r="AC96" s="302"/>
      <c r="AD96" s="302"/>
      <c r="AE96" s="302"/>
      <c r="AF96" s="302"/>
      <c r="AG96" s="302"/>
      <c r="AH96" s="302"/>
      <c r="AI96" s="302"/>
      <c r="AJ96" s="302"/>
      <c r="AK96" s="302"/>
      <c r="AL96" s="302"/>
      <c r="AM96" s="302"/>
      <c r="AN96" s="302"/>
      <c r="AO96" s="302"/>
      <c r="AP96" s="302"/>
      <c r="AQ96" s="302"/>
      <c r="AR96" s="302"/>
      <c r="AS96" s="302"/>
      <c r="AT96" s="302"/>
      <c r="AU96" s="302"/>
      <c r="AV96" s="302"/>
      <c r="AW96" s="302"/>
      <c r="AX96" s="302"/>
      <c r="AY96" s="302"/>
      <c r="AZ96" s="302"/>
      <c r="BA96" s="302"/>
      <c r="BB96" s="302"/>
      <c r="BC96" s="303"/>
      <c r="BD96" s="304" t="s">
        <v>699</v>
      </c>
      <c r="BS96" s="88" t="s">
        <v>219</v>
      </c>
      <c r="BT96" s="88" t="s">
        <v>220</v>
      </c>
      <c r="BU96" s="91" t="s">
        <v>757</v>
      </c>
      <c r="BV96" s="88" t="s">
        <v>755</v>
      </c>
      <c r="DH96" s="7" t="s">
        <v>762</v>
      </c>
      <c r="DI96" s="7" t="s">
        <v>84</v>
      </c>
      <c r="DJ96" s="7" t="s">
        <v>244</v>
      </c>
      <c r="DK96" s="7" t="s">
        <v>245</v>
      </c>
      <c r="DL96" s="7" t="s">
        <v>243</v>
      </c>
      <c r="DQ96" s="7" t="s">
        <v>757</v>
      </c>
      <c r="DR96" s="7" t="s">
        <v>755</v>
      </c>
      <c r="EL96" s="846" t="s">
        <v>761</v>
      </c>
      <c r="EM96" s="321" t="s">
        <v>759</v>
      </c>
      <c r="EN96" s="277" t="s">
        <v>760</v>
      </c>
      <c r="EO96" s="277">
        <v>0</v>
      </c>
      <c r="EP96" s="277">
        <v>1</v>
      </c>
      <c r="EQ96" s="278">
        <v>0</v>
      </c>
      <c r="ER96" s="332">
        <v>0.25</v>
      </c>
      <c r="ES96" s="279">
        <v>0.5</v>
      </c>
      <c r="ET96" s="842">
        <v>0.25</v>
      </c>
    </row>
    <row r="97" spans="1:150" ht="63" customHeight="1" thickBot="1" x14ac:dyDescent="0.25">
      <c r="A97" s="280" t="s">
        <v>53</v>
      </c>
      <c r="B97" s="433" t="s">
        <v>54</v>
      </c>
      <c r="C97" s="434" t="s">
        <v>55</v>
      </c>
      <c r="D97" s="434"/>
      <c r="E97" s="8" t="s">
        <v>752</v>
      </c>
      <c r="F97" s="284" t="str">
        <f t="shared" si="26"/>
        <v>E1.P_G</v>
      </c>
      <c r="G97" s="574" t="s">
        <v>136</v>
      </c>
      <c r="H97" s="515" t="s">
        <v>245</v>
      </c>
      <c r="I97" s="451"/>
      <c r="J97" s="344" t="s">
        <v>61</v>
      </c>
      <c r="K97" s="288" t="str">
        <f t="shared" si="27"/>
        <v>E1.P_G.MR1</v>
      </c>
      <c r="L97" s="413" t="s">
        <v>220</v>
      </c>
      <c r="M97" s="430" t="s">
        <v>754</v>
      </c>
      <c r="N97" s="392">
        <v>1</v>
      </c>
      <c r="O97" s="431">
        <v>3</v>
      </c>
      <c r="P97" s="394" t="s">
        <v>99</v>
      </c>
      <c r="Q97" s="395" t="str">
        <f t="shared" si="28"/>
        <v>E1.P_G.MR1-MP03-1</v>
      </c>
      <c r="R97" s="432" t="s">
        <v>763</v>
      </c>
      <c r="S97" s="353" t="s">
        <v>764</v>
      </c>
      <c r="T97" s="354">
        <v>8</v>
      </c>
      <c r="U97" s="355">
        <v>8</v>
      </c>
      <c r="V97" s="354" t="s">
        <v>102</v>
      </c>
      <c r="W97" s="356">
        <v>2</v>
      </c>
      <c r="X97" s="357">
        <v>2</v>
      </c>
      <c r="Y97" s="356">
        <v>2</v>
      </c>
      <c r="Z97" s="358">
        <v>2</v>
      </c>
      <c r="AA97" s="301"/>
      <c r="AB97" s="302"/>
      <c r="AC97" s="302"/>
      <c r="AD97" s="302"/>
      <c r="AE97" s="302"/>
      <c r="AF97" s="302"/>
      <c r="AG97" s="302"/>
      <c r="AH97" s="302"/>
      <c r="AI97" s="302"/>
      <c r="AJ97" s="302"/>
      <c r="AK97" s="302"/>
      <c r="AL97" s="302"/>
      <c r="AM97" s="302"/>
      <c r="AN97" s="302"/>
      <c r="AO97" s="302"/>
      <c r="AP97" s="302"/>
      <c r="AQ97" s="302"/>
      <c r="AR97" s="302"/>
      <c r="AS97" s="302"/>
      <c r="AT97" s="302"/>
      <c r="AU97" s="302"/>
      <c r="AV97" s="302"/>
      <c r="AW97" s="302"/>
      <c r="AX97" s="302"/>
      <c r="AY97" s="302"/>
      <c r="AZ97" s="302"/>
      <c r="BA97" s="302"/>
      <c r="BB97" s="302"/>
      <c r="BC97" s="303"/>
      <c r="BD97" s="304" t="s">
        <v>699</v>
      </c>
      <c r="BS97" s="90" t="s">
        <v>219</v>
      </c>
      <c r="BT97" s="90" t="s">
        <v>220</v>
      </c>
      <c r="BU97" s="91" t="s">
        <v>761</v>
      </c>
      <c r="BV97" s="88" t="s">
        <v>759</v>
      </c>
      <c r="DH97" s="7" t="s">
        <v>766</v>
      </c>
      <c r="DI97" s="7" t="s">
        <v>84</v>
      </c>
      <c r="DJ97" s="7" t="s">
        <v>244</v>
      </c>
      <c r="DK97" s="7" t="s">
        <v>245</v>
      </c>
      <c r="DL97" s="7" t="s">
        <v>243</v>
      </c>
      <c r="DQ97" s="7" t="s">
        <v>761</v>
      </c>
      <c r="DR97" s="7" t="s">
        <v>759</v>
      </c>
      <c r="EL97" s="846" t="s">
        <v>765</v>
      </c>
      <c r="EM97" s="321" t="s">
        <v>763</v>
      </c>
      <c r="EN97" s="277" t="s">
        <v>764</v>
      </c>
      <c r="EO97" s="277">
        <v>8</v>
      </c>
      <c r="EP97" s="277">
        <v>8</v>
      </c>
      <c r="EQ97" s="278">
        <v>2</v>
      </c>
      <c r="ER97" s="278">
        <v>2</v>
      </c>
      <c r="ES97" s="278">
        <v>2</v>
      </c>
      <c r="ET97" s="843">
        <v>2</v>
      </c>
    </row>
    <row r="98" spans="1:150" ht="113.25" customHeight="1" thickBot="1" x14ac:dyDescent="0.25">
      <c r="A98" s="280" t="s">
        <v>53</v>
      </c>
      <c r="B98" s="433" t="s">
        <v>54</v>
      </c>
      <c r="C98" s="434" t="s">
        <v>55</v>
      </c>
      <c r="D98" s="434"/>
      <c r="E98" s="8" t="s">
        <v>752</v>
      </c>
      <c r="F98" s="284" t="str">
        <f t="shared" si="26"/>
        <v>E1.P_G</v>
      </c>
      <c r="G98" s="575" t="s">
        <v>136</v>
      </c>
      <c r="H98" s="576" t="s">
        <v>245</v>
      </c>
      <c r="I98" s="577" t="s">
        <v>767</v>
      </c>
      <c r="J98" s="578" t="s">
        <v>167</v>
      </c>
      <c r="K98" s="579" t="str">
        <f t="shared" si="27"/>
        <v>E1.P_G.MR2</v>
      </c>
      <c r="L98" s="580" t="s">
        <v>232</v>
      </c>
      <c r="M98" s="581" t="s">
        <v>754</v>
      </c>
      <c r="N98" s="582">
        <v>1</v>
      </c>
      <c r="O98" s="583">
        <v>1</v>
      </c>
      <c r="P98" s="584" t="s">
        <v>64</v>
      </c>
      <c r="Q98" s="585" t="str">
        <f t="shared" si="28"/>
        <v>E1.P_G.MR2-MP01-1</v>
      </c>
      <c r="R98" s="586" t="s">
        <v>768</v>
      </c>
      <c r="S98" s="587" t="s">
        <v>769</v>
      </c>
      <c r="T98" s="588">
        <v>0</v>
      </c>
      <c r="U98" s="589">
        <v>1</v>
      </c>
      <c r="V98" s="588" t="s">
        <v>67</v>
      </c>
      <c r="W98" s="590">
        <v>0.25</v>
      </c>
      <c r="X98" s="591">
        <v>0.25</v>
      </c>
      <c r="Y98" s="590">
        <v>0.25</v>
      </c>
      <c r="Z98" s="592">
        <v>0.25</v>
      </c>
      <c r="AA98" s="301"/>
      <c r="AB98" s="302"/>
      <c r="AC98" s="302"/>
      <c r="AD98" s="302"/>
      <c r="AE98" s="302"/>
      <c r="AF98" s="302"/>
      <c r="AG98" s="302"/>
      <c r="AH98" s="302"/>
      <c r="AI98" s="302"/>
      <c r="AJ98" s="302"/>
      <c r="AK98" s="302"/>
      <c r="AL98" s="302"/>
      <c r="AM98" s="302"/>
      <c r="AN98" s="302"/>
      <c r="AO98" s="302"/>
      <c r="AP98" s="302"/>
      <c r="AQ98" s="302"/>
      <c r="AR98" s="302"/>
      <c r="AS98" s="302"/>
      <c r="AT98" s="302"/>
      <c r="AU98" s="302"/>
      <c r="AV98" s="302"/>
      <c r="AW98" s="302"/>
      <c r="AX98" s="302"/>
      <c r="AY98" s="302"/>
      <c r="AZ98" s="302"/>
      <c r="BA98" s="302"/>
      <c r="BB98" s="302"/>
      <c r="BC98" s="303"/>
      <c r="BD98" s="304" t="s">
        <v>699</v>
      </c>
      <c r="BS98" s="90" t="s">
        <v>219</v>
      </c>
      <c r="BT98" s="90" t="s">
        <v>220</v>
      </c>
      <c r="BU98" s="91" t="s">
        <v>765</v>
      </c>
      <c r="BV98" s="88" t="s">
        <v>763</v>
      </c>
      <c r="DH98" s="7" t="s">
        <v>771</v>
      </c>
      <c r="DI98" s="7" t="s">
        <v>84</v>
      </c>
      <c r="DJ98" s="7" t="s">
        <v>244</v>
      </c>
      <c r="DK98" s="7" t="s">
        <v>245</v>
      </c>
      <c r="DL98" s="7" t="s">
        <v>243</v>
      </c>
      <c r="DQ98" s="7" t="s">
        <v>765</v>
      </c>
      <c r="DR98" s="7" t="s">
        <v>763</v>
      </c>
      <c r="EL98" s="846" t="s">
        <v>770</v>
      </c>
      <c r="EM98" s="321" t="s">
        <v>768</v>
      </c>
      <c r="EN98" s="277" t="s">
        <v>769</v>
      </c>
      <c r="EO98" s="277">
        <v>0</v>
      </c>
      <c r="EP98" s="277">
        <v>1</v>
      </c>
      <c r="EQ98" s="332">
        <v>0.25</v>
      </c>
      <c r="ER98" s="332">
        <v>0.25</v>
      </c>
      <c r="ES98" s="332">
        <v>0.25</v>
      </c>
      <c r="ET98" s="842">
        <v>0.25</v>
      </c>
    </row>
    <row r="99" spans="1:150" ht="111.75" customHeight="1" x14ac:dyDescent="0.2">
      <c r="A99" s="280" t="s">
        <v>53</v>
      </c>
      <c r="B99" s="433" t="s">
        <v>54</v>
      </c>
      <c r="C99" s="434" t="s">
        <v>55</v>
      </c>
      <c r="D99" s="435" t="s">
        <v>694</v>
      </c>
      <c r="E99" s="3" t="s">
        <v>772</v>
      </c>
      <c r="F99" s="436" t="str">
        <f t="shared" si="26"/>
        <v>E1.P_H</v>
      </c>
      <c r="G99" s="437" t="s">
        <v>146</v>
      </c>
      <c r="H99" s="365" t="s">
        <v>265</v>
      </c>
      <c r="I99" s="593" t="s">
        <v>773</v>
      </c>
      <c r="J99" s="439" t="s">
        <v>61</v>
      </c>
      <c r="K99" s="246" t="str">
        <f t="shared" si="27"/>
        <v>E1.P_H.MR1</v>
      </c>
      <c r="L99" s="247" t="s">
        <v>241</v>
      </c>
      <c r="M99" s="248" t="s">
        <v>774</v>
      </c>
      <c r="N99" s="366">
        <v>952</v>
      </c>
      <c r="O99" s="249">
        <v>952</v>
      </c>
      <c r="P99" s="380" t="s">
        <v>64</v>
      </c>
      <c r="Q99" s="369" t="str">
        <f t="shared" si="28"/>
        <v>E1.P_H.MR1-MP01-1</v>
      </c>
      <c r="R99" s="421" t="s">
        <v>775</v>
      </c>
      <c r="S99" s="373" t="s">
        <v>776</v>
      </c>
      <c r="T99" s="372">
        <v>0</v>
      </c>
      <c r="U99" s="373">
        <v>1</v>
      </c>
      <c r="V99" s="372" t="s">
        <v>67</v>
      </c>
      <c r="W99" s="566">
        <v>0.25</v>
      </c>
      <c r="X99" s="567">
        <v>0.25</v>
      </c>
      <c r="Y99" s="566">
        <v>0.25</v>
      </c>
      <c r="Z99" s="568">
        <v>0.25</v>
      </c>
      <c r="AA99" s="594">
        <f>15000000+14957800+70042200</f>
        <v>100000000</v>
      </c>
      <c r="AB99" s="595"/>
      <c r="AC99" s="595">
        <v>0</v>
      </c>
      <c r="AD99" s="595"/>
      <c r="AE99" s="595"/>
      <c r="AF99" s="595"/>
      <c r="AG99" s="595">
        <f>SUM(AA99:AF99)</f>
        <v>100000000</v>
      </c>
      <c r="AH99" s="595">
        <f t="shared" ref="AH99:AT99" si="47">+AA99</f>
        <v>100000000</v>
      </c>
      <c r="AI99" s="595">
        <f t="shared" si="47"/>
        <v>0</v>
      </c>
      <c r="AJ99" s="595">
        <f t="shared" si="47"/>
        <v>0</v>
      </c>
      <c r="AK99" s="595">
        <f t="shared" si="47"/>
        <v>0</v>
      </c>
      <c r="AL99" s="595">
        <f t="shared" si="47"/>
        <v>0</v>
      </c>
      <c r="AM99" s="595">
        <f t="shared" si="47"/>
        <v>0</v>
      </c>
      <c r="AN99" s="595">
        <f t="shared" si="47"/>
        <v>100000000</v>
      </c>
      <c r="AO99" s="595">
        <f t="shared" si="47"/>
        <v>100000000</v>
      </c>
      <c r="AP99" s="595">
        <f t="shared" si="47"/>
        <v>0</v>
      </c>
      <c r="AQ99" s="595">
        <f t="shared" si="47"/>
        <v>0</v>
      </c>
      <c r="AR99" s="595">
        <f t="shared" si="47"/>
        <v>0</v>
      </c>
      <c r="AS99" s="595">
        <f t="shared" si="47"/>
        <v>0</v>
      </c>
      <c r="AT99" s="595">
        <f t="shared" si="47"/>
        <v>0</v>
      </c>
      <c r="AU99" s="595">
        <f t="shared" ref="AU99" si="48">SUM(AO99:AT99)</f>
        <v>100000000</v>
      </c>
      <c r="AV99" s="595">
        <f t="shared" ref="AV99:BA99" si="49">+AO99</f>
        <v>100000000</v>
      </c>
      <c r="AW99" s="595">
        <f t="shared" si="49"/>
        <v>0</v>
      </c>
      <c r="AX99" s="595">
        <f t="shared" si="49"/>
        <v>0</v>
      </c>
      <c r="AY99" s="595">
        <f t="shared" si="49"/>
        <v>0</v>
      </c>
      <c r="AZ99" s="595">
        <f t="shared" si="49"/>
        <v>0</v>
      </c>
      <c r="BA99" s="595">
        <f t="shared" si="49"/>
        <v>0</v>
      </c>
      <c r="BB99" s="595">
        <f t="shared" ref="BB99" si="50">SUM(AV99:BA99)</f>
        <v>100000000</v>
      </c>
      <c r="BC99" s="596">
        <f t="shared" ref="BC99" si="51">+BB99+AU99+AN99+AG99</f>
        <v>400000000</v>
      </c>
      <c r="BD99" s="304" t="s">
        <v>699</v>
      </c>
      <c r="BS99" s="88" t="s">
        <v>231</v>
      </c>
      <c r="BT99" s="88" t="s">
        <v>232</v>
      </c>
      <c r="BU99" s="91" t="s">
        <v>770</v>
      </c>
      <c r="BV99" s="88" t="s">
        <v>768</v>
      </c>
      <c r="DH99" s="7" t="s">
        <v>778</v>
      </c>
      <c r="DI99" s="7" t="s">
        <v>84</v>
      </c>
      <c r="DJ99" s="7" t="s">
        <v>244</v>
      </c>
      <c r="DK99" s="7" t="s">
        <v>245</v>
      </c>
      <c r="DL99" s="7" t="s">
        <v>254</v>
      </c>
      <c r="DQ99" s="7" t="s">
        <v>770</v>
      </c>
      <c r="DR99" s="7" t="s">
        <v>768</v>
      </c>
      <c r="EL99" s="846" t="s">
        <v>777</v>
      </c>
      <c r="EM99" s="321" t="s">
        <v>775</v>
      </c>
      <c r="EN99" s="277" t="s">
        <v>776</v>
      </c>
      <c r="EO99" s="277">
        <v>0</v>
      </c>
      <c r="EP99" s="277">
        <v>1</v>
      </c>
      <c r="EQ99" s="332">
        <v>0.25</v>
      </c>
      <c r="ER99" s="332">
        <v>0.25</v>
      </c>
      <c r="ES99" s="332">
        <v>0.25</v>
      </c>
      <c r="ET99" s="842">
        <v>0.25</v>
      </c>
    </row>
    <row r="100" spans="1:150" ht="70.5" customHeight="1" x14ac:dyDescent="0.2">
      <c r="A100" s="280" t="s">
        <v>53</v>
      </c>
      <c r="B100" s="433" t="s">
        <v>54</v>
      </c>
      <c r="C100" s="434" t="s">
        <v>55</v>
      </c>
      <c r="D100" s="434"/>
      <c r="E100" s="8" t="s">
        <v>772</v>
      </c>
      <c r="F100" s="284" t="str">
        <f t="shared" si="26"/>
        <v>E1.P_H</v>
      </c>
      <c r="G100" s="457" t="s">
        <v>146</v>
      </c>
      <c r="H100" s="414" t="s">
        <v>265</v>
      </c>
      <c r="I100" s="597"/>
      <c r="J100" s="287" t="s">
        <v>61</v>
      </c>
      <c r="K100" s="288" t="str">
        <f t="shared" si="27"/>
        <v>E1.P_H.MR1</v>
      </c>
      <c r="L100" s="516" t="s">
        <v>241</v>
      </c>
      <c r="M100" s="517" t="s">
        <v>774</v>
      </c>
      <c r="N100" s="378">
        <v>952</v>
      </c>
      <c r="O100" s="291">
        <v>952</v>
      </c>
      <c r="P100" s="380" t="s">
        <v>87</v>
      </c>
      <c r="Q100" s="381" t="str">
        <f t="shared" si="28"/>
        <v>E1.P_H.MR1-MP02-1</v>
      </c>
      <c r="R100" s="425" t="s">
        <v>779</v>
      </c>
      <c r="S100" s="297" t="s">
        <v>780</v>
      </c>
      <c r="T100" s="296">
        <v>0</v>
      </c>
      <c r="U100" s="297">
        <v>1</v>
      </c>
      <c r="V100" s="296" t="s">
        <v>67</v>
      </c>
      <c r="W100" s="324">
        <v>0.25</v>
      </c>
      <c r="X100" s="325">
        <v>0.25</v>
      </c>
      <c r="Y100" s="324">
        <v>0.25</v>
      </c>
      <c r="Z100" s="326">
        <v>0.25</v>
      </c>
      <c r="AA100" s="301"/>
      <c r="AB100" s="302"/>
      <c r="AC100" s="302"/>
      <c r="AD100" s="302"/>
      <c r="AE100" s="302"/>
      <c r="AF100" s="302"/>
      <c r="AG100" s="302"/>
      <c r="AH100" s="302"/>
      <c r="AI100" s="302"/>
      <c r="AJ100" s="302"/>
      <c r="AK100" s="302"/>
      <c r="AL100" s="302"/>
      <c r="AM100" s="302"/>
      <c r="AN100" s="302"/>
      <c r="AO100" s="302"/>
      <c r="AP100" s="302"/>
      <c r="AQ100" s="302"/>
      <c r="AR100" s="302"/>
      <c r="AS100" s="302"/>
      <c r="AT100" s="302"/>
      <c r="AU100" s="302"/>
      <c r="AV100" s="302"/>
      <c r="AW100" s="302"/>
      <c r="AX100" s="302"/>
      <c r="AY100" s="302"/>
      <c r="AZ100" s="302"/>
      <c r="BA100" s="302"/>
      <c r="BB100" s="302"/>
      <c r="BC100" s="303"/>
      <c r="BD100" s="304"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6" t="s">
        <v>781</v>
      </c>
      <c r="EM100" s="321" t="s">
        <v>779</v>
      </c>
      <c r="EN100" s="277" t="s">
        <v>780</v>
      </c>
      <c r="EO100" s="277">
        <v>0</v>
      </c>
      <c r="EP100" s="277">
        <v>1</v>
      </c>
      <c r="EQ100" s="332">
        <v>0.25</v>
      </c>
      <c r="ER100" s="332">
        <v>0.25</v>
      </c>
      <c r="ES100" s="332">
        <v>0.25</v>
      </c>
      <c r="ET100" s="842">
        <v>0.25</v>
      </c>
    </row>
    <row r="101" spans="1:150" ht="84.75" customHeight="1" x14ac:dyDescent="0.2">
      <c r="A101" s="280" t="s">
        <v>53</v>
      </c>
      <c r="B101" s="433" t="s">
        <v>54</v>
      </c>
      <c r="C101" s="434" t="s">
        <v>55</v>
      </c>
      <c r="D101" s="434"/>
      <c r="E101" s="8" t="s">
        <v>772</v>
      </c>
      <c r="F101" s="284" t="str">
        <f t="shared" si="26"/>
        <v>E1.P_H</v>
      </c>
      <c r="G101" s="457" t="s">
        <v>146</v>
      </c>
      <c r="H101" s="414" t="s">
        <v>265</v>
      </c>
      <c r="I101" s="597"/>
      <c r="J101" s="287" t="s">
        <v>61</v>
      </c>
      <c r="K101" s="288" t="str">
        <f t="shared" si="27"/>
        <v>E1.P_H.MR1</v>
      </c>
      <c r="L101" s="516" t="s">
        <v>241</v>
      </c>
      <c r="M101" s="517" t="s">
        <v>774</v>
      </c>
      <c r="N101" s="378">
        <v>952</v>
      </c>
      <c r="O101" s="291">
        <v>952</v>
      </c>
      <c r="P101" s="380" t="s">
        <v>99</v>
      </c>
      <c r="Q101" s="381" t="str">
        <f t="shared" si="28"/>
        <v>E1.P_H.MR1-MP03-1</v>
      </c>
      <c r="R101" s="425" t="s">
        <v>783</v>
      </c>
      <c r="S101" s="297" t="s">
        <v>784</v>
      </c>
      <c r="T101" s="296">
        <v>0</v>
      </c>
      <c r="U101" s="323">
        <v>1</v>
      </c>
      <c r="V101" s="322" t="s">
        <v>67</v>
      </c>
      <c r="W101" s="324">
        <v>0.25</v>
      </c>
      <c r="X101" s="325">
        <v>0.25</v>
      </c>
      <c r="Y101" s="324">
        <v>0.25</v>
      </c>
      <c r="Z101" s="326">
        <v>0.25</v>
      </c>
      <c r="AA101" s="327"/>
      <c r="AB101" s="328"/>
      <c r="AC101" s="328"/>
      <c r="AD101" s="328"/>
      <c r="AE101" s="328"/>
      <c r="AF101" s="328"/>
      <c r="AG101" s="328"/>
      <c r="AH101" s="328"/>
      <c r="AI101" s="328"/>
      <c r="AJ101" s="328"/>
      <c r="AK101" s="328"/>
      <c r="AL101" s="328"/>
      <c r="AM101" s="328"/>
      <c r="AN101" s="328"/>
      <c r="AO101" s="328"/>
      <c r="AP101" s="328"/>
      <c r="AQ101" s="328"/>
      <c r="AR101" s="328"/>
      <c r="AS101" s="328"/>
      <c r="AT101" s="328"/>
      <c r="AU101" s="328"/>
      <c r="AV101" s="328"/>
      <c r="AW101" s="328"/>
      <c r="AX101" s="328"/>
      <c r="AY101" s="328"/>
      <c r="AZ101" s="328"/>
      <c r="BA101" s="328"/>
      <c r="BB101" s="328"/>
      <c r="BC101" s="329"/>
      <c r="BD101" s="304"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6" t="s">
        <v>785</v>
      </c>
      <c r="EM101" s="321" t="s">
        <v>783</v>
      </c>
      <c r="EN101" s="277" t="s">
        <v>784</v>
      </c>
      <c r="EO101" s="277">
        <v>0</v>
      </c>
      <c r="EP101" s="332">
        <v>100</v>
      </c>
      <c r="EQ101" s="332">
        <v>25</v>
      </c>
      <c r="ER101" s="332">
        <v>25</v>
      </c>
      <c r="ES101" s="332">
        <v>25</v>
      </c>
      <c r="ET101" s="842">
        <v>25</v>
      </c>
    </row>
    <row r="102" spans="1:150" ht="61.5" customHeight="1" x14ac:dyDescent="0.2">
      <c r="A102" s="280" t="s">
        <v>53</v>
      </c>
      <c r="B102" s="433" t="s">
        <v>54</v>
      </c>
      <c r="C102" s="434" t="s">
        <v>55</v>
      </c>
      <c r="D102" s="434"/>
      <c r="E102" s="8" t="s">
        <v>772</v>
      </c>
      <c r="F102" s="284" t="str">
        <f t="shared" si="26"/>
        <v>E1.P_H</v>
      </c>
      <c r="G102" s="457" t="s">
        <v>146</v>
      </c>
      <c r="H102" s="414" t="s">
        <v>265</v>
      </c>
      <c r="I102" s="597"/>
      <c r="J102" s="287" t="s">
        <v>61</v>
      </c>
      <c r="K102" s="288" t="str">
        <f t="shared" si="27"/>
        <v>E1.P_H.MR1</v>
      </c>
      <c r="L102" s="516" t="s">
        <v>241</v>
      </c>
      <c r="M102" s="517" t="s">
        <v>774</v>
      </c>
      <c r="N102" s="378">
        <v>952</v>
      </c>
      <c r="O102" s="291">
        <v>952</v>
      </c>
      <c r="P102" s="380" t="s">
        <v>112</v>
      </c>
      <c r="Q102" s="381" t="str">
        <f t="shared" si="28"/>
        <v>E1.P_H.MR1-MP04-1</v>
      </c>
      <c r="R102" s="425" t="s">
        <v>787</v>
      </c>
      <c r="S102" s="297" t="s">
        <v>788</v>
      </c>
      <c r="T102" s="296">
        <v>1</v>
      </c>
      <c r="U102" s="297">
        <v>1</v>
      </c>
      <c r="V102" s="296" t="s">
        <v>102</v>
      </c>
      <c r="W102" s="324">
        <v>0.25</v>
      </c>
      <c r="X102" s="325">
        <v>0.25</v>
      </c>
      <c r="Y102" s="324">
        <v>0.25</v>
      </c>
      <c r="Z102" s="326">
        <v>0.25</v>
      </c>
      <c r="AA102" s="301"/>
      <c r="AB102" s="302"/>
      <c r="AC102" s="302"/>
      <c r="AD102" s="302"/>
      <c r="AE102" s="302"/>
      <c r="AF102" s="302"/>
      <c r="AG102" s="302"/>
      <c r="AH102" s="302"/>
      <c r="AI102" s="302"/>
      <c r="AJ102" s="302"/>
      <c r="AK102" s="302"/>
      <c r="AL102" s="302"/>
      <c r="AM102" s="302"/>
      <c r="AN102" s="302"/>
      <c r="AO102" s="302"/>
      <c r="AP102" s="302"/>
      <c r="AQ102" s="302"/>
      <c r="AR102" s="302"/>
      <c r="AS102" s="302"/>
      <c r="AT102" s="302"/>
      <c r="AU102" s="302"/>
      <c r="AV102" s="302"/>
      <c r="AW102" s="302"/>
      <c r="AX102" s="302"/>
      <c r="AY102" s="302"/>
      <c r="AZ102" s="302"/>
      <c r="BA102" s="302"/>
      <c r="BB102" s="302"/>
      <c r="BC102" s="303"/>
      <c r="BD102" s="304"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6" t="s">
        <v>789</v>
      </c>
      <c r="EM102" s="321" t="s">
        <v>787</v>
      </c>
      <c r="EN102" s="277" t="s">
        <v>788</v>
      </c>
      <c r="EO102" s="277">
        <v>1</v>
      </c>
      <c r="EP102" s="277">
        <v>1</v>
      </c>
      <c r="EQ102" s="332">
        <v>1</v>
      </c>
      <c r="ER102" s="332">
        <v>1</v>
      </c>
      <c r="ES102" s="332">
        <v>1</v>
      </c>
      <c r="ET102" s="842">
        <v>1</v>
      </c>
    </row>
    <row r="103" spans="1:150" ht="45.75" customHeight="1" x14ac:dyDescent="0.2">
      <c r="A103" s="280" t="s">
        <v>53</v>
      </c>
      <c r="B103" s="433" t="s">
        <v>54</v>
      </c>
      <c r="C103" s="434" t="s">
        <v>55</v>
      </c>
      <c r="D103" s="434"/>
      <c r="E103" s="8" t="s">
        <v>772</v>
      </c>
      <c r="F103" s="284" t="str">
        <f t="shared" si="26"/>
        <v>E1.P_H</v>
      </c>
      <c r="G103" s="457" t="s">
        <v>146</v>
      </c>
      <c r="H103" s="414" t="s">
        <v>265</v>
      </c>
      <c r="I103" s="597"/>
      <c r="J103" s="287" t="s">
        <v>61</v>
      </c>
      <c r="K103" s="288" t="str">
        <f t="shared" si="27"/>
        <v>E1.P_H.MR1</v>
      </c>
      <c r="L103" s="516" t="s">
        <v>241</v>
      </c>
      <c r="M103" s="517" t="s">
        <v>774</v>
      </c>
      <c r="N103" s="378">
        <v>952</v>
      </c>
      <c r="O103" s="291">
        <v>952</v>
      </c>
      <c r="P103" s="380" t="s">
        <v>122</v>
      </c>
      <c r="Q103" s="381" t="str">
        <f t="shared" si="28"/>
        <v>E1.P_H.MR1-MP05-1</v>
      </c>
      <c r="R103" s="425" t="s">
        <v>791</v>
      </c>
      <c r="S103" s="317" t="s">
        <v>792</v>
      </c>
      <c r="T103" s="296">
        <v>3</v>
      </c>
      <c r="U103" s="297">
        <v>3</v>
      </c>
      <c r="V103" s="296" t="s">
        <v>102</v>
      </c>
      <c r="W103" s="318">
        <v>0.5</v>
      </c>
      <c r="X103" s="333">
        <v>0.5</v>
      </c>
      <c r="Y103" s="298">
        <v>1</v>
      </c>
      <c r="Z103" s="300">
        <v>1</v>
      </c>
      <c r="AA103" s="301"/>
      <c r="AB103" s="302"/>
      <c r="AC103" s="302"/>
      <c r="AD103" s="302"/>
      <c r="AE103" s="302"/>
      <c r="AF103" s="302"/>
      <c r="AG103" s="302"/>
      <c r="AH103" s="302"/>
      <c r="AI103" s="302"/>
      <c r="AJ103" s="302"/>
      <c r="AK103" s="302"/>
      <c r="AL103" s="302"/>
      <c r="AM103" s="302"/>
      <c r="AN103" s="302"/>
      <c r="AO103" s="302"/>
      <c r="AP103" s="302"/>
      <c r="AQ103" s="302"/>
      <c r="AR103" s="302"/>
      <c r="AS103" s="302"/>
      <c r="AT103" s="302"/>
      <c r="AU103" s="302"/>
      <c r="AV103" s="302"/>
      <c r="AW103" s="302"/>
      <c r="AX103" s="302"/>
      <c r="AY103" s="302"/>
      <c r="AZ103" s="302"/>
      <c r="BA103" s="302"/>
      <c r="BB103" s="302"/>
      <c r="BC103" s="303"/>
      <c r="BD103" s="304"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6" t="s">
        <v>793</v>
      </c>
      <c r="EM103" s="321" t="s">
        <v>791</v>
      </c>
      <c r="EN103" s="277" t="s">
        <v>792</v>
      </c>
      <c r="EO103" s="277">
        <v>3</v>
      </c>
      <c r="EP103" s="277">
        <v>3</v>
      </c>
      <c r="EQ103" s="279">
        <v>3</v>
      </c>
      <c r="ER103" s="279">
        <v>3</v>
      </c>
      <c r="ES103" s="278">
        <v>3</v>
      </c>
      <c r="ET103" s="843">
        <v>3</v>
      </c>
    </row>
    <row r="104" spans="1:150" ht="63.75" customHeight="1" x14ac:dyDescent="0.2">
      <c r="A104" s="280" t="s">
        <v>53</v>
      </c>
      <c r="B104" s="433" t="s">
        <v>54</v>
      </c>
      <c r="C104" s="434" t="s">
        <v>55</v>
      </c>
      <c r="D104" s="434"/>
      <c r="E104" s="8" t="s">
        <v>772</v>
      </c>
      <c r="F104" s="284" t="str">
        <f t="shared" si="26"/>
        <v>E1.P_H</v>
      </c>
      <c r="G104" s="457" t="s">
        <v>146</v>
      </c>
      <c r="H104" s="414" t="s">
        <v>265</v>
      </c>
      <c r="I104" s="597"/>
      <c r="J104" s="287" t="s">
        <v>61</v>
      </c>
      <c r="K104" s="288" t="str">
        <f t="shared" si="27"/>
        <v>E1.P_H.MR1</v>
      </c>
      <c r="L104" s="516" t="s">
        <v>241</v>
      </c>
      <c r="M104" s="517" t="s">
        <v>774</v>
      </c>
      <c r="N104" s="378">
        <v>952</v>
      </c>
      <c r="O104" s="291">
        <v>952</v>
      </c>
      <c r="P104" s="380" t="s">
        <v>132</v>
      </c>
      <c r="Q104" s="381" t="str">
        <f t="shared" si="28"/>
        <v>E1.P_H.MR1-MP06-1</v>
      </c>
      <c r="R104" s="425" t="s">
        <v>795</v>
      </c>
      <c r="S104" s="297" t="s">
        <v>796</v>
      </c>
      <c r="T104" s="296">
        <v>0</v>
      </c>
      <c r="U104" s="323">
        <v>1</v>
      </c>
      <c r="V104" s="322" t="s">
        <v>67</v>
      </c>
      <c r="W104" s="324">
        <v>0.25</v>
      </c>
      <c r="X104" s="325">
        <v>0.25</v>
      </c>
      <c r="Y104" s="324">
        <v>0.25</v>
      </c>
      <c r="Z104" s="326">
        <v>0.25</v>
      </c>
      <c r="AA104" s="327"/>
      <c r="AB104" s="328"/>
      <c r="AC104" s="328"/>
      <c r="AD104" s="328"/>
      <c r="AE104" s="328"/>
      <c r="AF104" s="328"/>
      <c r="AG104" s="328"/>
      <c r="AH104" s="328"/>
      <c r="AI104" s="328"/>
      <c r="AJ104" s="328"/>
      <c r="AK104" s="328"/>
      <c r="AL104" s="328"/>
      <c r="AM104" s="328"/>
      <c r="AN104" s="328"/>
      <c r="AO104" s="328"/>
      <c r="AP104" s="328"/>
      <c r="AQ104" s="328"/>
      <c r="AR104" s="328"/>
      <c r="AS104" s="328"/>
      <c r="AT104" s="328"/>
      <c r="AU104" s="328"/>
      <c r="AV104" s="328"/>
      <c r="AW104" s="328"/>
      <c r="AX104" s="328"/>
      <c r="AY104" s="328"/>
      <c r="AZ104" s="328"/>
      <c r="BA104" s="328"/>
      <c r="BB104" s="328"/>
      <c r="BC104" s="329"/>
      <c r="BD104" s="304"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6" t="s">
        <v>797</v>
      </c>
      <c r="EM104" s="321" t="s">
        <v>795</v>
      </c>
      <c r="EN104" s="277" t="s">
        <v>796</v>
      </c>
      <c r="EO104" s="277">
        <v>0</v>
      </c>
      <c r="EP104" s="332">
        <v>100</v>
      </c>
      <c r="EQ104" s="332">
        <v>25</v>
      </c>
      <c r="ER104" s="332">
        <v>25</v>
      </c>
      <c r="ES104" s="332">
        <v>25</v>
      </c>
      <c r="ET104" s="842">
        <v>25</v>
      </c>
    </row>
    <row r="105" spans="1:150" ht="64.5" customHeight="1" thickBot="1" x14ac:dyDescent="0.25">
      <c r="A105" s="280" t="s">
        <v>53</v>
      </c>
      <c r="B105" s="433" t="s">
        <v>54</v>
      </c>
      <c r="C105" s="434" t="s">
        <v>55</v>
      </c>
      <c r="D105" s="434"/>
      <c r="E105" s="8" t="s">
        <v>772</v>
      </c>
      <c r="F105" s="284" t="str">
        <f t="shared" si="26"/>
        <v>E1.P_H</v>
      </c>
      <c r="G105" s="569" t="s">
        <v>146</v>
      </c>
      <c r="H105" s="430" t="s">
        <v>265</v>
      </c>
      <c r="I105" s="597"/>
      <c r="J105" s="344" t="s">
        <v>61</v>
      </c>
      <c r="K105" s="404" t="str">
        <f t="shared" si="27"/>
        <v>E1.P_H.MR1</v>
      </c>
      <c r="L105" s="552" t="s">
        <v>241</v>
      </c>
      <c r="M105" s="553" t="s">
        <v>774</v>
      </c>
      <c r="N105" s="392">
        <v>952</v>
      </c>
      <c r="O105" s="431">
        <v>952</v>
      </c>
      <c r="P105" s="380" t="s">
        <v>142</v>
      </c>
      <c r="Q105" s="395" t="str">
        <f t="shared" si="28"/>
        <v>E1.P_H.MR1-MP07-1</v>
      </c>
      <c r="R105" s="480" t="s">
        <v>799</v>
      </c>
      <c r="S105" s="342" t="s">
        <v>653</v>
      </c>
      <c r="T105" s="354">
        <v>0</v>
      </c>
      <c r="U105" s="355">
        <v>1</v>
      </c>
      <c r="V105" s="354" t="s">
        <v>67</v>
      </c>
      <c r="W105" s="398">
        <v>0.25</v>
      </c>
      <c r="X105" s="399">
        <v>0.25</v>
      </c>
      <c r="Y105" s="398">
        <v>0.25</v>
      </c>
      <c r="Z105" s="400">
        <v>0.25</v>
      </c>
      <c r="AA105" s="301"/>
      <c r="AB105" s="302"/>
      <c r="AC105" s="302"/>
      <c r="AD105" s="302"/>
      <c r="AE105" s="302"/>
      <c r="AF105" s="302"/>
      <c r="AG105" s="302"/>
      <c r="AH105" s="302"/>
      <c r="AI105" s="302"/>
      <c r="AJ105" s="302"/>
      <c r="AK105" s="302"/>
      <c r="AL105" s="302"/>
      <c r="AM105" s="302"/>
      <c r="AN105" s="302"/>
      <c r="AO105" s="302"/>
      <c r="AP105" s="302"/>
      <c r="AQ105" s="302"/>
      <c r="AR105" s="302"/>
      <c r="AS105" s="302"/>
      <c r="AT105" s="302"/>
      <c r="AU105" s="302"/>
      <c r="AV105" s="302"/>
      <c r="AW105" s="302"/>
      <c r="AX105" s="302"/>
      <c r="AY105" s="302"/>
      <c r="AZ105" s="302"/>
      <c r="BA105" s="302"/>
      <c r="BB105" s="302"/>
      <c r="BC105" s="303"/>
      <c r="BD105" s="304"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6" t="s">
        <v>800</v>
      </c>
      <c r="EM105" s="321" t="s">
        <v>799</v>
      </c>
      <c r="EN105" s="277" t="s">
        <v>653</v>
      </c>
      <c r="EO105" s="277">
        <v>0</v>
      </c>
      <c r="EP105" s="277">
        <v>1</v>
      </c>
      <c r="EQ105" s="332">
        <v>0.25</v>
      </c>
      <c r="ER105" s="332">
        <v>0.25</v>
      </c>
      <c r="ES105" s="332">
        <v>0.25</v>
      </c>
      <c r="ET105" s="842">
        <v>0.25</v>
      </c>
    </row>
    <row r="106" spans="1:150" ht="117" customHeight="1" x14ac:dyDescent="0.2">
      <c r="A106" s="280" t="s">
        <v>53</v>
      </c>
      <c r="B106" s="433" t="s">
        <v>54</v>
      </c>
      <c r="C106" s="434" t="s">
        <v>55</v>
      </c>
      <c r="D106" s="240" t="s">
        <v>694</v>
      </c>
      <c r="E106" s="3" t="s">
        <v>802</v>
      </c>
      <c r="F106" s="436" t="str">
        <f t="shared" si="26"/>
        <v>E1.P_I</v>
      </c>
      <c r="G106" s="437" t="s">
        <v>160</v>
      </c>
      <c r="H106" s="482" t="s">
        <v>279</v>
      </c>
      <c r="I106" s="408" t="s">
        <v>803</v>
      </c>
      <c r="J106" s="439" t="s">
        <v>61</v>
      </c>
      <c r="K106" s="402" t="str">
        <f t="shared" si="27"/>
        <v>E1.P_I.MR1</v>
      </c>
      <c r="L106" s="364" t="s">
        <v>252</v>
      </c>
      <c r="M106" s="248" t="s">
        <v>804</v>
      </c>
      <c r="N106" s="366">
        <v>164</v>
      </c>
      <c r="O106" s="249">
        <v>131</v>
      </c>
      <c r="P106" s="380" t="s">
        <v>64</v>
      </c>
      <c r="Q106" s="369" t="str">
        <f t="shared" si="28"/>
        <v>E1.P_I.MR1-MP01-1</v>
      </c>
      <c r="R106" s="421" t="s">
        <v>805</v>
      </c>
      <c r="S106" s="373" t="s">
        <v>806</v>
      </c>
      <c r="T106" s="372">
        <v>164</v>
      </c>
      <c r="U106" s="373">
        <v>131</v>
      </c>
      <c r="V106" s="372" t="s">
        <v>807</v>
      </c>
      <c r="W106" s="257">
        <v>164</v>
      </c>
      <c r="X106" s="374">
        <v>154</v>
      </c>
      <c r="Y106" s="257">
        <v>144</v>
      </c>
      <c r="Z106" s="375">
        <v>131</v>
      </c>
      <c r="AA106" s="594">
        <f>14957800+42200+264000000</f>
        <v>279000000</v>
      </c>
      <c r="AB106" s="595"/>
      <c r="AC106" s="595">
        <v>0</v>
      </c>
      <c r="AD106" s="595"/>
      <c r="AE106" s="595"/>
      <c r="AF106" s="595"/>
      <c r="AG106" s="595">
        <f t="shared" ref="AG106" si="52">SUM(AA106:AF106)</f>
        <v>279000000</v>
      </c>
      <c r="AH106" s="595">
        <f t="shared" ref="AH106:AT106" si="53">+AA106</f>
        <v>279000000</v>
      </c>
      <c r="AI106" s="595">
        <f t="shared" si="53"/>
        <v>0</v>
      </c>
      <c r="AJ106" s="595">
        <f t="shared" si="53"/>
        <v>0</v>
      </c>
      <c r="AK106" s="595">
        <f t="shared" si="53"/>
        <v>0</v>
      </c>
      <c r="AL106" s="595">
        <f t="shared" si="53"/>
        <v>0</v>
      </c>
      <c r="AM106" s="595">
        <f t="shared" si="53"/>
        <v>0</v>
      </c>
      <c r="AN106" s="595">
        <f t="shared" si="53"/>
        <v>279000000</v>
      </c>
      <c r="AO106" s="595">
        <f t="shared" si="53"/>
        <v>279000000</v>
      </c>
      <c r="AP106" s="595">
        <f t="shared" si="53"/>
        <v>0</v>
      </c>
      <c r="AQ106" s="595">
        <f t="shared" si="53"/>
        <v>0</v>
      </c>
      <c r="AR106" s="595">
        <f t="shared" si="53"/>
        <v>0</v>
      </c>
      <c r="AS106" s="595">
        <f t="shared" si="53"/>
        <v>0</v>
      </c>
      <c r="AT106" s="595">
        <f t="shared" si="53"/>
        <v>0</v>
      </c>
      <c r="AU106" s="595">
        <f t="shared" ref="AU106" si="54">SUM(AO106:AT106)</f>
        <v>279000000</v>
      </c>
      <c r="AV106" s="595">
        <f t="shared" ref="AV106:BA106" si="55">+AO106</f>
        <v>279000000</v>
      </c>
      <c r="AW106" s="595">
        <f t="shared" si="55"/>
        <v>0</v>
      </c>
      <c r="AX106" s="595">
        <f t="shared" si="55"/>
        <v>0</v>
      </c>
      <c r="AY106" s="595">
        <f t="shared" si="55"/>
        <v>0</v>
      </c>
      <c r="AZ106" s="595">
        <f t="shared" si="55"/>
        <v>0</v>
      </c>
      <c r="BA106" s="595">
        <f t="shared" si="55"/>
        <v>0</v>
      </c>
      <c r="BB106" s="595">
        <f t="shared" ref="BB106" si="56">SUM(AV106:BA106)</f>
        <v>279000000</v>
      </c>
      <c r="BC106" s="596">
        <f t="shared" ref="BC106" si="57">+BB106+AU106+AN106+AG106</f>
        <v>1116000000</v>
      </c>
      <c r="BD106" s="304"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6" t="s">
        <v>808</v>
      </c>
      <c r="EM106" s="321" t="s">
        <v>805</v>
      </c>
      <c r="EN106" s="277" t="s">
        <v>806</v>
      </c>
      <c r="EO106" s="277">
        <v>164</v>
      </c>
      <c r="EP106" s="277">
        <v>131</v>
      </c>
      <c r="EQ106" s="278">
        <v>164</v>
      </c>
      <c r="ER106" s="278">
        <v>154</v>
      </c>
      <c r="ES106" s="278">
        <v>144</v>
      </c>
      <c r="ET106" s="843">
        <v>131</v>
      </c>
    </row>
    <row r="107" spans="1:150" ht="30" customHeight="1" x14ac:dyDescent="0.2">
      <c r="A107" s="280" t="s">
        <v>53</v>
      </c>
      <c r="B107" s="433" t="s">
        <v>54</v>
      </c>
      <c r="C107" s="434" t="s">
        <v>55</v>
      </c>
      <c r="D107" s="434"/>
      <c r="E107" s="8" t="s">
        <v>802</v>
      </c>
      <c r="F107" s="284" t="str">
        <f t="shared" si="26"/>
        <v>E1.P_I</v>
      </c>
      <c r="G107" s="457" t="s">
        <v>160</v>
      </c>
      <c r="H107" s="457" t="s">
        <v>279</v>
      </c>
      <c r="I107" s="447"/>
      <c r="J107" s="287" t="s">
        <v>61</v>
      </c>
      <c r="K107" s="288" t="str">
        <f t="shared" si="27"/>
        <v>E1.P_I.MR1</v>
      </c>
      <c r="L107" s="598" t="s">
        <v>252</v>
      </c>
      <c r="M107" s="599" t="s">
        <v>804</v>
      </c>
      <c r="N107" s="378">
        <v>164</v>
      </c>
      <c r="O107" s="291">
        <v>131</v>
      </c>
      <c r="P107" s="380" t="s">
        <v>87</v>
      </c>
      <c r="Q107" s="381" t="str">
        <f t="shared" si="28"/>
        <v>E1.P_I.MR1-MP02-1</v>
      </c>
      <c r="R107" s="425" t="s">
        <v>810</v>
      </c>
      <c r="S107" s="297" t="s">
        <v>811</v>
      </c>
      <c r="T107" s="296">
        <v>1</v>
      </c>
      <c r="U107" s="297">
        <v>1</v>
      </c>
      <c r="V107" s="296" t="s">
        <v>102</v>
      </c>
      <c r="W107" s="324">
        <v>0.25</v>
      </c>
      <c r="X107" s="325">
        <v>0.25</v>
      </c>
      <c r="Y107" s="324">
        <v>0.25</v>
      </c>
      <c r="Z107" s="326">
        <v>0.25</v>
      </c>
      <c r="AA107" s="301"/>
      <c r="AB107" s="302"/>
      <c r="AC107" s="302"/>
      <c r="AD107" s="302"/>
      <c r="AE107" s="302"/>
      <c r="AF107" s="302"/>
      <c r="AG107" s="302"/>
      <c r="AH107" s="302"/>
      <c r="AI107" s="302"/>
      <c r="AJ107" s="302"/>
      <c r="AK107" s="302"/>
      <c r="AL107" s="302"/>
      <c r="AM107" s="302"/>
      <c r="AN107" s="302"/>
      <c r="AO107" s="302"/>
      <c r="AP107" s="302"/>
      <c r="AQ107" s="302"/>
      <c r="AR107" s="302"/>
      <c r="AS107" s="302"/>
      <c r="AT107" s="302"/>
      <c r="AU107" s="302"/>
      <c r="AV107" s="302"/>
      <c r="AW107" s="302"/>
      <c r="AX107" s="302"/>
      <c r="AY107" s="302"/>
      <c r="AZ107" s="302"/>
      <c r="BA107" s="302"/>
      <c r="BB107" s="302"/>
      <c r="BC107" s="303"/>
      <c r="BD107" s="304"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6" t="s">
        <v>812</v>
      </c>
      <c r="EM107" s="321" t="s">
        <v>810</v>
      </c>
      <c r="EN107" s="277" t="s">
        <v>811</v>
      </c>
      <c r="EO107" s="277">
        <v>1</v>
      </c>
      <c r="EP107" s="277">
        <v>1</v>
      </c>
      <c r="EQ107" s="332">
        <v>1</v>
      </c>
      <c r="ER107" s="332">
        <v>1</v>
      </c>
      <c r="ES107" s="332">
        <v>1</v>
      </c>
      <c r="ET107" s="842">
        <v>1</v>
      </c>
    </row>
    <row r="108" spans="1:150" ht="51" customHeight="1" thickBot="1" x14ac:dyDescent="0.25">
      <c r="A108" s="280" t="s">
        <v>53</v>
      </c>
      <c r="B108" s="433" t="s">
        <v>54</v>
      </c>
      <c r="C108" s="434" t="s">
        <v>55</v>
      </c>
      <c r="D108" s="434"/>
      <c r="E108" s="8" t="s">
        <v>802</v>
      </c>
      <c r="F108" s="284" t="str">
        <f t="shared" si="26"/>
        <v>E1.P_I</v>
      </c>
      <c r="G108" s="569" t="s">
        <v>160</v>
      </c>
      <c r="H108" s="569" t="s">
        <v>279</v>
      </c>
      <c r="I108" s="451"/>
      <c r="J108" s="344" t="s">
        <v>61</v>
      </c>
      <c r="K108" s="404" t="str">
        <f t="shared" si="27"/>
        <v>E1.P_I.MR1</v>
      </c>
      <c r="L108" s="600" t="s">
        <v>252</v>
      </c>
      <c r="M108" s="599" t="s">
        <v>804</v>
      </c>
      <c r="N108" s="392">
        <v>164</v>
      </c>
      <c r="O108" s="431">
        <v>131</v>
      </c>
      <c r="P108" s="380" t="s">
        <v>99</v>
      </c>
      <c r="Q108" s="395" t="str">
        <f t="shared" si="28"/>
        <v>E1.P_I.MR1-MP03-1</v>
      </c>
      <c r="R108" s="480" t="s">
        <v>814</v>
      </c>
      <c r="S108" s="342" t="s">
        <v>815</v>
      </c>
      <c r="T108" s="354">
        <v>1</v>
      </c>
      <c r="U108" s="355">
        <v>1</v>
      </c>
      <c r="V108" s="354" t="s">
        <v>102</v>
      </c>
      <c r="W108" s="398">
        <v>0.25</v>
      </c>
      <c r="X108" s="399">
        <v>0.25</v>
      </c>
      <c r="Y108" s="398">
        <v>0.25</v>
      </c>
      <c r="Z108" s="400">
        <v>0.25</v>
      </c>
      <c r="AA108" s="301"/>
      <c r="AB108" s="302"/>
      <c r="AC108" s="302"/>
      <c r="AD108" s="302"/>
      <c r="AE108" s="302"/>
      <c r="AF108" s="302"/>
      <c r="AG108" s="302"/>
      <c r="AH108" s="302"/>
      <c r="AI108" s="302"/>
      <c r="AJ108" s="302"/>
      <c r="AK108" s="302"/>
      <c r="AL108" s="302"/>
      <c r="AM108" s="302"/>
      <c r="AN108" s="302"/>
      <c r="AO108" s="302"/>
      <c r="AP108" s="302"/>
      <c r="AQ108" s="302"/>
      <c r="AR108" s="302"/>
      <c r="AS108" s="302"/>
      <c r="AT108" s="302"/>
      <c r="AU108" s="302"/>
      <c r="AV108" s="302"/>
      <c r="AW108" s="302"/>
      <c r="AX108" s="302"/>
      <c r="AY108" s="302"/>
      <c r="AZ108" s="302"/>
      <c r="BA108" s="302"/>
      <c r="BB108" s="302"/>
      <c r="BC108" s="303"/>
      <c r="BD108" s="304"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6" t="s">
        <v>816</v>
      </c>
      <c r="EM108" s="321" t="s">
        <v>814</v>
      </c>
      <c r="EN108" s="277" t="s">
        <v>815</v>
      </c>
      <c r="EO108" s="277">
        <v>1</v>
      </c>
      <c r="EP108" s="277">
        <v>1</v>
      </c>
      <c r="EQ108" s="332">
        <v>1</v>
      </c>
      <c r="ER108" s="332">
        <v>1</v>
      </c>
      <c r="ES108" s="332">
        <v>1</v>
      </c>
      <c r="ET108" s="842">
        <v>1</v>
      </c>
    </row>
    <row r="109" spans="1:150" ht="145.5" customHeight="1" x14ac:dyDescent="0.2">
      <c r="A109" s="280" t="s">
        <v>53</v>
      </c>
      <c r="B109" s="433" t="s">
        <v>54</v>
      </c>
      <c r="C109" s="434" t="s">
        <v>55</v>
      </c>
      <c r="D109" s="435" t="s">
        <v>694</v>
      </c>
      <c r="E109" s="3" t="s">
        <v>818</v>
      </c>
      <c r="F109" s="436" t="str">
        <f t="shared" si="26"/>
        <v>E1.P_J</v>
      </c>
      <c r="G109" s="437" t="s">
        <v>172</v>
      </c>
      <c r="H109" s="482" t="s">
        <v>290</v>
      </c>
      <c r="I109" s="408" t="s">
        <v>819</v>
      </c>
      <c r="J109" s="439" t="s">
        <v>61</v>
      </c>
      <c r="K109" s="402" t="str">
        <f t="shared" si="27"/>
        <v>E1.P_J.MR1</v>
      </c>
      <c r="L109" s="364" t="s">
        <v>261</v>
      </c>
      <c r="M109" s="365" t="s">
        <v>532</v>
      </c>
      <c r="N109" s="366">
        <v>260</v>
      </c>
      <c r="O109" s="249">
        <v>318</v>
      </c>
      <c r="P109" s="380" t="s">
        <v>64</v>
      </c>
      <c r="Q109" s="369" t="str">
        <f t="shared" si="28"/>
        <v>E1.P_J.MR1-MP01-1</v>
      </c>
      <c r="R109" s="421" t="s">
        <v>820</v>
      </c>
      <c r="S109" s="373" t="s">
        <v>653</v>
      </c>
      <c r="T109" s="372">
        <v>0</v>
      </c>
      <c r="U109" s="373">
        <v>1</v>
      </c>
      <c r="V109" s="372" t="s">
        <v>67</v>
      </c>
      <c r="W109" s="259">
        <v>0.2</v>
      </c>
      <c r="X109" s="258">
        <v>0.3</v>
      </c>
      <c r="Y109" s="566">
        <v>0.25</v>
      </c>
      <c r="Z109" s="568">
        <v>0.25</v>
      </c>
      <c r="AA109" s="594">
        <f>78000000+22000000+78158650+61480775+360575</f>
        <v>240000000</v>
      </c>
      <c r="AB109" s="595"/>
      <c r="AC109" s="595">
        <v>0</v>
      </c>
      <c r="AD109" s="595"/>
      <c r="AE109" s="595"/>
      <c r="AF109" s="595"/>
      <c r="AG109" s="595">
        <f>SUM(AA109:AF109)</f>
        <v>240000000</v>
      </c>
      <c r="AH109" s="595">
        <f t="shared" ref="AH109:AT109" si="58">+AA109</f>
        <v>240000000</v>
      </c>
      <c r="AI109" s="595">
        <f t="shared" si="58"/>
        <v>0</v>
      </c>
      <c r="AJ109" s="595">
        <f t="shared" si="58"/>
        <v>0</v>
      </c>
      <c r="AK109" s="595">
        <f t="shared" si="58"/>
        <v>0</v>
      </c>
      <c r="AL109" s="595">
        <f t="shared" si="58"/>
        <v>0</v>
      </c>
      <c r="AM109" s="595">
        <f t="shared" si="58"/>
        <v>0</v>
      </c>
      <c r="AN109" s="595">
        <f t="shared" si="58"/>
        <v>240000000</v>
      </c>
      <c r="AO109" s="595">
        <f t="shared" si="58"/>
        <v>240000000</v>
      </c>
      <c r="AP109" s="595">
        <f t="shared" si="58"/>
        <v>0</v>
      </c>
      <c r="AQ109" s="595">
        <f t="shared" si="58"/>
        <v>0</v>
      </c>
      <c r="AR109" s="595">
        <f t="shared" si="58"/>
        <v>0</v>
      </c>
      <c r="AS109" s="595">
        <f t="shared" si="58"/>
        <v>0</v>
      </c>
      <c r="AT109" s="595">
        <f t="shared" si="58"/>
        <v>0</v>
      </c>
      <c r="AU109" s="595">
        <f t="shared" ref="AU109" si="59">SUM(AO109:AT109)</f>
        <v>240000000</v>
      </c>
      <c r="AV109" s="595">
        <f t="shared" ref="AV109:BA109" si="60">+AO109</f>
        <v>240000000</v>
      </c>
      <c r="AW109" s="595">
        <f t="shared" si="60"/>
        <v>0</v>
      </c>
      <c r="AX109" s="595">
        <f t="shared" si="60"/>
        <v>0</v>
      </c>
      <c r="AY109" s="595">
        <f t="shared" si="60"/>
        <v>0</v>
      </c>
      <c r="AZ109" s="595">
        <f t="shared" si="60"/>
        <v>0</v>
      </c>
      <c r="BA109" s="595">
        <f t="shared" si="60"/>
        <v>0</v>
      </c>
      <c r="BB109" s="595">
        <f t="shared" ref="BB109" si="61">SUM(AV109:BA109)</f>
        <v>240000000</v>
      </c>
      <c r="BC109" s="596">
        <f t="shared" ref="BC109" si="62">+BB109+AU109+AN109+AG109</f>
        <v>960000000</v>
      </c>
      <c r="BD109" s="304"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6" t="s">
        <v>821</v>
      </c>
      <c r="EM109" s="321" t="s">
        <v>820</v>
      </c>
      <c r="EN109" s="277" t="s">
        <v>653</v>
      </c>
      <c r="EO109" s="277">
        <v>0</v>
      </c>
      <c r="EP109" s="277">
        <v>1</v>
      </c>
      <c r="EQ109" s="279">
        <v>0.2</v>
      </c>
      <c r="ER109" s="279">
        <v>0.3</v>
      </c>
      <c r="ES109" s="332">
        <v>0.25</v>
      </c>
      <c r="ET109" s="842">
        <v>0.25</v>
      </c>
    </row>
    <row r="110" spans="1:150" ht="66.75" customHeight="1" thickBot="1" x14ac:dyDescent="0.25">
      <c r="A110" s="280" t="s">
        <v>53</v>
      </c>
      <c r="B110" s="601" t="s">
        <v>54</v>
      </c>
      <c r="C110" s="602" t="s">
        <v>55</v>
      </c>
      <c r="D110" s="602"/>
      <c r="E110" s="21" t="s">
        <v>818</v>
      </c>
      <c r="F110" s="603" t="str">
        <f t="shared" si="26"/>
        <v>E1.P_J</v>
      </c>
      <c r="G110" s="569" t="s">
        <v>172</v>
      </c>
      <c r="H110" s="569" t="s">
        <v>290</v>
      </c>
      <c r="I110" s="500"/>
      <c r="J110" s="287" t="s">
        <v>61</v>
      </c>
      <c r="K110" s="288" t="str">
        <f t="shared" si="27"/>
        <v>E1.P_J.MR1</v>
      </c>
      <c r="L110" s="413" t="s">
        <v>261</v>
      </c>
      <c r="M110" s="414" t="s">
        <v>532</v>
      </c>
      <c r="N110" s="392">
        <v>260</v>
      </c>
      <c r="O110" s="431">
        <v>318</v>
      </c>
      <c r="P110" s="380" t="s">
        <v>87</v>
      </c>
      <c r="Q110" s="395" t="str">
        <f t="shared" si="28"/>
        <v>E1.P_J.MR1-MP02-1</v>
      </c>
      <c r="R110" s="480" t="s">
        <v>823</v>
      </c>
      <c r="S110" s="342" t="s">
        <v>653</v>
      </c>
      <c r="T110" s="354">
        <v>1</v>
      </c>
      <c r="U110" s="355">
        <v>1</v>
      </c>
      <c r="V110" s="354" t="s">
        <v>102</v>
      </c>
      <c r="W110" s="398">
        <v>0.25</v>
      </c>
      <c r="X110" s="399">
        <v>0.25</v>
      </c>
      <c r="Y110" s="398">
        <v>0.25</v>
      </c>
      <c r="Z110" s="400">
        <v>0.25</v>
      </c>
      <c r="AA110" s="604"/>
      <c r="AB110" s="605"/>
      <c r="AC110" s="605"/>
      <c r="AD110" s="605"/>
      <c r="AE110" s="605"/>
      <c r="AF110" s="605"/>
      <c r="AG110" s="605"/>
      <c r="AH110" s="605"/>
      <c r="AI110" s="605"/>
      <c r="AJ110" s="605"/>
      <c r="AK110" s="605"/>
      <c r="AL110" s="605"/>
      <c r="AM110" s="605"/>
      <c r="AN110" s="605"/>
      <c r="AO110" s="605"/>
      <c r="AP110" s="605"/>
      <c r="AQ110" s="605"/>
      <c r="AR110" s="605"/>
      <c r="AS110" s="605"/>
      <c r="AT110" s="605"/>
      <c r="AU110" s="605"/>
      <c r="AV110" s="605"/>
      <c r="AW110" s="605"/>
      <c r="AX110" s="605"/>
      <c r="AY110" s="605"/>
      <c r="AZ110" s="605"/>
      <c r="BA110" s="605"/>
      <c r="BB110" s="605"/>
      <c r="BC110" s="606"/>
      <c r="BD110" s="304"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6" t="s">
        <v>824</v>
      </c>
      <c r="EM110" s="321" t="s">
        <v>823</v>
      </c>
      <c r="EN110" s="277" t="s">
        <v>653</v>
      </c>
      <c r="EO110" s="277">
        <v>1</v>
      </c>
      <c r="EP110" s="277">
        <v>1</v>
      </c>
      <c r="EQ110" s="332">
        <v>1</v>
      </c>
      <c r="ER110" s="332">
        <v>1</v>
      </c>
      <c r="ES110" s="332">
        <v>1</v>
      </c>
      <c r="ET110" s="842">
        <v>1</v>
      </c>
    </row>
    <row r="111" spans="1:150" ht="144.75" customHeight="1" x14ac:dyDescent="0.2">
      <c r="A111" s="237" t="s">
        <v>76</v>
      </c>
      <c r="B111" s="607" t="s">
        <v>77</v>
      </c>
      <c r="C111" s="608" t="s">
        <v>826</v>
      </c>
      <c r="D111" s="435" t="s">
        <v>827</v>
      </c>
      <c r="E111" s="3" t="s">
        <v>57</v>
      </c>
      <c r="F111" s="436" t="str">
        <f t="shared" si="26"/>
        <v>E2.P_A</v>
      </c>
      <c r="G111" s="609" t="s">
        <v>181</v>
      </c>
      <c r="H111" s="365" t="s">
        <v>302</v>
      </c>
      <c r="I111" s="610" t="s">
        <v>828</v>
      </c>
      <c r="J111" s="439" t="s">
        <v>61</v>
      </c>
      <c r="K111" s="402" t="str">
        <f t="shared" si="27"/>
        <v>E2.P_A.MR1</v>
      </c>
      <c r="L111" s="364" t="s">
        <v>275</v>
      </c>
      <c r="M111" s="365" t="s">
        <v>829</v>
      </c>
      <c r="N111" s="611">
        <v>4.7500000000000001E-2</v>
      </c>
      <c r="O111" s="611">
        <v>4.4999999999999998E-2</v>
      </c>
      <c r="P111" s="612" t="s">
        <v>64</v>
      </c>
      <c r="Q111" s="613" t="str">
        <f t="shared" si="28"/>
        <v>E2.P_A.MR1-MP01-1</v>
      </c>
      <c r="R111" s="421" t="s">
        <v>830</v>
      </c>
      <c r="S111" s="371" t="s">
        <v>831</v>
      </c>
      <c r="T111" s="372">
        <v>0</v>
      </c>
      <c r="U111" s="373">
        <v>1</v>
      </c>
      <c r="V111" s="372" t="s">
        <v>102</v>
      </c>
      <c r="W111" s="257">
        <v>1</v>
      </c>
      <c r="X111" s="374">
        <v>1</v>
      </c>
      <c r="Y111" s="257">
        <v>1</v>
      </c>
      <c r="Z111" s="375">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4"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8" t="s">
        <v>833</v>
      </c>
      <c r="EM111" s="321" t="s">
        <v>830</v>
      </c>
      <c r="EN111" s="277" t="s">
        <v>831</v>
      </c>
      <c r="EO111" s="277">
        <v>0</v>
      </c>
      <c r="EP111" s="277">
        <v>1</v>
      </c>
      <c r="EQ111" s="278">
        <v>1</v>
      </c>
      <c r="ER111" s="278">
        <v>1</v>
      </c>
      <c r="ES111" s="278">
        <v>1</v>
      </c>
      <c r="ET111" s="843">
        <v>1</v>
      </c>
    </row>
    <row r="112" spans="1:150" ht="36.75" customHeight="1" x14ac:dyDescent="0.2">
      <c r="A112" s="280" t="s">
        <v>76</v>
      </c>
      <c r="B112" s="433" t="s">
        <v>77</v>
      </c>
      <c r="C112" s="434" t="s">
        <v>826</v>
      </c>
      <c r="D112" s="434"/>
      <c r="E112" s="8" t="s">
        <v>57</v>
      </c>
      <c r="F112" s="284" t="str">
        <f t="shared" si="26"/>
        <v>E2.P_A</v>
      </c>
      <c r="G112" s="494" t="s">
        <v>181</v>
      </c>
      <c r="H112" s="614" t="s">
        <v>302</v>
      </c>
      <c r="I112" s="597"/>
      <c r="J112" s="287" t="s">
        <v>61</v>
      </c>
      <c r="K112" s="288" t="str">
        <f t="shared" si="27"/>
        <v>E2.P_A.MR1</v>
      </c>
      <c r="L112" s="413" t="s">
        <v>275</v>
      </c>
      <c r="M112" s="414" t="s">
        <v>829</v>
      </c>
      <c r="N112" s="615">
        <v>4.7500000000000001E-2</v>
      </c>
      <c r="O112" s="615">
        <v>4.4999999999999998E-2</v>
      </c>
      <c r="P112" s="380" t="s">
        <v>87</v>
      </c>
      <c r="Q112" s="381" t="str">
        <f t="shared" si="28"/>
        <v>E2.P_A.MR1-MP02-1</v>
      </c>
      <c r="R112" s="425" t="s">
        <v>835</v>
      </c>
      <c r="S112" s="317" t="s">
        <v>836</v>
      </c>
      <c r="T112" s="296">
        <v>0</v>
      </c>
      <c r="U112" s="297">
        <v>1</v>
      </c>
      <c r="V112" s="296" t="s">
        <v>102</v>
      </c>
      <c r="W112" s="298">
        <v>0</v>
      </c>
      <c r="X112" s="299">
        <v>1</v>
      </c>
      <c r="Y112" s="298">
        <v>1</v>
      </c>
      <c r="Z112" s="300">
        <v>1</v>
      </c>
      <c r="AA112" s="301"/>
      <c r="AB112" s="302"/>
      <c r="AC112" s="302"/>
      <c r="AD112" s="302"/>
      <c r="AE112" s="302"/>
      <c r="AF112" s="302"/>
      <c r="AG112" s="302"/>
      <c r="AH112" s="302"/>
      <c r="AI112" s="302"/>
      <c r="AJ112" s="302"/>
      <c r="AK112" s="302"/>
      <c r="AL112" s="302"/>
      <c r="AM112" s="302"/>
      <c r="AN112" s="302"/>
      <c r="AO112" s="302"/>
      <c r="AP112" s="302"/>
      <c r="AQ112" s="302"/>
      <c r="AR112" s="302"/>
      <c r="AS112" s="302"/>
      <c r="AT112" s="302"/>
      <c r="AU112" s="302"/>
      <c r="AV112" s="302"/>
      <c r="AW112" s="302"/>
      <c r="AX112" s="302"/>
      <c r="AY112" s="302"/>
      <c r="AZ112" s="302"/>
      <c r="BA112" s="302"/>
      <c r="BB112" s="302"/>
      <c r="BC112" s="303"/>
      <c r="BD112" s="304"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6" t="s">
        <v>837</v>
      </c>
      <c r="EM112" s="321" t="s">
        <v>835</v>
      </c>
      <c r="EN112" s="277" t="s">
        <v>836</v>
      </c>
      <c r="EO112" s="277">
        <v>0</v>
      </c>
      <c r="EP112" s="277">
        <v>1</v>
      </c>
      <c r="EQ112" s="278">
        <v>0</v>
      </c>
      <c r="ER112" s="278">
        <v>1</v>
      </c>
      <c r="ES112" s="278">
        <v>1</v>
      </c>
      <c r="ET112" s="843">
        <v>1</v>
      </c>
    </row>
    <row r="113" spans="1:150" ht="95.25" customHeight="1" x14ac:dyDescent="0.2">
      <c r="A113" s="280" t="s">
        <v>76</v>
      </c>
      <c r="B113" s="433" t="s">
        <v>77</v>
      </c>
      <c r="C113" s="434" t="s">
        <v>826</v>
      </c>
      <c r="D113" s="434"/>
      <c r="E113" s="8" t="s">
        <v>57</v>
      </c>
      <c r="F113" s="284" t="str">
        <f t="shared" si="26"/>
        <v>E2.P_A</v>
      </c>
      <c r="G113" s="494" t="s">
        <v>181</v>
      </c>
      <c r="H113" s="614" t="s">
        <v>302</v>
      </c>
      <c r="I113" s="597"/>
      <c r="J113" s="287" t="s">
        <v>61</v>
      </c>
      <c r="K113" s="288" t="str">
        <f t="shared" si="27"/>
        <v>E2.P_A.MR1</v>
      </c>
      <c r="L113" s="413" t="s">
        <v>275</v>
      </c>
      <c r="M113" s="414" t="s">
        <v>829</v>
      </c>
      <c r="N113" s="615">
        <v>4.7500000000000001E-2</v>
      </c>
      <c r="O113" s="615">
        <v>4.4999999999999998E-2</v>
      </c>
      <c r="P113" s="380" t="s">
        <v>99</v>
      </c>
      <c r="Q113" s="381" t="str">
        <f t="shared" si="28"/>
        <v>E2.P_A.MR1-MP03-1</v>
      </c>
      <c r="R113" s="425" t="s">
        <v>839</v>
      </c>
      <c r="S113" s="317" t="s">
        <v>840</v>
      </c>
      <c r="T113" s="322">
        <v>0.25</v>
      </c>
      <c r="U113" s="323">
        <v>0.3</v>
      </c>
      <c r="V113" s="322" t="s">
        <v>67</v>
      </c>
      <c r="W113" s="324">
        <v>0.25</v>
      </c>
      <c r="X113" s="325">
        <v>0.26</v>
      </c>
      <c r="Y113" s="324">
        <v>0.28999999999999998</v>
      </c>
      <c r="Z113" s="319">
        <v>0.3</v>
      </c>
      <c r="AA113" s="327"/>
      <c r="AB113" s="328"/>
      <c r="AC113" s="328"/>
      <c r="AD113" s="328"/>
      <c r="AE113" s="328"/>
      <c r="AF113" s="328"/>
      <c r="AG113" s="328"/>
      <c r="AH113" s="328"/>
      <c r="AI113" s="328"/>
      <c r="AJ113" s="328"/>
      <c r="AK113" s="328"/>
      <c r="AL113" s="328"/>
      <c r="AM113" s="328"/>
      <c r="AN113" s="328"/>
      <c r="AO113" s="328"/>
      <c r="AP113" s="328"/>
      <c r="AQ113" s="328"/>
      <c r="AR113" s="328"/>
      <c r="AS113" s="328"/>
      <c r="AT113" s="328"/>
      <c r="AU113" s="328"/>
      <c r="AV113" s="328"/>
      <c r="AW113" s="328"/>
      <c r="AX113" s="328"/>
      <c r="AY113" s="328"/>
      <c r="AZ113" s="328"/>
      <c r="BA113" s="328"/>
      <c r="BB113" s="328"/>
      <c r="BC113" s="329"/>
      <c r="BD113" s="304"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6" t="s">
        <v>841</v>
      </c>
      <c r="EM113" s="321" t="s">
        <v>839</v>
      </c>
      <c r="EN113" s="277" t="s">
        <v>1904</v>
      </c>
      <c r="EO113" s="332">
        <v>25</v>
      </c>
      <c r="EP113" s="332">
        <v>30</v>
      </c>
      <c r="EQ113" s="332">
        <v>25</v>
      </c>
      <c r="ER113" s="332">
        <v>26</v>
      </c>
      <c r="ES113" s="332">
        <v>29</v>
      </c>
      <c r="ET113" s="847">
        <v>30</v>
      </c>
    </row>
    <row r="114" spans="1:150" ht="48" customHeight="1" x14ac:dyDescent="0.2">
      <c r="A114" s="280" t="s">
        <v>76</v>
      </c>
      <c r="B114" s="433" t="s">
        <v>77</v>
      </c>
      <c r="C114" s="434" t="s">
        <v>826</v>
      </c>
      <c r="D114" s="434"/>
      <c r="E114" s="8" t="s">
        <v>57</v>
      </c>
      <c r="F114" s="284" t="str">
        <f t="shared" si="26"/>
        <v>E2.P_A</v>
      </c>
      <c r="G114" s="494" t="s">
        <v>181</v>
      </c>
      <c r="H114" s="614" t="s">
        <v>302</v>
      </c>
      <c r="I114" s="597"/>
      <c r="J114" s="287" t="s">
        <v>61</v>
      </c>
      <c r="K114" s="288" t="str">
        <f t="shared" si="27"/>
        <v>E2.P_A.MR1</v>
      </c>
      <c r="L114" s="413" t="s">
        <v>275</v>
      </c>
      <c r="M114" s="414" t="s">
        <v>829</v>
      </c>
      <c r="N114" s="615">
        <v>4.7500000000000001E-2</v>
      </c>
      <c r="O114" s="615">
        <v>4.4999999999999998E-2</v>
      </c>
      <c r="P114" s="380" t="s">
        <v>112</v>
      </c>
      <c r="Q114" s="381" t="str">
        <f t="shared" si="28"/>
        <v>E2.P_A.MR1-MP04-1</v>
      </c>
      <c r="R114" s="425" t="s">
        <v>843</v>
      </c>
      <c r="S114" s="317" t="s">
        <v>844</v>
      </c>
      <c r="T114" s="322">
        <v>0.38</v>
      </c>
      <c r="U114" s="323">
        <v>0.57999999999999996</v>
      </c>
      <c r="V114" s="322" t="s">
        <v>67</v>
      </c>
      <c r="W114" s="318">
        <v>0.4</v>
      </c>
      <c r="X114" s="325">
        <v>0.45</v>
      </c>
      <c r="Y114" s="318">
        <v>0.5</v>
      </c>
      <c r="Z114" s="326">
        <v>0.57999999999999996</v>
      </c>
      <c r="AA114" s="327"/>
      <c r="AB114" s="328"/>
      <c r="AC114" s="328"/>
      <c r="AD114" s="328"/>
      <c r="AE114" s="328"/>
      <c r="AF114" s="328"/>
      <c r="AG114" s="328"/>
      <c r="AH114" s="328"/>
      <c r="AI114" s="328"/>
      <c r="AJ114" s="328"/>
      <c r="AK114" s="328"/>
      <c r="AL114" s="328"/>
      <c r="AM114" s="328"/>
      <c r="AN114" s="328"/>
      <c r="AO114" s="328"/>
      <c r="AP114" s="328"/>
      <c r="AQ114" s="328"/>
      <c r="AR114" s="328"/>
      <c r="AS114" s="328"/>
      <c r="AT114" s="328"/>
      <c r="AU114" s="328"/>
      <c r="AV114" s="328"/>
      <c r="AW114" s="328"/>
      <c r="AX114" s="328"/>
      <c r="AY114" s="328"/>
      <c r="AZ114" s="328"/>
      <c r="BA114" s="328"/>
      <c r="BB114" s="328"/>
      <c r="BC114" s="329"/>
      <c r="BD114" s="304"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6" t="s">
        <v>845</v>
      </c>
      <c r="EM114" s="321" t="s">
        <v>843</v>
      </c>
      <c r="EN114" s="277" t="s">
        <v>1905</v>
      </c>
      <c r="EO114" s="279">
        <v>38</v>
      </c>
      <c r="EP114" s="279">
        <v>58</v>
      </c>
      <c r="EQ114" s="279">
        <v>40</v>
      </c>
      <c r="ER114" s="332">
        <v>45</v>
      </c>
      <c r="ES114" s="279">
        <v>50</v>
      </c>
      <c r="ET114" s="842">
        <v>58</v>
      </c>
    </row>
    <row r="115" spans="1:150" ht="64.5" customHeight="1" x14ac:dyDescent="0.2">
      <c r="A115" s="280" t="s">
        <v>76</v>
      </c>
      <c r="B115" s="433" t="s">
        <v>77</v>
      </c>
      <c r="C115" s="434" t="s">
        <v>826</v>
      </c>
      <c r="D115" s="434"/>
      <c r="E115" s="8" t="s">
        <v>57</v>
      </c>
      <c r="F115" s="284" t="str">
        <f t="shared" si="26"/>
        <v>E2.P_A</v>
      </c>
      <c r="G115" s="494" t="s">
        <v>181</v>
      </c>
      <c r="H115" s="614" t="s">
        <v>302</v>
      </c>
      <c r="I115" s="597"/>
      <c r="J115" s="287" t="s">
        <v>61</v>
      </c>
      <c r="K115" s="288" t="str">
        <f t="shared" si="27"/>
        <v>E2.P_A.MR1</v>
      </c>
      <c r="L115" s="413" t="s">
        <v>275</v>
      </c>
      <c r="M115" s="414" t="s">
        <v>829</v>
      </c>
      <c r="N115" s="615">
        <v>4.7500000000000001E-2</v>
      </c>
      <c r="O115" s="615">
        <v>4.4999999999999998E-2</v>
      </c>
      <c r="P115" s="380" t="s">
        <v>122</v>
      </c>
      <c r="Q115" s="381" t="str">
        <f t="shared" si="28"/>
        <v>E2.P_A.MR1-MP05-1</v>
      </c>
      <c r="R115" s="425" t="s">
        <v>847</v>
      </c>
      <c r="S115" s="317" t="s">
        <v>848</v>
      </c>
      <c r="T115" s="322">
        <v>0.02</v>
      </c>
      <c r="U115" s="323">
        <v>0.1</v>
      </c>
      <c r="V115" s="322" t="s">
        <v>67</v>
      </c>
      <c r="W115" s="298">
        <v>2</v>
      </c>
      <c r="X115" s="299">
        <v>4</v>
      </c>
      <c r="Y115" s="298">
        <v>6</v>
      </c>
      <c r="Z115" s="300">
        <v>10</v>
      </c>
      <c r="AA115" s="327"/>
      <c r="AB115" s="328"/>
      <c r="AC115" s="328"/>
      <c r="AD115" s="328"/>
      <c r="AE115" s="328"/>
      <c r="AF115" s="328"/>
      <c r="AG115" s="328"/>
      <c r="AH115" s="328"/>
      <c r="AI115" s="328"/>
      <c r="AJ115" s="328"/>
      <c r="AK115" s="328"/>
      <c r="AL115" s="328"/>
      <c r="AM115" s="328"/>
      <c r="AN115" s="328"/>
      <c r="AO115" s="328"/>
      <c r="AP115" s="328"/>
      <c r="AQ115" s="328"/>
      <c r="AR115" s="328"/>
      <c r="AS115" s="328"/>
      <c r="AT115" s="328"/>
      <c r="AU115" s="328"/>
      <c r="AV115" s="328"/>
      <c r="AW115" s="328"/>
      <c r="AX115" s="328"/>
      <c r="AY115" s="328"/>
      <c r="AZ115" s="328"/>
      <c r="BA115" s="328"/>
      <c r="BB115" s="328"/>
      <c r="BC115" s="329"/>
      <c r="BD115" s="304"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6" t="s">
        <v>849</v>
      </c>
      <c r="EM115" s="321" t="s">
        <v>847</v>
      </c>
      <c r="EN115" s="277" t="s">
        <v>1906</v>
      </c>
      <c r="EO115" s="278">
        <v>2</v>
      </c>
      <c r="EP115" s="841">
        <v>10</v>
      </c>
      <c r="EQ115" s="841">
        <v>2</v>
      </c>
      <c r="ER115" s="841">
        <v>4</v>
      </c>
      <c r="ES115" s="841">
        <v>6</v>
      </c>
      <c r="ET115" s="856">
        <v>10</v>
      </c>
    </row>
    <row r="116" spans="1:150" ht="63" customHeight="1" x14ac:dyDescent="0.2">
      <c r="A116" s="280" t="s">
        <v>76</v>
      </c>
      <c r="B116" s="433" t="s">
        <v>77</v>
      </c>
      <c r="C116" s="434" t="s">
        <v>826</v>
      </c>
      <c r="D116" s="434"/>
      <c r="E116" s="8" t="s">
        <v>57</v>
      </c>
      <c r="F116" s="284" t="str">
        <f t="shared" si="26"/>
        <v>E2.P_A</v>
      </c>
      <c r="G116" s="494" t="s">
        <v>181</v>
      </c>
      <c r="H116" s="614" t="s">
        <v>302</v>
      </c>
      <c r="I116" s="597"/>
      <c r="J116" s="287" t="s">
        <v>61</v>
      </c>
      <c r="K116" s="288" t="str">
        <f t="shared" si="27"/>
        <v>E2.P_A.MR1</v>
      </c>
      <c r="L116" s="413" t="s">
        <v>275</v>
      </c>
      <c r="M116" s="414" t="s">
        <v>829</v>
      </c>
      <c r="N116" s="615">
        <v>4.7500000000000001E-2</v>
      </c>
      <c r="O116" s="615">
        <v>4.4999999999999998E-2</v>
      </c>
      <c r="P116" s="380" t="s">
        <v>132</v>
      </c>
      <c r="Q116" s="381" t="str">
        <f t="shared" si="28"/>
        <v>E2.P_A.MR1-MP06-1</v>
      </c>
      <c r="R116" s="425" t="s">
        <v>851</v>
      </c>
      <c r="S116" s="317" t="s">
        <v>852</v>
      </c>
      <c r="T116" s="296">
        <v>2</v>
      </c>
      <c r="U116" s="297">
        <v>3</v>
      </c>
      <c r="V116" s="296" t="s">
        <v>67</v>
      </c>
      <c r="W116" s="298">
        <v>1</v>
      </c>
      <c r="X116" s="299">
        <v>2</v>
      </c>
      <c r="Y116" s="298">
        <v>3</v>
      </c>
      <c r="Z116" s="300">
        <v>3</v>
      </c>
      <c r="AA116" s="301"/>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c r="BB116" s="302"/>
      <c r="BC116" s="303"/>
      <c r="BD116" s="304"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6" t="s">
        <v>853</v>
      </c>
      <c r="EM116" s="321" t="s">
        <v>851</v>
      </c>
      <c r="EN116" s="277" t="s">
        <v>852</v>
      </c>
      <c r="EO116" s="277">
        <v>2</v>
      </c>
      <c r="EP116" s="277">
        <v>3</v>
      </c>
      <c r="EQ116" s="278">
        <v>1</v>
      </c>
      <c r="ER116" s="278">
        <v>1</v>
      </c>
      <c r="ES116" s="279">
        <v>0.5</v>
      </c>
      <c r="ET116" s="847">
        <v>0.5</v>
      </c>
    </row>
    <row r="117" spans="1:150" ht="93" customHeight="1" x14ac:dyDescent="0.2">
      <c r="A117" s="280" t="s">
        <v>76</v>
      </c>
      <c r="B117" s="433" t="s">
        <v>77</v>
      </c>
      <c r="C117" s="434" t="s">
        <v>826</v>
      </c>
      <c r="D117" s="434"/>
      <c r="E117" s="8" t="s">
        <v>57</v>
      </c>
      <c r="F117" s="284" t="str">
        <f t="shared" si="26"/>
        <v>E2.P_A</v>
      </c>
      <c r="G117" s="494" t="s">
        <v>181</v>
      </c>
      <c r="H117" s="614" t="s">
        <v>302</v>
      </c>
      <c r="I117" s="597"/>
      <c r="J117" s="287" t="s">
        <v>61</v>
      </c>
      <c r="K117" s="288" t="str">
        <f t="shared" si="27"/>
        <v>E2.P_A.MR1</v>
      </c>
      <c r="L117" s="413" t="s">
        <v>275</v>
      </c>
      <c r="M117" s="414" t="s">
        <v>829</v>
      </c>
      <c r="N117" s="615">
        <v>4.7500000000000001E-2</v>
      </c>
      <c r="O117" s="615">
        <v>4.4999999999999998E-2</v>
      </c>
      <c r="P117" s="380" t="s">
        <v>142</v>
      </c>
      <c r="Q117" s="381" t="str">
        <f t="shared" si="28"/>
        <v>E2.P_A.MR1-MP07-1</v>
      </c>
      <c r="R117" s="425" t="s">
        <v>855</v>
      </c>
      <c r="S117" s="317" t="s">
        <v>856</v>
      </c>
      <c r="T117" s="322">
        <v>0.05</v>
      </c>
      <c r="U117" s="323">
        <v>0.3</v>
      </c>
      <c r="V117" s="322" t="s">
        <v>67</v>
      </c>
      <c r="W117" s="298">
        <v>5</v>
      </c>
      <c r="X117" s="299">
        <v>15</v>
      </c>
      <c r="Y117" s="298">
        <v>25</v>
      </c>
      <c r="Z117" s="300">
        <v>30</v>
      </c>
      <c r="AA117" s="327"/>
      <c r="AB117" s="328"/>
      <c r="AC117" s="328"/>
      <c r="AD117" s="328"/>
      <c r="AE117" s="328"/>
      <c r="AF117" s="328"/>
      <c r="AG117" s="328"/>
      <c r="AH117" s="328"/>
      <c r="AI117" s="328"/>
      <c r="AJ117" s="328"/>
      <c r="AK117" s="328"/>
      <c r="AL117" s="328"/>
      <c r="AM117" s="328"/>
      <c r="AN117" s="328"/>
      <c r="AO117" s="328"/>
      <c r="AP117" s="328"/>
      <c r="AQ117" s="328"/>
      <c r="AR117" s="328"/>
      <c r="AS117" s="328"/>
      <c r="AT117" s="328"/>
      <c r="AU117" s="328"/>
      <c r="AV117" s="328"/>
      <c r="AW117" s="328"/>
      <c r="AX117" s="328"/>
      <c r="AY117" s="328"/>
      <c r="AZ117" s="328"/>
      <c r="BA117" s="328"/>
      <c r="BB117" s="328"/>
      <c r="BC117" s="329"/>
      <c r="BD117" s="304"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6" t="s">
        <v>857</v>
      </c>
      <c r="EM117" s="321" t="s">
        <v>855</v>
      </c>
      <c r="EN117" s="277" t="s">
        <v>1907</v>
      </c>
      <c r="EO117" s="278">
        <v>5</v>
      </c>
      <c r="EP117" s="841">
        <v>30</v>
      </c>
      <c r="EQ117" s="841">
        <v>5</v>
      </c>
      <c r="ER117" s="841">
        <v>15</v>
      </c>
      <c r="ES117" s="841">
        <v>25</v>
      </c>
      <c r="ET117" s="856">
        <v>30</v>
      </c>
    </row>
    <row r="118" spans="1:150" ht="34.5" customHeight="1" x14ac:dyDescent="0.2">
      <c r="A118" s="280" t="s">
        <v>76</v>
      </c>
      <c r="B118" s="433" t="s">
        <v>77</v>
      </c>
      <c r="C118" s="434" t="s">
        <v>826</v>
      </c>
      <c r="D118" s="434"/>
      <c r="E118" s="8" t="s">
        <v>57</v>
      </c>
      <c r="F118" s="284" t="str">
        <f t="shared" si="26"/>
        <v>E2.P_A</v>
      </c>
      <c r="G118" s="494" t="s">
        <v>181</v>
      </c>
      <c r="H118" s="614" t="s">
        <v>302</v>
      </c>
      <c r="I118" s="597"/>
      <c r="J118" s="287" t="s">
        <v>61</v>
      </c>
      <c r="K118" s="288" t="str">
        <f t="shared" si="27"/>
        <v>E2.P_A.MR1</v>
      </c>
      <c r="L118" s="413" t="s">
        <v>275</v>
      </c>
      <c r="M118" s="414" t="s">
        <v>829</v>
      </c>
      <c r="N118" s="615">
        <v>4.7500000000000001E-2</v>
      </c>
      <c r="O118" s="615">
        <v>4.4999999999999998E-2</v>
      </c>
      <c r="P118" s="380" t="s">
        <v>156</v>
      </c>
      <c r="Q118" s="381" t="str">
        <f t="shared" si="28"/>
        <v>E2.P_A.MR1-MP08-1</v>
      </c>
      <c r="R118" s="425" t="s">
        <v>859</v>
      </c>
      <c r="S118" s="317" t="s">
        <v>860</v>
      </c>
      <c r="T118" s="296">
        <v>1</v>
      </c>
      <c r="U118" s="297">
        <v>2</v>
      </c>
      <c r="V118" s="296" t="s">
        <v>67</v>
      </c>
      <c r="W118" s="298">
        <v>0</v>
      </c>
      <c r="X118" s="299">
        <v>1</v>
      </c>
      <c r="Y118" s="298">
        <v>2</v>
      </c>
      <c r="Z118" s="300">
        <v>2</v>
      </c>
      <c r="AA118" s="301"/>
      <c r="AB118" s="302"/>
      <c r="AC118" s="302"/>
      <c r="AD118" s="302"/>
      <c r="AE118" s="302"/>
      <c r="AF118" s="302"/>
      <c r="AG118" s="302"/>
      <c r="AH118" s="302"/>
      <c r="AI118" s="302"/>
      <c r="AJ118" s="302"/>
      <c r="AK118" s="302"/>
      <c r="AL118" s="302"/>
      <c r="AM118" s="302"/>
      <c r="AN118" s="302"/>
      <c r="AO118" s="302"/>
      <c r="AP118" s="302"/>
      <c r="AQ118" s="302"/>
      <c r="AR118" s="302"/>
      <c r="AS118" s="302"/>
      <c r="AT118" s="302"/>
      <c r="AU118" s="302"/>
      <c r="AV118" s="302"/>
      <c r="AW118" s="302"/>
      <c r="AX118" s="302"/>
      <c r="AY118" s="302"/>
      <c r="AZ118" s="302"/>
      <c r="BA118" s="302"/>
      <c r="BB118" s="302"/>
      <c r="BC118" s="303"/>
      <c r="BD118" s="304"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6" t="s">
        <v>861</v>
      </c>
      <c r="EM118" s="321" t="s">
        <v>859</v>
      </c>
      <c r="EN118" s="277" t="s">
        <v>860</v>
      </c>
      <c r="EO118" s="277">
        <v>1</v>
      </c>
      <c r="EP118" s="840">
        <v>2</v>
      </c>
      <c r="EQ118" s="841">
        <v>0</v>
      </c>
      <c r="ER118" s="848">
        <v>0</v>
      </c>
      <c r="ES118" s="841">
        <v>1</v>
      </c>
      <c r="ET118" s="849">
        <v>1</v>
      </c>
    </row>
    <row r="119" spans="1:150" ht="48" customHeight="1" x14ac:dyDescent="0.2">
      <c r="A119" s="280" t="s">
        <v>76</v>
      </c>
      <c r="B119" s="433" t="s">
        <v>77</v>
      </c>
      <c r="C119" s="434" t="s">
        <v>826</v>
      </c>
      <c r="D119" s="434"/>
      <c r="E119" s="8" t="s">
        <v>57</v>
      </c>
      <c r="F119" s="284" t="str">
        <f t="shared" si="26"/>
        <v>E2.P_A</v>
      </c>
      <c r="G119" s="494" t="s">
        <v>181</v>
      </c>
      <c r="H119" s="614" t="s">
        <v>302</v>
      </c>
      <c r="I119" s="597"/>
      <c r="J119" s="287" t="s">
        <v>61</v>
      </c>
      <c r="K119" s="288" t="str">
        <f t="shared" si="27"/>
        <v>E2.P_A.MR1</v>
      </c>
      <c r="L119" s="413" t="s">
        <v>275</v>
      </c>
      <c r="M119" s="414" t="s">
        <v>829</v>
      </c>
      <c r="N119" s="615">
        <v>4.7500000000000001E-2</v>
      </c>
      <c r="O119" s="615">
        <v>4.4999999999999998E-2</v>
      </c>
      <c r="P119" s="380" t="s">
        <v>515</v>
      </c>
      <c r="Q119" s="381" t="str">
        <f t="shared" si="28"/>
        <v>E2.P_A.MR1-MP09-1</v>
      </c>
      <c r="R119" s="425" t="s">
        <v>863</v>
      </c>
      <c r="S119" s="317" t="s">
        <v>864</v>
      </c>
      <c r="T119" s="322">
        <v>0</v>
      </c>
      <c r="U119" s="323">
        <v>0.4</v>
      </c>
      <c r="V119" s="322" t="s">
        <v>67</v>
      </c>
      <c r="W119" s="298">
        <v>5</v>
      </c>
      <c r="X119" s="299">
        <v>15</v>
      </c>
      <c r="Y119" s="298">
        <v>30</v>
      </c>
      <c r="Z119" s="300">
        <v>40</v>
      </c>
      <c r="AA119" s="327"/>
      <c r="AB119" s="328"/>
      <c r="AC119" s="328"/>
      <c r="AD119" s="328"/>
      <c r="AE119" s="328"/>
      <c r="AF119" s="328"/>
      <c r="AG119" s="328"/>
      <c r="AH119" s="328"/>
      <c r="AI119" s="328"/>
      <c r="AJ119" s="328"/>
      <c r="AK119" s="328"/>
      <c r="AL119" s="328"/>
      <c r="AM119" s="328"/>
      <c r="AN119" s="328"/>
      <c r="AO119" s="328"/>
      <c r="AP119" s="328"/>
      <c r="AQ119" s="328"/>
      <c r="AR119" s="328"/>
      <c r="AS119" s="328"/>
      <c r="AT119" s="328"/>
      <c r="AU119" s="328"/>
      <c r="AV119" s="328"/>
      <c r="AW119" s="328"/>
      <c r="AX119" s="328"/>
      <c r="AY119" s="328"/>
      <c r="AZ119" s="328"/>
      <c r="BA119" s="328"/>
      <c r="BB119" s="328"/>
      <c r="BC119" s="329"/>
      <c r="BD119" s="304"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6" t="s">
        <v>865</v>
      </c>
      <c r="EM119" s="321" t="s">
        <v>863</v>
      </c>
      <c r="EN119" s="277" t="s">
        <v>864</v>
      </c>
      <c r="EO119" s="278">
        <v>0</v>
      </c>
      <c r="EP119" s="841">
        <v>40</v>
      </c>
      <c r="EQ119" s="841">
        <v>5</v>
      </c>
      <c r="ER119" s="841">
        <v>15</v>
      </c>
      <c r="ES119" s="841">
        <v>30</v>
      </c>
      <c r="ET119" s="856">
        <v>40</v>
      </c>
    </row>
    <row r="120" spans="1:150" ht="49.5" customHeight="1" thickBot="1" x14ac:dyDescent="0.25">
      <c r="A120" s="280" t="s">
        <v>76</v>
      </c>
      <c r="B120" s="433" t="s">
        <v>77</v>
      </c>
      <c r="C120" s="434" t="s">
        <v>826</v>
      </c>
      <c r="D120" s="434"/>
      <c r="E120" s="8" t="s">
        <v>57</v>
      </c>
      <c r="F120" s="284" t="str">
        <f t="shared" si="26"/>
        <v>E2.P_A</v>
      </c>
      <c r="G120" s="499" t="s">
        <v>181</v>
      </c>
      <c r="H120" s="616" t="s">
        <v>302</v>
      </c>
      <c r="I120" s="597"/>
      <c r="J120" s="344" t="s">
        <v>61</v>
      </c>
      <c r="K120" s="404" t="str">
        <f t="shared" si="27"/>
        <v>E2.P_A.MR1</v>
      </c>
      <c r="L120" s="429" t="s">
        <v>275</v>
      </c>
      <c r="M120" s="414" t="s">
        <v>829</v>
      </c>
      <c r="N120" s="617">
        <v>4.7500000000000001E-2</v>
      </c>
      <c r="O120" s="617">
        <v>4.4999999999999998E-2</v>
      </c>
      <c r="P120" s="380" t="s">
        <v>522</v>
      </c>
      <c r="Q120" s="395" t="str">
        <f t="shared" si="28"/>
        <v>E2.P_A.MR1-MP10-1</v>
      </c>
      <c r="R120" s="432" t="s">
        <v>867</v>
      </c>
      <c r="S120" s="353" t="s">
        <v>868</v>
      </c>
      <c r="T120" s="564">
        <v>0</v>
      </c>
      <c r="U120" s="565">
        <v>0.9</v>
      </c>
      <c r="V120" s="564" t="s">
        <v>67</v>
      </c>
      <c r="W120" s="356">
        <v>0</v>
      </c>
      <c r="X120" s="357">
        <v>5</v>
      </c>
      <c r="Y120" s="356">
        <v>40</v>
      </c>
      <c r="Z120" s="358">
        <v>45</v>
      </c>
      <c r="AA120" s="327"/>
      <c r="AB120" s="328"/>
      <c r="AC120" s="328"/>
      <c r="AD120" s="328"/>
      <c r="AE120" s="328"/>
      <c r="AF120" s="328"/>
      <c r="AG120" s="328"/>
      <c r="AH120" s="328"/>
      <c r="AI120" s="328"/>
      <c r="AJ120" s="328"/>
      <c r="AK120" s="328"/>
      <c r="AL120" s="328"/>
      <c r="AM120" s="328"/>
      <c r="AN120" s="328"/>
      <c r="AO120" s="328"/>
      <c r="AP120" s="328"/>
      <c r="AQ120" s="328"/>
      <c r="AR120" s="328"/>
      <c r="AS120" s="328"/>
      <c r="AT120" s="328"/>
      <c r="AU120" s="328"/>
      <c r="AV120" s="328"/>
      <c r="AW120" s="328"/>
      <c r="AX120" s="328"/>
      <c r="AY120" s="328"/>
      <c r="AZ120" s="328"/>
      <c r="BA120" s="328"/>
      <c r="BB120" s="328"/>
      <c r="BC120" s="329"/>
      <c r="BD120" s="304"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6" t="s">
        <v>869</v>
      </c>
      <c r="EM120" s="321" t="s">
        <v>867</v>
      </c>
      <c r="EN120" s="277" t="s">
        <v>868</v>
      </c>
      <c r="EO120" s="278">
        <v>0</v>
      </c>
      <c r="EP120" s="841">
        <v>90</v>
      </c>
      <c r="EQ120" s="841">
        <v>0</v>
      </c>
      <c r="ER120" s="841">
        <v>5</v>
      </c>
      <c r="ES120" s="841">
        <v>40</v>
      </c>
      <c r="ET120" s="856">
        <v>45</v>
      </c>
    </row>
    <row r="121" spans="1:150" ht="122.25" customHeight="1" x14ac:dyDescent="0.2">
      <c r="A121" s="280" t="s">
        <v>76</v>
      </c>
      <c r="B121" s="433" t="s">
        <v>77</v>
      </c>
      <c r="C121" s="434" t="s">
        <v>826</v>
      </c>
      <c r="D121" s="435" t="s">
        <v>827</v>
      </c>
      <c r="E121" s="3" t="s">
        <v>372</v>
      </c>
      <c r="F121" s="436" t="str">
        <f t="shared" si="26"/>
        <v>E2.P_B</v>
      </c>
      <c r="G121" s="618" t="s">
        <v>192</v>
      </c>
      <c r="H121" s="619" t="s">
        <v>313</v>
      </c>
      <c r="I121" s="620" t="s">
        <v>871</v>
      </c>
      <c r="J121" s="459" t="s">
        <v>61</v>
      </c>
      <c r="K121" s="460" t="str">
        <f t="shared" si="27"/>
        <v>E2.P_B.MR1</v>
      </c>
      <c r="L121" s="364" t="s">
        <v>286</v>
      </c>
      <c r="M121" s="365" t="s">
        <v>872</v>
      </c>
      <c r="N121" s="366">
        <v>184</v>
      </c>
      <c r="O121" s="249">
        <v>230</v>
      </c>
      <c r="P121" s="380" t="s">
        <v>64</v>
      </c>
      <c r="Q121" s="369" t="str">
        <f t="shared" si="28"/>
        <v>E2.P_B.MR1-MP01-1</v>
      </c>
      <c r="R121" s="510" t="s">
        <v>873</v>
      </c>
      <c r="S121" s="511" t="s">
        <v>874</v>
      </c>
      <c r="T121" s="621">
        <v>1</v>
      </c>
      <c r="U121" s="622">
        <v>2</v>
      </c>
      <c r="V121" s="372" t="s">
        <v>67</v>
      </c>
      <c r="W121" s="259">
        <v>0.5</v>
      </c>
      <c r="X121" s="258">
        <v>0.5</v>
      </c>
      <c r="Y121" s="259">
        <v>0.5</v>
      </c>
      <c r="Z121" s="260">
        <v>0.5</v>
      </c>
      <c r="AA121" s="594">
        <f>30000000+30000000+56000000+100000000+15000000</f>
        <v>231000000</v>
      </c>
      <c r="AB121" s="595">
        <v>0</v>
      </c>
      <c r="AC121" s="595">
        <v>100000000</v>
      </c>
      <c r="AD121" s="595">
        <v>0</v>
      </c>
      <c r="AE121" s="595">
        <v>0</v>
      </c>
      <c r="AF121" s="595">
        <v>0</v>
      </c>
      <c r="AG121" s="595">
        <f t="shared" ref="AG121" si="68">SUM(AA121:AF121)</f>
        <v>331000000</v>
      </c>
      <c r="AH121" s="595">
        <f t="shared" ref="AH121:AM121" si="69">AA121*1.035</f>
        <v>239084999.99999997</v>
      </c>
      <c r="AI121" s="595">
        <f t="shared" si="69"/>
        <v>0</v>
      </c>
      <c r="AJ121" s="595">
        <f t="shared" si="69"/>
        <v>103499999.99999999</v>
      </c>
      <c r="AK121" s="595">
        <f t="shared" si="69"/>
        <v>0</v>
      </c>
      <c r="AL121" s="595">
        <f t="shared" si="69"/>
        <v>0</v>
      </c>
      <c r="AM121" s="595">
        <f t="shared" si="69"/>
        <v>0</v>
      </c>
      <c r="AN121" s="595">
        <f t="shared" ref="AN121" si="70">SUM(AH121:AM121)</f>
        <v>342584999.99999994</v>
      </c>
      <c r="AO121" s="595">
        <f t="shared" ref="AO121:AT121" si="71">AH121*1.035</f>
        <v>247452974.99999994</v>
      </c>
      <c r="AP121" s="595">
        <f t="shared" si="71"/>
        <v>0</v>
      </c>
      <c r="AQ121" s="595">
        <f t="shared" si="71"/>
        <v>107122499.99999997</v>
      </c>
      <c r="AR121" s="595">
        <f t="shared" si="71"/>
        <v>0</v>
      </c>
      <c r="AS121" s="595">
        <f t="shared" si="71"/>
        <v>0</v>
      </c>
      <c r="AT121" s="595">
        <f t="shared" si="71"/>
        <v>0</v>
      </c>
      <c r="AU121" s="595">
        <f t="shared" ref="AU121" si="72">SUM(AO121:AT121)</f>
        <v>354575474.99999988</v>
      </c>
      <c r="AV121" s="595">
        <f t="shared" ref="AV121:BA121" si="73">AO121*1.035</f>
        <v>256113829.12499991</v>
      </c>
      <c r="AW121" s="595">
        <f t="shared" si="73"/>
        <v>0</v>
      </c>
      <c r="AX121" s="595">
        <f t="shared" si="73"/>
        <v>110871787.49999996</v>
      </c>
      <c r="AY121" s="595">
        <f t="shared" si="73"/>
        <v>0</v>
      </c>
      <c r="AZ121" s="595">
        <f t="shared" si="73"/>
        <v>0</v>
      </c>
      <c r="BA121" s="595">
        <f t="shared" si="73"/>
        <v>0</v>
      </c>
      <c r="BB121" s="595">
        <f t="shared" ref="BB121" si="74">SUM(AV121:BA121)</f>
        <v>366985616.62499988</v>
      </c>
      <c r="BC121" s="596">
        <f t="shared" ref="BC121" si="75">+AG121+AN121+AU121+BB121</f>
        <v>1395146091.6249998</v>
      </c>
      <c r="BD121" s="304"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6" t="s">
        <v>875</v>
      </c>
      <c r="EM121" s="321" t="s">
        <v>873</v>
      </c>
      <c r="EN121" s="277" t="s">
        <v>874</v>
      </c>
      <c r="EO121" s="277">
        <v>1</v>
      </c>
      <c r="EP121" s="279">
        <v>2</v>
      </c>
      <c r="EQ121" s="279">
        <v>0.5</v>
      </c>
      <c r="ER121" s="279">
        <v>0.5</v>
      </c>
      <c r="ES121" s="279">
        <v>0.5</v>
      </c>
      <c r="ET121" s="847">
        <v>0.5</v>
      </c>
    </row>
    <row r="122" spans="1:150" ht="53.25" customHeight="1" x14ac:dyDescent="0.2">
      <c r="A122" s="280" t="s">
        <v>76</v>
      </c>
      <c r="B122" s="433" t="s">
        <v>77</v>
      </c>
      <c r="C122" s="434" t="s">
        <v>826</v>
      </c>
      <c r="D122" s="434"/>
      <c r="E122" s="8" t="s">
        <v>372</v>
      </c>
      <c r="F122" s="284" t="str">
        <f t="shared" si="26"/>
        <v>E2.P_B</v>
      </c>
      <c r="G122" s="457" t="s">
        <v>192</v>
      </c>
      <c r="H122" s="457" t="s">
        <v>313</v>
      </c>
      <c r="I122" s="461"/>
      <c r="J122" s="462" t="s">
        <v>61</v>
      </c>
      <c r="K122" s="377" t="str">
        <f t="shared" si="27"/>
        <v>E2.P_B.MR1</v>
      </c>
      <c r="L122" s="516" t="s">
        <v>286</v>
      </c>
      <c r="M122" s="517" t="s">
        <v>872</v>
      </c>
      <c r="N122" s="378">
        <v>184</v>
      </c>
      <c r="O122" s="291">
        <v>230</v>
      </c>
      <c r="P122" s="380" t="s">
        <v>87</v>
      </c>
      <c r="Q122" s="381" t="str">
        <f t="shared" si="28"/>
        <v>E2.P_B.MR1-MP02-1</v>
      </c>
      <c r="R122" s="425" t="s">
        <v>877</v>
      </c>
      <c r="S122" s="317" t="s">
        <v>878</v>
      </c>
      <c r="T122" s="296">
        <v>281</v>
      </c>
      <c r="U122" s="297">
        <v>600</v>
      </c>
      <c r="V122" s="296" t="s">
        <v>67</v>
      </c>
      <c r="W122" s="298">
        <v>150</v>
      </c>
      <c r="X122" s="299">
        <v>150</v>
      </c>
      <c r="Y122" s="298">
        <v>150</v>
      </c>
      <c r="Z122" s="300">
        <v>150</v>
      </c>
      <c r="AA122" s="301"/>
      <c r="AB122" s="302"/>
      <c r="AC122" s="302"/>
      <c r="AD122" s="302"/>
      <c r="AE122" s="302"/>
      <c r="AF122" s="302"/>
      <c r="AG122" s="302"/>
      <c r="AH122" s="302"/>
      <c r="AI122" s="302"/>
      <c r="AJ122" s="302"/>
      <c r="AK122" s="302"/>
      <c r="AL122" s="302"/>
      <c r="AM122" s="302"/>
      <c r="AN122" s="302"/>
      <c r="AO122" s="302"/>
      <c r="AP122" s="302"/>
      <c r="AQ122" s="302"/>
      <c r="AR122" s="302"/>
      <c r="AS122" s="302"/>
      <c r="AT122" s="302"/>
      <c r="AU122" s="302"/>
      <c r="AV122" s="302"/>
      <c r="AW122" s="302"/>
      <c r="AX122" s="302"/>
      <c r="AY122" s="302"/>
      <c r="AZ122" s="302"/>
      <c r="BA122" s="302"/>
      <c r="BB122" s="302"/>
      <c r="BC122" s="303"/>
      <c r="BD122" s="304"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6" t="s">
        <v>879</v>
      </c>
      <c r="EM122" s="321" t="s">
        <v>877</v>
      </c>
      <c r="EN122" s="277" t="s">
        <v>878</v>
      </c>
      <c r="EO122" s="277">
        <v>281</v>
      </c>
      <c r="EP122" s="277">
        <v>600</v>
      </c>
      <c r="EQ122" s="278">
        <v>150</v>
      </c>
      <c r="ER122" s="278">
        <v>150</v>
      </c>
      <c r="ES122" s="278">
        <v>150</v>
      </c>
      <c r="ET122" s="843">
        <v>150</v>
      </c>
    </row>
    <row r="123" spans="1:150" ht="30" customHeight="1" x14ac:dyDescent="0.2">
      <c r="A123" s="280" t="s">
        <v>76</v>
      </c>
      <c r="B123" s="433" t="s">
        <v>77</v>
      </c>
      <c r="C123" s="434" t="s">
        <v>826</v>
      </c>
      <c r="D123" s="434"/>
      <c r="E123" s="8" t="s">
        <v>372</v>
      </c>
      <c r="F123" s="284" t="str">
        <f t="shared" si="26"/>
        <v>E2.P_B</v>
      </c>
      <c r="G123" s="457" t="s">
        <v>192</v>
      </c>
      <c r="H123" s="457" t="s">
        <v>313</v>
      </c>
      <c r="I123" s="461"/>
      <c r="J123" s="462" t="s">
        <v>61</v>
      </c>
      <c r="K123" s="377" t="str">
        <f t="shared" si="27"/>
        <v>E2.P_B.MR1</v>
      </c>
      <c r="L123" s="516" t="s">
        <v>286</v>
      </c>
      <c r="M123" s="517" t="s">
        <v>872</v>
      </c>
      <c r="N123" s="378">
        <v>184</v>
      </c>
      <c r="O123" s="291">
        <v>230</v>
      </c>
      <c r="P123" s="380" t="s">
        <v>99</v>
      </c>
      <c r="Q123" s="381" t="str">
        <f t="shared" si="28"/>
        <v>E2.P_B.MR1-MP03-1</v>
      </c>
      <c r="R123" s="425" t="s">
        <v>881</v>
      </c>
      <c r="S123" s="317" t="s">
        <v>882</v>
      </c>
      <c r="T123" s="384">
        <v>0</v>
      </c>
      <c r="U123" s="385">
        <v>1</v>
      </c>
      <c r="V123" s="384" t="s">
        <v>67</v>
      </c>
      <c r="W123" s="318">
        <v>0.2</v>
      </c>
      <c r="X123" s="333">
        <v>0.3</v>
      </c>
      <c r="Y123" s="318">
        <v>0.3</v>
      </c>
      <c r="Z123" s="319">
        <v>0.2</v>
      </c>
      <c r="AA123" s="386"/>
      <c r="AB123" s="387"/>
      <c r="AC123" s="387"/>
      <c r="AD123" s="387"/>
      <c r="AE123" s="387"/>
      <c r="AF123" s="387"/>
      <c r="AG123" s="387"/>
      <c r="AH123" s="387"/>
      <c r="AI123" s="387"/>
      <c r="AJ123" s="387"/>
      <c r="AK123" s="387"/>
      <c r="AL123" s="387"/>
      <c r="AM123" s="387"/>
      <c r="AN123" s="387"/>
      <c r="AO123" s="387"/>
      <c r="AP123" s="387"/>
      <c r="AQ123" s="387"/>
      <c r="AR123" s="387"/>
      <c r="AS123" s="387"/>
      <c r="AT123" s="387"/>
      <c r="AU123" s="387"/>
      <c r="AV123" s="387"/>
      <c r="AW123" s="387"/>
      <c r="AX123" s="387"/>
      <c r="AY123" s="387"/>
      <c r="AZ123" s="387"/>
      <c r="BA123" s="387"/>
      <c r="BB123" s="387"/>
      <c r="BC123" s="388"/>
      <c r="BD123" s="304"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6" t="s">
        <v>883</v>
      </c>
      <c r="EM123" s="321" t="s">
        <v>881</v>
      </c>
      <c r="EN123" s="277" t="s">
        <v>882</v>
      </c>
      <c r="EO123" s="389">
        <v>0</v>
      </c>
      <c r="EP123" s="389">
        <v>1</v>
      </c>
      <c r="EQ123" s="279">
        <v>0.2</v>
      </c>
      <c r="ER123" s="838">
        <v>0</v>
      </c>
      <c r="ES123" s="838">
        <v>0.4</v>
      </c>
      <c r="ET123" s="839">
        <v>0.4</v>
      </c>
    </row>
    <row r="124" spans="1:150" ht="49.5" customHeight="1" thickBot="1" x14ac:dyDescent="0.25">
      <c r="A124" s="280" t="s">
        <v>76</v>
      </c>
      <c r="B124" s="433" t="s">
        <v>77</v>
      </c>
      <c r="C124" s="434" t="s">
        <v>826</v>
      </c>
      <c r="D124" s="434"/>
      <c r="E124" s="8" t="s">
        <v>372</v>
      </c>
      <c r="F124" s="284" t="str">
        <f t="shared" si="26"/>
        <v>E2.P_B</v>
      </c>
      <c r="G124" s="457" t="s">
        <v>192</v>
      </c>
      <c r="H124" s="457" t="s">
        <v>313</v>
      </c>
      <c r="I124" s="467"/>
      <c r="J124" s="468" t="s">
        <v>61</v>
      </c>
      <c r="K124" s="469" t="str">
        <f t="shared" si="27"/>
        <v>E2.P_B.MR1</v>
      </c>
      <c r="L124" s="552" t="s">
        <v>286</v>
      </c>
      <c r="M124" s="553" t="s">
        <v>872</v>
      </c>
      <c r="N124" s="392">
        <v>184</v>
      </c>
      <c r="O124" s="431">
        <v>230</v>
      </c>
      <c r="P124" s="380" t="s">
        <v>112</v>
      </c>
      <c r="Q124" s="395" t="str">
        <f t="shared" si="28"/>
        <v>E2.P_B.MR1-MP04-1</v>
      </c>
      <c r="R124" s="480" t="s">
        <v>885</v>
      </c>
      <c r="S124" s="340" t="s">
        <v>886</v>
      </c>
      <c r="T124" s="623">
        <v>1</v>
      </c>
      <c r="U124" s="624">
        <v>3</v>
      </c>
      <c r="V124" s="396" t="s">
        <v>67</v>
      </c>
      <c r="W124" s="406">
        <v>0.5</v>
      </c>
      <c r="X124" s="625">
        <v>0.5</v>
      </c>
      <c r="Y124" s="356">
        <v>1</v>
      </c>
      <c r="Z124" s="358">
        <v>1</v>
      </c>
      <c r="AA124" s="386"/>
      <c r="AB124" s="387"/>
      <c r="AC124" s="387"/>
      <c r="AD124" s="387"/>
      <c r="AE124" s="387"/>
      <c r="AF124" s="387"/>
      <c r="AG124" s="387"/>
      <c r="AH124" s="387"/>
      <c r="AI124" s="387"/>
      <c r="AJ124" s="387"/>
      <c r="AK124" s="387"/>
      <c r="AL124" s="387"/>
      <c r="AM124" s="387"/>
      <c r="AN124" s="387"/>
      <c r="AO124" s="387"/>
      <c r="AP124" s="387"/>
      <c r="AQ124" s="387"/>
      <c r="AR124" s="387"/>
      <c r="AS124" s="387"/>
      <c r="AT124" s="387"/>
      <c r="AU124" s="387"/>
      <c r="AV124" s="387"/>
      <c r="AW124" s="387"/>
      <c r="AX124" s="387"/>
      <c r="AY124" s="387"/>
      <c r="AZ124" s="387"/>
      <c r="BA124" s="387"/>
      <c r="BB124" s="387"/>
      <c r="BC124" s="388"/>
      <c r="BD124" s="304"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6" t="s">
        <v>887</v>
      </c>
      <c r="EM124" s="321" t="s">
        <v>885</v>
      </c>
      <c r="EN124" s="277" t="s">
        <v>886</v>
      </c>
      <c r="EO124" s="389">
        <v>1</v>
      </c>
      <c r="EP124" s="389">
        <v>3</v>
      </c>
      <c r="EQ124" s="279">
        <v>0.5</v>
      </c>
      <c r="ER124" s="279">
        <v>0.5</v>
      </c>
      <c r="ES124" s="278">
        <v>1</v>
      </c>
      <c r="ET124" s="843">
        <v>1</v>
      </c>
    </row>
    <row r="125" spans="1:150" ht="132.75" customHeight="1" x14ac:dyDescent="0.2">
      <c r="A125" s="280" t="s">
        <v>76</v>
      </c>
      <c r="B125" s="433" t="s">
        <v>77</v>
      </c>
      <c r="C125" s="434" t="s">
        <v>826</v>
      </c>
      <c r="D125" s="435" t="s">
        <v>827</v>
      </c>
      <c r="E125" s="3" t="s">
        <v>530</v>
      </c>
      <c r="F125" s="436" t="str">
        <f t="shared" si="26"/>
        <v>E2.P_C</v>
      </c>
      <c r="G125" s="437" t="s">
        <v>203</v>
      </c>
      <c r="H125" s="482" t="s">
        <v>324</v>
      </c>
      <c r="I125" s="458" t="s">
        <v>889</v>
      </c>
      <c r="J125" s="459" t="s">
        <v>61</v>
      </c>
      <c r="K125" s="420" t="str">
        <f t="shared" si="27"/>
        <v>E2.P_C.MR1</v>
      </c>
      <c r="L125" s="519" t="s">
        <v>297</v>
      </c>
      <c r="M125" s="520" t="s">
        <v>890</v>
      </c>
      <c r="N125" s="366">
        <v>0</v>
      </c>
      <c r="O125" s="249">
        <v>80</v>
      </c>
      <c r="P125" s="380" t="s">
        <v>64</v>
      </c>
      <c r="Q125" s="369" t="str">
        <f t="shared" si="28"/>
        <v>E2.P_C.MR1-MP01-1</v>
      </c>
      <c r="R125" s="626" t="s">
        <v>891</v>
      </c>
      <c r="S125" s="524" t="s">
        <v>892</v>
      </c>
      <c r="T125" s="627">
        <v>0</v>
      </c>
      <c r="U125" s="628">
        <v>0.7</v>
      </c>
      <c r="V125" s="627" t="s">
        <v>67</v>
      </c>
      <c r="W125" s="629">
        <v>0.1</v>
      </c>
      <c r="X125" s="630">
        <v>0.2</v>
      </c>
      <c r="Y125" s="629">
        <v>0.2</v>
      </c>
      <c r="Z125" s="631">
        <v>0.2</v>
      </c>
      <c r="AA125" s="594">
        <f>20000000-60000000+100000000</f>
        <v>60000000</v>
      </c>
      <c r="AB125" s="595">
        <v>0</v>
      </c>
      <c r="AC125" s="595">
        <f>100000000-100000000</f>
        <v>0</v>
      </c>
      <c r="AD125" s="595">
        <v>0</v>
      </c>
      <c r="AE125" s="595">
        <v>0</v>
      </c>
      <c r="AF125" s="595">
        <v>0</v>
      </c>
      <c r="AG125" s="595">
        <f t="shared" ref="AG125" si="76">SUM(AA125:AF125)</f>
        <v>60000000</v>
      </c>
      <c r="AH125" s="595">
        <f t="shared" ref="AH125:AM125" si="77">AA125*1.035</f>
        <v>62099999.999999993</v>
      </c>
      <c r="AI125" s="595">
        <f t="shared" si="77"/>
        <v>0</v>
      </c>
      <c r="AJ125" s="595">
        <f t="shared" si="77"/>
        <v>0</v>
      </c>
      <c r="AK125" s="595">
        <f t="shared" si="77"/>
        <v>0</v>
      </c>
      <c r="AL125" s="595">
        <f t="shared" si="77"/>
        <v>0</v>
      </c>
      <c r="AM125" s="595">
        <f t="shared" si="77"/>
        <v>0</v>
      </c>
      <c r="AN125" s="595">
        <f t="shared" ref="AN125" si="78">SUM(AH125:AM125)</f>
        <v>62099999.999999993</v>
      </c>
      <c r="AO125" s="595">
        <f t="shared" ref="AO125:AT125" si="79">AH125*1.035</f>
        <v>64273499.999999985</v>
      </c>
      <c r="AP125" s="595">
        <f t="shared" si="79"/>
        <v>0</v>
      </c>
      <c r="AQ125" s="595">
        <f t="shared" si="79"/>
        <v>0</v>
      </c>
      <c r="AR125" s="595">
        <f t="shared" si="79"/>
        <v>0</v>
      </c>
      <c r="AS125" s="595">
        <f t="shared" si="79"/>
        <v>0</v>
      </c>
      <c r="AT125" s="595">
        <f t="shared" si="79"/>
        <v>0</v>
      </c>
      <c r="AU125" s="595">
        <f t="shared" ref="AU125" si="80">SUM(AO125:AT125)</f>
        <v>64273499.999999985</v>
      </c>
      <c r="AV125" s="595">
        <f t="shared" ref="AV125:BA125" si="81">AO125*1.035</f>
        <v>66523072.499999978</v>
      </c>
      <c r="AW125" s="595">
        <f t="shared" si="81"/>
        <v>0</v>
      </c>
      <c r="AX125" s="595">
        <f t="shared" si="81"/>
        <v>0</v>
      </c>
      <c r="AY125" s="595">
        <f t="shared" si="81"/>
        <v>0</v>
      </c>
      <c r="AZ125" s="595">
        <f t="shared" si="81"/>
        <v>0</v>
      </c>
      <c r="BA125" s="595">
        <f t="shared" si="81"/>
        <v>0</v>
      </c>
      <c r="BB125" s="595">
        <f t="shared" ref="BB125" si="82">SUM(AV125:BA125)</f>
        <v>66523072.499999978</v>
      </c>
      <c r="BC125" s="596">
        <f t="shared" ref="BC125" si="83">+AG125+AN125+AU125+BB125</f>
        <v>252896572.49999997</v>
      </c>
      <c r="BD125" s="304"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6" t="s">
        <v>893</v>
      </c>
      <c r="EM125" s="321" t="s">
        <v>891</v>
      </c>
      <c r="EN125" s="277" t="s">
        <v>892</v>
      </c>
      <c r="EO125" s="279">
        <v>0</v>
      </c>
      <c r="EP125" s="279">
        <v>70</v>
      </c>
      <c r="EQ125" s="279">
        <v>10</v>
      </c>
      <c r="ER125" s="838">
        <v>0</v>
      </c>
      <c r="ES125" s="838">
        <v>30</v>
      </c>
      <c r="ET125" s="839">
        <v>30</v>
      </c>
    </row>
    <row r="126" spans="1:150" ht="84" customHeight="1" x14ac:dyDescent="0.2">
      <c r="A126" s="280" t="s">
        <v>76</v>
      </c>
      <c r="B126" s="433" t="s">
        <v>77</v>
      </c>
      <c r="C126" s="434" t="s">
        <v>826</v>
      </c>
      <c r="D126" s="434"/>
      <c r="E126" s="8" t="s">
        <v>530</v>
      </c>
      <c r="F126" s="284" t="str">
        <f t="shared" si="26"/>
        <v>E2.P_C</v>
      </c>
      <c r="G126" s="457" t="s">
        <v>203</v>
      </c>
      <c r="H126" s="457" t="s">
        <v>324</v>
      </c>
      <c r="I126" s="461"/>
      <c r="J126" s="462" t="s">
        <v>61</v>
      </c>
      <c r="K126" s="377" t="str">
        <f t="shared" si="27"/>
        <v>E2.P_C.MR1</v>
      </c>
      <c r="L126" s="413" t="s">
        <v>297</v>
      </c>
      <c r="M126" s="414" t="s">
        <v>890</v>
      </c>
      <c r="N126" s="378">
        <v>0</v>
      </c>
      <c r="O126" s="291">
        <v>80</v>
      </c>
      <c r="P126" s="380" t="s">
        <v>87</v>
      </c>
      <c r="Q126" s="381" t="str">
        <f t="shared" si="28"/>
        <v>E2.P_C.MR1-MP02-1</v>
      </c>
      <c r="R126" s="632" t="s">
        <v>895</v>
      </c>
      <c r="S126" s="533" t="s">
        <v>896</v>
      </c>
      <c r="T126" s="534">
        <v>0</v>
      </c>
      <c r="U126" s="535">
        <v>1</v>
      </c>
      <c r="V126" s="534" t="s">
        <v>67</v>
      </c>
      <c r="W126" s="536">
        <v>0.2</v>
      </c>
      <c r="X126" s="537">
        <v>0.3</v>
      </c>
      <c r="Y126" s="536">
        <v>0.3</v>
      </c>
      <c r="Z126" s="545">
        <v>0.2</v>
      </c>
      <c r="AA126" s="540"/>
      <c r="AB126" s="541"/>
      <c r="AC126" s="541"/>
      <c r="AD126" s="541"/>
      <c r="AE126" s="541"/>
      <c r="AF126" s="541"/>
      <c r="AG126" s="541"/>
      <c r="AH126" s="541"/>
      <c r="AI126" s="541"/>
      <c r="AJ126" s="541"/>
      <c r="AK126" s="541"/>
      <c r="AL126" s="541"/>
      <c r="AM126" s="541"/>
      <c r="AN126" s="541"/>
      <c r="AO126" s="541"/>
      <c r="AP126" s="541"/>
      <c r="AQ126" s="541"/>
      <c r="AR126" s="541"/>
      <c r="AS126" s="541"/>
      <c r="AT126" s="541"/>
      <c r="AU126" s="541"/>
      <c r="AV126" s="541"/>
      <c r="AW126" s="541"/>
      <c r="AX126" s="541"/>
      <c r="AY126" s="541"/>
      <c r="AZ126" s="541"/>
      <c r="BA126" s="541"/>
      <c r="BB126" s="541"/>
      <c r="BC126" s="542"/>
      <c r="BD126" s="304"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6" t="s">
        <v>897</v>
      </c>
      <c r="EM126" s="321" t="s">
        <v>895</v>
      </c>
      <c r="EN126" s="277" t="s">
        <v>896</v>
      </c>
      <c r="EO126" s="277">
        <v>0</v>
      </c>
      <c r="EP126" s="277">
        <v>1</v>
      </c>
      <c r="EQ126" s="279">
        <v>0.2</v>
      </c>
      <c r="ER126" s="838">
        <v>0.2</v>
      </c>
      <c r="ES126" s="279">
        <v>0.3</v>
      </c>
      <c r="ET126" s="839">
        <v>0.3</v>
      </c>
    </row>
    <row r="127" spans="1:150" ht="56.25" customHeight="1" thickBot="1" x14ac:dyDescent="0.25">
      <c r="A127" s="280" t="s">
        <v>76</v>
      </c>
      <c r="B127" s="433" t="s">
        <v>77</v>
      </c>
      <c r="C127" s="434" t="s">
        <v>826</v>
      </c>
      <c r="D127" s="434"/>
      <c r="E127" s="8" t="s">
        <v>530</v>
      </c>
      <c r="F127" s="284" t="str">
        <f t="shared" si="26"/>
        <v>E2.P_C</v>
      </c>
      <c r="G127" s="569" t="s">
        <v>203</v>
      </c>
      <c r="H127" s="569" t="s">
        <v>324</v>
      </c>
      <c r="I127" s="467"/>
      <c r="J127" s="468" t="s">
        <v>61</v>
      </c>
      <c r="K127" s="469" t="str">
        <f t="shared" si="27"/>
        <v>E2.P_C.MR1</v>
      </c>
      <c r="L127" s="429" t="s">
        <v>297</v>
      </c>
      <c r="M127" s="430" t="s">
        <v>890</v>
      </c>
      <c r="N127" s="392">
        <v>0</v>
      </c>
      <c r="O127" s="431">
        <v>80</v>
      </c>
      <c r="P127" s="380" t="s">
        <v>99</v>
      </c>
      <c r="Q127" s="395" t="str">
        <f t="shared" si="28"/>
        <v>E2.P_C.MR1-MP03-1</v>
      </c>
      <c r="R127" s="633" t="s">
        <v>899</v>
      </c>
      <c r="S127" s="556" t="s">
        <v>900</v>
      </c>
      <c r="T127" s="634">
        <v>0</v>
      </c>
      <c r="U127" s="635">
        <v>4</v>
      </c>
      <c r="V127" s="557" t="s">
        <v>67</v>
      </c>
      <c r="W127" s="559">
        <v>1</v>
      </c>
      <c r="X127" s="560">
        <v>1</v>
      </c>
      <c r="Y127" s="559">
        <v>1</v>
      </c>
      <c r="Z127" s="561">
        <v>1</v>
      </c>
      <c r="AA127" s="540"/>
      <c r="AB127" s="541"/>
      <c r="AC127" s="541"/>
      <c r="AD127" s="541"/>
      <c r="AE127" s="541"/>
      <c r="AF127" s="541"/>
      <c r="AG127" s="541"/>
      <c r="AH127" s="541"/>
      <c r="AI127" s="541"/>
      <c r="AJ127" s="541"/>
      <c r="AK127" s="541"/>
      <c r="AL127" s="541"/>
      <c r="AM127" s="541"/>
      <c r="AN127" s="541"/>
      <c r="AO127" s="541"/>
      <c r="AP127" s="541"/>
      <c r="AQ127" s="541"/>
      <c r="AR127" s="541"/>
      <c r="AS127" s="541"/>
      <c r="AT127" s="541"/>
      <c r="AU127" s="541"/>
      <c r="AV127" s="541"/>
      <c r="AW127" s="541"/>
      <c r="AX127" s="541"/>
      <c r="AY127" s="541"/>
      <c r="AZ127" s="541"/>
      <c r="BA127" s="541"/>
      <c r="BB127" s="541"/>
      <c r="BC127" s="542"/>
      <c r="BD127" s="304"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6" t="s">
        <v>901</v>
      </c>
      <c r="EM127" s="321" t="s">
        <v>899</v>
      </c>
      <c r="EN127" s="277" t="s">
        <v>900</v>
      </c>
      <c r="EO127" s="277">
        <v>0</v>
      </c>
      <c r="EP127" s="277">
        <v>4</v>
      </c>
      <c r="EQ127" s="278">
        <v>1</v>
      </c>
      <c r="ER127" s="278">
        <v>1</v>
      </c>
      <c r="ES127" s="278">
        <v>1</v>
      </c>
      <c r="ET127" s="843">
        <v>1</v>
      </c>
    </row>
    <row r="128" spans="1:150" ht="107.25" customHeight="1" x14ac:dyDescent="0.2">
      <c r="A128" s="280" t="s">
        <v>76</v>
      </c>
      <c r="B128" s="433" t="s">
        <v>77</v>
      </c>
      <c r="C128" s="434" t="s">
        <v>826</v>
      </c>
      <c r="D128" s="435" t="s">
        <v>827</v>
      </c>
      <c r="E128" s="3" t="s">
        <v>641</v>
      </c>
      <c r="F128" s="436" t="str">
        <f t="shared" si="26"/>
        <v>E2.P_D</v>
      </c>
      <c r="G128" s="437" t="s">
        <v>218</v>
      </c>
      <c r="H128" s="482" t="s">
        <v>338</v>
      </c>
      <c r="I128" s="458" t="s">
        <v>903</v>
      </c>
      <c r="J128" s="459" t="s">
        <v>61</v>
      </c>
      <c r="K128" s="460" t="str">
        <f t="shared" si="27"/>
        <v>E2.P_D.MR1</v>
      </c>
      <c r="L128" s="636" t="s">
        <v>309</v>
      </c>
      <c r="M128" s="365" t="s">
        <v>904</v>
      </c>
      <c r="N128" s="366">
        <v>0</v>
      </c>
      <c r="O128" s="249">
        <v>2</v>
      </c>
      <c r="P128" s="380" t="s">
        <v>64</v>
      </c>
      <c r="Q128" s="369" t="str">
        <f t="shared" si="28"/>
        <v>E2.P_D.MR1-MP01-1</v>
      </c>
      <c r="R128" s="421" t="s">
        <v>905</v>
      </c>
      <c r="S128" s="371" t="s">
        <v>906</v>
      </c>
      <c r="T128" s="372">
        <v>0</v>
      </c>
      <c r="U128" s="373">
        <v>2</v>
      </c>
      <c r="V128" s="372" t="s">
        <v>67</v>
      </c>
      <c r="W128" s="259">
        <v>0.5</v>
      </c>
      <c r="X128" s="258">
        <v>0.5</v>
      </c>
      <c r="Y128" s="259">
        <v>0.5</v>
      </c>
      <c r="Z128" s="260">
        <v>0.5</v>
      </c>
      <c r="AA128" s="594">
        <f>300000000+153200000+6800000-360000000</f>
        <v>100000000</v>
      </c>
      <c r="AB128" s="595">
        <v>0</v>
      </c>
      <c r="AC128" s="595">
        <v>200000000</v>
      </c>
      <c r="AD128" s="595">
        <v>0</v>
      </c>
      <c r="AE128" s="595">
        <v>0</v>
      </c>
      <c r="AF128" s="595">
        <v>0</v>
      </c>
      <c r="AG128" s="595">
        <f t="shared" ref="AG128" si="84">SUM(AA128:AF128)</f>
        <v>300000000</v>
      </c>
      <c r="AH128" s="595">
        <f t="shared" ref="AH128:AM128" si="85">AA128*1.035</f>
        <v>103499999.99999999</v>
      </c>
      <c r="AI128" s="595">
        <f t="shared" si="85"/>
        <v>0</v>
      </c>
      <c r="AJ128" s="595">
        <f t="shared" si="85"/>
        <v>206999999.99999997</v>
      </c>
      <c r="AK128" s="595">
        <f t="shared" si="85"/>
        <v>0</v>
      </c>
      <c r="AL128" s="595">
        <f t="shared" si="85"/>
        <v>0</v>
      </c>
      <c r="AM128" s="595">
        <f t="shared" si="85"/>
        <v>0</v>
      </c>
      <c r="AN128" s="595">
        <f t="shared" ref="AN128" si="86">SUM(AH128:AM128)</f>
        <v>310499999.99999994</v>
      </c>
      <c r="AO128" s="595">
        <f t="shared" ref="AO128:AT128" si="87">AH128*1.035</f>
        <v>107122499.99999997</v>
      </c>
      <c r="AP128" s="595">
        <f t="shared" si="87"/>
        <v>0</v>
      </c>
      <c r="AQ128" s="595">
        <f t="shared" si="87"/>
        <v>214244999.99999994</v>
      </c>
      <c r="AR128" s="595">
        <f t="shared" si="87"/>
        <v>0</v>
      </c>
      <c r="AS128" s="595">
        <f t="shared" si="87"/>
        <v>0</v>
      </c>
      <c r="AT128" s="595">
        <f t="shared" si="87"/>
        <v>0</v>
      </c>
      <c r="AU128" s="595">
        <f t="shared" ref="AU128" si="88">SUM(AO128:AT128)</f>
        <v>321367499.99999988</v>
      </c>
      <c r="AV128" s="595">
        <f t="shared" ref="AV128:BA128" si="89">AO128*1.035</f>
        <v>110871787.49999996</v>
      </c>
      <c r="AW128" s="595">
        <f t="shared" si="89"/>
        <v>0</v>
      </c>
      <c r="AX128" s="595">
        <f t="shared" si="89"/>
        <v>221743574.99999991</v>
      </c>
      <c r="AY128" s="595">
        <f t="shared" si="89"/>
        <v>0</v>
      </c>
      <c r="AZ128" s="595">
        <f t="shared" si="89"/>
        <v>0</v>
      </c>
      <c r="BA128" s="595">
        <f t="shared" si="89"/>
        <v>0</v>
      </c>
      <c r="BB128" s="595">
        <f t="shared" ref="BB128" si="90">SUM(AV128:BA128)</f>
        <v>332615362.49999988</v>
      </c>
      <c r="BC128" s="596">
        <f t="shared" ref="BC128" si="91">+AG128+AN128+AU128+BB128</f>
        <v>1264482862.4999998</v>
      </c>
      <c r="BD128" s="304"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6" t="s">
        <v>907</v>
      </c>
      <c r="EM128" s="321" t="s">
        <v>905</v>
      </c>
      <c r="EN128" s="277" t="s">
        <v>906</v>
      </c>
      <c r="EO128" s="277">
        <v>0</v>
      </c>
      <c r="EP128" s="277">
        <v>2</v>
      </c>
      <c r="EQ128" s="279">
        <v>0.5</v>
      </c>
      <c r="ER128" s="279">
        <v>0.5</v>
      </c>
      <c r="ES128" s="279">
        <v>0.5</v>
      </c>
      <c r="ET128" s="847">
        <v>0.5</v>
      </c>
    </row>
    <row r="129" spans="1:150" ht="62.25" customHeight="1" x14ac:dyDescent="0.2">
      <c r="A129" s="280" t="s">
        <v>76</v>
      </c>
      <c r="B129" s="433" t="s">
        <v>77</v>
      </c>
      <c r="C129" s="434" t="s">
        <v>826</v>
      </c>
      <c r="D129" s="434"/>
      <c r="E129" s="8" t="s">
        <v>641</v>
      </c>
      <c r="F129" s="284" t="str">
        <f t="shared" si="26"/>
        <v>E2.P_D</v>
      </c>
      <c r="G129" s="457" t="s">
        <v>218</v>
      </c>
      <c r="H129" s="457" t="s">
        <v>338</v>
      </c>
      <c r="I129" s="461"/>
      <c r="J129" s="462" t="s">
        <v>61</v>
      </c>
      <c r="K129" s="377" t="str">
        <f t="shared" si="27"/>
        <v>E2.P_D.MR1</v>
      </c>
      <c r="L129" s="413" t="s">
        <v>309</v>
      </c>
      <c r="M129" s="414" t="s">
        <v>904</v>
      </c>
      <c r="N129" s="378">
        <v>0</v>
      </c>
      <c r="O129" s="291">
        <v>2</v>
      </c>
      <c r="P129" s="380" t="s">
        <v>87</v>
      </c>
      <c r="Q129" s="381" t="str">
        <f t="shared" si="28"/>
        <v>E2.P_D.MR1-MP02-1</v>
      </c>
      <c r="R129" s="425" t="s">
        <v>909</v>
      </c>
      <c r="S129" s="317" t="s">
        <v>910</v>
      </c>
      <c r="T129" s="296">
        <v>0</v>
      </c>
      <c r="U129" s="297">
        <v>200</v>
      </c>
      <c r="V129" s="296" t="s">
        <v>67</v>
      </c>
      <c r="W129" s="298">
        <v>50</v>
      </c>
      <c r="X129" s="299">
        <v>50</v>
      </c>
      <c r="Y129" s="298">
        <v>50</v>
      </c>
      <c r="Z129" s="300">
        <v>50</v>
      </c>
      <c r="AA129" s="301"/>
      <c r="AB129" s="302"/>
      <c r="AC129" s="302"/>
      <c r="AD129" s="302"/>
      <c r="AE129" s="302"/>
      <c r="AF129" s="302"/>
      <c r="AG129" s="302"/>
      <c r="AH129" s="302"/>
      <c r="AI129" s="302"/>
      <c r="AJ129" s="302"/>
      <c r="AK129" s="302"/>
      <c r="AL129" s="302"/>
      <c r="AM129" s="302"/>
      <c r="AN129" s="302"/>
      <c r="AO129" s="302"/>
      <c r="AP129" s="302"/>
      <c r="AQ129" s="302"/>
      <c r="AR129" s="302"/>
      <c r="AS129" s="302"/>
      <c r="AT129" s="302"/>
      <c r="AU129" s="302"/>
      <c r="AV129" s="302"/>
      <c r="AW129" s="302"/>
      <c r="AX129" s="302"/>
      <c r="AY129" s="302"/>
      <c r="AZ129" s="302"/>
      <c r="BA129" s="302"/>
      <c r="BB129" s="302"/>
      <c r="BC129" s="303"/>
      <c r="BD129" s="304"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6" t="s">
        <v>911</v>
      </c>
      <c r="EM129" s="321" t="s">
        <v>909</v>
      </c>
      <c r="EN129" s="277" t="s">
        <v>910</v>
      </c>
      <c r="EO129" s="277">
        <v>0</v>
      </c>
      <c r="EP129" s="277">
        <v>200</v>
      </c>
      <c r="EQ129" s="278">
        <v>50</v>
      </c>
      <c r="ER129" s="278">
        <v>50</v>
      </c>
      <c r="ES129" s="278">
        <v>50</v>
      </c>
      <c r="ET129" s="843">
        <v>50</v>
      </c>
    </row>
    <row r="130" spans="1:150" ht="39" customHeight="1" x14ac:dyDescent="0.2">
      <c r="A130" s="280" t="s">
        <v>76</v>
      </c>
      <c r="B130" s="433" t="s">
        <v>77</v>
      </c>
      <c r="C130" s="434" t="s">
        <v>826</v>
      </c>
      <c r="D130" s="434"/>
      <c r="E130" s="8" t="s">
        <v>641</v>
      </c>
      <c r="F130" s="284" t="str">
        <f t="shared" si="26"/>
        <v>E2.P_D</v>
      </c>
      <c r="G130" s="457" t="s">
        <v>218</v>
      </c>
      <c r="H130" s="457" t="s">
        <v>338</v>
      </c>
      <c r="I130" s="461"/>
      <c r="J130" s="462" t="s">
        <v>61</v>
      </c>
      <c r="K130" s="377" t="str">
        <f t="shared" si="27"/>
        <v>E2.P_D.MR1</v>
      </c>
      <c r="L130" s="413" t="s">
        <v>309</v>
      </c>
      <c r="M130" s="414" t="s">
        <v>904</v>
      </c>
      <c r="N130" s="378">
        <v>0</v>
      </c>
      <c r="O130" s="291">
        <v>2</v>
      </c>
      <c r="P130" s="380" t="s">
        <v>99</v>
      </c>
      <c r="Q130" s="381" t="str">
        <f t="shared" si="28"/>
        <v>E2.P_D.MR1-MP03-1</v>
      </c>
      <c r="R130" s="425" t="s">
        <v>913</v>
      </c>
      <c r="S130" s="317" t="s">
        <v>914</v>
      </c>
      <c r="T130" s="296">
        <v>0</v>
      </c>
      <c r="U130" s="297">
        <v>1</v>
      </c>
      <c r="V130" s="296" t="s">
        <v>67</v>
      </c>
      <c r="W130" s="318">
        <v>0.2</v>
      </c>
      <c r="X130" s="333">
        <v>0.3</v>
      </c>
      <c r="Y130" s="318">
        <v>0.3</v>
      </c>
      <c r="Z130" s="319">
        <v>0.2</v>
      </c>
      <c r="AA130" s="301"/>
      <c r="AB130" s="302"/>
      <c r="AC130" s="302"/>
      <c r="AD130" s="302"/>
      <c r="AE130" s="302"/>
      <c r="AF130" s="302"/>
      <c r="AG130" s="302"/>
      <c r="AH130" s="302"/>
      <c r="AI130" s="302"/>
      <c r="AJ130" s="302"/>
      <c r="AK130" s="302"/>
      <c r="AL130" s="302"/>
      <c r="AM130" s="302"/>
      <c r="AN130" s="302"/>
      <c r="AO130" s="302"/>
      <c r="AP130" s="302"/>
      <c r="AQ130" s="302"/>
      <c r="AR130" s="302"/>
      <c r="AS130" s="302"/>
      <c r="AT130" s="302"/>
      <c r="AU130" s="302"/>
      <c r="AV130" s="302"/>
      <c r="AW130" s="302"/>
      <c r="AX130" s="302"/>
      <c r="AY130" s="302"/>
      <c r="AZ130" s="302"/>
      <c r="BA130" s="302"/>
      <c r="BB130" s="302"/>
      <c r="BC130" s="303"/>
      <c r="BD130" s="304"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6" t="s">
        <v>915</v>
      </c>
      <c r="EM130" s="321" t="s">
        <v>913</v>
      </c>
      <c r="EN130" s="277" t="s">
        <v>914</v>
      </c>
      <c r="EO130" s="277">
        <v>0</v>
      </c>
      <c r="EP130" s="277">
        <v>1</v>
      </c>
      <c r="EQ130" s="279">
        <v>0.2</v>
      </c>
      <c r="ER130" s="279">
        <v>0.3</v>
      </c>
      <c r="ES130" s="279">
        <v>0.3</v>
      </c>
      <c r="ET130" s="847">
        <v>0.2</v>
      </c>
    </row>
    <row r="131" spans="1:150" ht="33" customHeight="1" x14ac:dyDescent="0.2">
      <c r="A131" s="280" t="s">
        <v>76</v>
      </c>
      <c r="B131" s="433" t="s">
        <v>77</v>
      </c>
      <c r="C131" s="434" t="s">
        <v>826</v>
      </c>
      <c r="D131" s="434"/>
      <c r="E131" s="8" t="s">
        <v>641</v>
      </c>
      <c r="F131" s="284" t="str">
        <f t="shared" si="26"/>
        <v>E2.P_D</v>
      </c>
      <c r="G131" s="457" t="s">
        <v>218</v>
      </c>
      <c r="H131" s="457" t="s">
        <v>338</v>
      </c>
      <c r="I131" s="461"/>
      <c r="J131" s="462" t="s">
        <v>61</v>
      </c>
      <c r="K131" s="377" t="str">
        <f t="shared" si="27"/>
        <v>E2.P_D.MR1</v>
      </c>
      <c r="L131" s="413" t="s">
        <v>309</v>
      </c>
      <c r="M131" s="414" t="s">
        <v>904</v>
      </c>
      <c r="N131" s="378">
        <v>0</v>
      </c>
      <c r="O131" s="291">
        <v>2</v>
      </c>
      <c r="P131" s="380" t="s">
        <v>112</v>
      </c>
      <c r="Q131" s="381" t="str">
        <f t="shared" si="28"/>
        <v>E2.P_D.MR1-MP04-1</v>
      </c>
      <c r="R131" s="425" t="s">
        <v>917</v>
      </c>
      <c r="S131" s="317" t="s">
        <v>918</v>
      </c>
      <c r="T131" s="296">
        <v>0</v>
      </c>
      <c r="U131" s="297">
        <v>1</v>
      </c>
      <c r="V131" s="296" t="s">
        <v>67</v>
      </c>
      <c r="W131" s="318">
        <v>0.2</v>
      </c>
      <c r="X131" s="333">
        <v>0.3</v>
      </c>
      <c r="Y131" s="318">
        <v>0.3</v>
      </c>
      <c r="Z131" s="319">
        <v>0.2</v>
      </c>
      <c r="AA131" s="301"/>
      <c r="AB131" s="302"/>
      <c r="AC131" s="302"/>
      <c r="AD131" s="302"/>
      <c r="AE131" s="302"/>
      <c r="AF131" s="302"/>
      <c r="AG131" s="302"/>
      <c r="AH131" s="302"/>
      <c r="AI131" s="302"/>
      <c r="AJ131" s="302"/>
      <c r="AK131" s="302"/>
      <c r="AL131" s="302"/>
      <c r="AM131" s="302"/>
      <c r="AN131" s="302"/>
      <c r="AO131" s="302"/>
      <c r="AP131" s="302"/>
      <c r="AQ131" s="302"/>
      <c r="AR131" s="302"/>
      <c r="AS131" s="302"/>
      <c r="AT131" s="302"/>
      <c r="AU131" s="302"/>
      <c r="AV131" s="302"/>
      <c r="AW131" s="302"/>
      <c r="AX131" s="302"/>
      <c r="AY131" s="302"/>
      <c r="AZ131" s="302"/>
      <c r="BA131" s="302"/>
      <c r="BB131" s="302"/>
      <c r="BC131" s="303"/>
      <c r="BD131" s="304"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6" t="s">
        <v>919</v>
      </c>
      <c r="EM131" s="321" t="s">
        <v>917</v>
      </c>
      <c r="EN131" s="277" t="s">
        <v>918</v>
      </c>
      <c r="EO131" s="277">
        <v>0</v>
      </c>
      <c r="EP131" s="277">
        <v>1</v>
      </c>
      <c r="EQ131" s="279">
        <v>0.2</v>
      </c>
      <c r="ER131" s="279">
        <v>0.3</v>
      </c>
      <c r="ES131" s="279">
        <v>0.3</v>
      </c>
      <c r="ET131" s="847">
        <v>0.2</v>
      </c>
    </row>
    <row r="132" spans="1:150" ht="54" customHeight="1" thickBot="1" x14ac:dyDescent="0.25">
      <c r="A132" s="280" t="s">
        <v>76</v>
      </c>
      <c r="B132" s="433" t="s">
        <v>77</v>
      </c>
      <c r="C132" s="434" t="s">
        <v>826</v>
      </c>
      <c r="D132" s="434"/>
      <c r="E132" s="8" t="s">
        <v>641</v>
      </c>
      <c r="F132" s="284" t="str">
        <f t="shared" si="26"/>
        <v>E2.P_D</v>
      </c>
      <c r="G132" s="569" t="s">
        <v>218</v>
      </c>
      <c r="H132" s="569" t="s">
        <v>338</v>
      </c>
      <c r="I132" s="467"/>
      <c r="J132" s="468" t="s">
        <v>61</v>
      </c>
      <c r="K132" s="469" t="str">
        <f t="shared" si="27"/>
        <v>E2.P_D.MR1</v>
      </c>
      <c r="L132" s="429" t="s">
        <v>309</v>
      </c>
      <c r="M132" s="430" t="s">
        <v>904</v>
      </c>
      <c r="N132" s="392">
        <v>0</v>
      </c>
      <c r="O132" s="431">
        <v>2</v>
      </c>
      <c r="P132" s="570" t="s">
        <v>122</v>
      </c>
      <c r="Q132" s="395" t="str">
        <f t="shared" si="28"/>
        <v>E2.P_D.MR1-MP05-1</v>
      </c>
      <c r="R132" s="480" t="s">
        <v>921</v>
      </c>
      <c r="S132" s="340" t="s">
        <v>922</v>
      </c>
      <c r="T132" s="354">
        <v>0</v>
      </c>
      <c r="U132" s="355">
        <v>1</v>
      </c>
      <c r="V132" s="354" t="s">
        <v>67</v>
      </c>
      <c r="W132" s="406">
        <v>0.2</v>
      </c>
      <c r="X132" s="625">
        <v>0.3</v>
      </c>
      <c r="Y132" s="406">
        <v>0.3</v>
      </c>
      <c r="Z132" s="407">
        <v>0.2</v>
      </c>
      <c r="AA132" s="301"/>
      <c r="AB132" s="302"/>
      <c r="AC132" s="302"/>
      <c r="AD132" s="302"/>
      <c r="AE132" s="302"/>
      <c r="AF132" s="302"/>
      <c r="AG132" s="302"/>
      <c r="AH132" s="302"/>
      <c r="AI132" s="302"/>
      <c r="AJ132" s="302"/>
      <c r="AK132" s="302"/>
      <c r="AL132" s="302"/>
      <c r="AM132" s="302"/>
      <c r="AN132" s="302"/>
      <c r="AO132" s="302"/>
      <c r="AP132" s="302"/>
      <c r="AQ132" s="302"/>
      <c r="AR132" s="302"/>
      <c r="AS132" s="302"/>
      <c r="AT132" s="302"/>
      <c r="AU132" s="302"/>
      <c r="AV132" s="302"/>
      <c r="AW132" s="302"/>
      <c r="AX132" s="302"/>
      <c r="AY132" s="302"/>
      <c r="AZ132" s="302"/>
      <c r="BA132" s="302"/>
      <c r="BB132" s="302"/>
      <c r="BC132" s="303"/>
      <c r="BD132" s="304"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6" t="s">
        <v>923</v>
      </c>
      <c r="EM132" s="321" t="s">
        <v>921</v>
      </c>
      <c r="EN132" s="277" t="s">
        <v>922</v>
      </c>
      <c r="EO132" s="277">
        <v>0</v>
      </c>
      <c r="EP132" s="277">
        <v>1</v>
      </c>
      <c r="EQ132" s="279">
        <v>0.2</v>
      </c>
      <c r="ER132" s="279">
        <v>0.3</v>
      </c>
      <c r="ES132" s="279">
        <v>0.3</v>
      </c>
      <c r="ET132" s="847">
        <v>0.2</v>
      </c>
    </row>
    <row r="133" spans="1:150" ht="142.5" customHeight="1" x14ac:dyDescent="0.2">
      <c r="A133" s="280" t="s">
        <v>76</v>
      </c>
      <c r="B133" s="433" t="s">
        <v>77</v>
      </c>
      <c r="C133" s="434" t="s">
        <v>826</v>
      </c>
      <c r="D133" s="435" t="s">
        <v>925</v>
      </c>
      <c r="E133" s="3" t="s">
        <v>695</v>
      </c>
      <c r="F133" s="436" t="str">
        <f t="shared" si="26"/>
        <v>E2.P_E</v>
      </c>
      <c r="G133" s="437" t="s">
        <v>230</v>
      </c>
      <c r="H133" s="482" t="s">
        <v>349</v>
      </c>
      <c r="I133" s="458" t="s">
        <v>926</v>
      </c>
      <c r="J133" s="459" t="s">
        <v>61</v>
      </c>
      <c r="K133" s="460" t="str">
        <f t="shared" si="27"/>
        <v>E2.P_E.MR1</v>
      </c>
      <c r="L133" s="364" t="s">
        <v>320</v>
      </c>
      <c r="M133" s="365" t="s">
        <v>927</v>
      </c>
      <c r="N133" s="366">
        <v>665</v>
      </c>
      <c r="O133" s="249">
        <v>1100</v>
      </c>
      <c r="P133" s="368" t="s">
        <v>64</v>
      </c>
      <c r="Q133" s="369" t="str">
        <f t="shared" si="28"/>
        <v>E2.P_E.MR1-MP01-1</v>
      </c>
      <c r="R133" s="421" t="s">
        <v>928</v>
      </c>
      <c r="S133" s="371" t="s">
        <v>929</v>
      </c>
      <c r="T133" s="621">
        <v>0</v>
      </c>
      <c r="U133" s="622">
        <v>2</v>
      </c>
      <c r="V133" s="621" t="s">
        <v>67</v>
      </c>
      <c r="W133" s="637">
        <v>0.5</v>
      </c>
      <c r="X133" s="638">
        <v>0.5</v>
      </c>
      <c r="Y133" s="637">
        <v>0.5</v>
      </c>
      <c r="Z133" s="639">
        <v>0.5</v>
      </c>
      <c r="AA133" s="594">
        <f>97668698+300000000+2331302+180000000+190000000+60000000-461911148</f>
        <v>368088852</v>
      </c>
      <c r="AB133" s="595">
        <v>0</v>
      </c>
      <c r="AC133" s="595">
        <v>50000000</v>
      </c>
      <c r="AD133" s="595">
        <v>0</v>
      </c>
      <c r="AE133" s="595">
        <v>0</v>
      </c>
      <c r="AF133" s="595">
        <f>591+31910557</f>
        <v>31911148</v>
      </c>
      <c r="AG133" s="595">
        <f t="shared" ref="AG133" si="92">SUM(AA133:AF133)</f>
        <v>450000000</v>
      </c>
      <c r="AH133" s="595">
        <f t="shared" ref="AH133:AM133" si="93">AA133*1.035</f>
        <v>380971961.81999999</v>
      </c>
      <c r="AI133" s="595">
        <f t="shared" si="93"/>
        <v>0</v>
      </c>
      <c r="AJ133" s="595">
        <f t="shared" si="93"/>
        <v>51749999.999999993</v>
      </c>
      <c r="AK133" s="595">
        <f t="shared" si="93"/>
        <v>0</v>
      </c>
      <c r="AL133" s="595">
        <f t="shared" si="93"/>
        <v>0</v>
      </c>
      <c r="AM133" s="595">
        <f t="shared" si="93"/>
        <v>33028038.179999996</v>
      </c>
      <c r="AN133" s="595">
        <f t="shared" ref="AN133" si="94">SUM(AH133:AM133)</f>
        <v>465750000</v>
      </c>
      <c r="AO133" s="595">
        <f t="shared" ref="AO133:AT133" si="95">AH133*1.035</f>
        <v>394305980.48369998</v>
      </c>
      <c r="AP133" s="595">
        <f t="shared" si="95"/>
        <v>0</v>
      </c>
      <c r="AQ133" s="595">
        <f t="shared" si="95"/>
        <v>53561249.999999985</v>
      </c>
      <c r="AR133" s="595">
        <f t="shared" si="95"/>
        <v>0</v>
      </c>
      <c r="AS133" s="595">
        <f t="shared" si="95"/>
        <v>0</v>
      </c>
      <c r="AT133" s="595">
        <f t="shared" si="95"/>
        <v>34184019.516299993</v>
      </c>
      <c r="AU133" s="595">
        <f t="shared" ref="AU133" si="96">SUM(AO133:AT133)</f>
        <v>482051250</v>
      </c>
      <c r="AV133" s="595">
        <f t="shared" ref="AV133:BA133" si="97">AO133*1.035</f>
        <v>408106689.80062944</v>
      </c>
      <c r="AW133" s="595">
        <f t="shared" si="97"/>
        <v>0</v>
      </c>
      <c r="AX133" s="595">
        <f t="shared" si="97"/>
        <v>55435893.749999978</v>
      </c>
      <c r="AY133" s="595">
        <f t="shared" si="97"/>
        <v>0</v>
      </c>
      <c r="AZ133" s="595">
        <f t="shared" si="97"/>
        <v>0</v>
      </c>
      <c r="BA133" s="595">
        <f t="shared" si="97"/>
        <v>35380460.199370489</v>
      </c>
      <c r="BB133" s="595">
        <f t="shared" ref="BB133" si="98">SUM(AV133:BA133)</f>
        <v>498923043.74999994</v>
      </c>
      <c r="BC133" s="596">
        <f t="shared" ref="BC133" si="99">+AG133+AN133+AU133+BB133</f>
        <v>1896724293.75</v>
      </c>
      <c r="BD133" s="304"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6" t="s">
        <v>930</v>
      </c>
      <c r="EM133" s="321" t="s">
        <v>928</v>
      </c>
      <c r="EN133" s="277" t="s">
        <v>929</v>
      </c>
      <c r="EO133" s="277">
        <v>0</v>
      </c>
      <c r="EP133" s="277">
        <v>2</v>
      </c>
      <c r="EQ133" s="279">
        <v>0.5</v>
      </c>
      <c r="ER133" s="279">
        <v>0.5</v>
      </c>
      <c r="ES133" s="279">
        <v>0.5</v>
      </c>
      <c r="ET133" s="847">
        <v>0.5</v>
      </c>
    </row>
    <row r="134" spans="1:150" ht="54" customHeight="1" x14ac:dyDescent="0.2">
      <c r="A134" s="280" t="s">
        <v>76</v>
      </c>
      <c r="B134" s="433" t="s">
        <v>77</v>
      </c>
      <c r="C134" s="434" t="s">
        <v>826</v>
      </c>
      <c r="D134" s="434"/>
      <c r="E134" s="8" t="s">
        <v>695</v>
      </c>
      <c r="F134" s="284" t="str">
        <f t="shared" si="26"/>
        <v>E2.P_E</v>
      </c>
      <c r="G134" s="574" t="s">
        <v>230</v>
      </c>
      <c r="H134" s="574" t="s">
        <v>349</v>
      </c>
      <c r="I134" s="461"/>
      <c r="J134" s="462" t="s">
        <v>61</v>
      </c>
      <c r="K134" s="377" t="str">
        <f t="shared" si="27"/>
        <v>E2.P_E.MR1</v>
      </c>
      <c r="L134" s="413" t="s">
        <v>320</v>
      </c>
      <c r="M134" s="414" t="s">
        <v>927</v>
      </c>
      <c r="N134" s="378">
        <v>665</v>
      </c>
      <c r="O134" s="291">
        <v>1100</v>
      </c>
      <c r="P134" s="380" t="s">
        <v>87</v>
      </c>
      <c r="Q134" s="381" t="str">
        <f t="shared" si="28"/>
        <v>E2.P_E.MR1-MP02-1</v>
      </c>
      <c r="R134" s="425" t="s">
        <v>932</v>
      </c>
      <c r="S134" s="317" t="s">
        <v>933</v>
      </c>
      <c r="T134" s="296">
        <v>300</v>
      </c>
      <c r="U134" s="297">
        <v>500</v>
      </c>
      <c r="V134" s="296" t="s">
        <v>67</v>
      </c>
      <c r="W134" s="298">
        <v>125</v>
      </c>
      <c r="X134" s="299">
        <v>125</v>
      </c>
      <c r="Y134" s="298">
        <v>125</v>
      </c>
      <c r="Z134" s="300">
        <v>125</v>
      </c>
      <c r="AA134" s="301"/>
      <c r="AB134" s="302"/>
      <c r="AC134" s="302"/>
      <c r="AD134" s="302"/>
      <c r="AE134" s="302"/>
      <c r="AF134" s="302"/>
      <c r="AG134" s="302"/>
      <c r="AH134" s="302"/>
      <c r="AI134" s="302"/>
      <c r="AJ134" s="302"/>
      <c r="AK134" s="302"/>
      <c r="AL134" s="302"/>
      <c r="AM134" s="302"/>
      <c r="AN134" s="302"/>
      <c r="AO134" s="302"/>
      <c r="AP134" s="302"/>
      <c r="AQ134" s="302"/>
      <c r="AR134" s="302"/>
      <c r="AS134" s="302"/>
      <c r="AT134" s="302"/>
      <c r="AU134" s="302"/>
      <c r="AV134" s="302"/>
      <c r="AW134" s="302"/>
      <c r="AX134" s="302"/>
      <c r="AY134" s="302"/>
      <c r="AZ134" s="302"/>
      <c r="BA134" s="302"/>
      <c r="BB134" s="302"/>
      <c r="BC134" s="303"/>
      <c r="BD134" s="304"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6" t="s">
        <v>934</v>
      </c>
      <c r="EM134" s="321" t="s">
        <v>932</v>
      </c>
      <c r="EN134" s="277" t="s">
        <v>933</v>
      </c>
      <c r="EO134" s="277">
        <v>300</v>
      </c>
      <c r="EP134" s="277">
        <v>500</v>
      </c>
      <c r="EQ134" s="278">
        <v>125</v>
      </c>
      <c r="ER134" s="278">
        <v>125</v>
      </c>
      <c r="ES134" s="278">
        <v>125</v>
      </c>
      <c r="ET134" s="843">
        <v>125</v>
      </c>
    </row>
    <row r="135" spans="1:150" ht="34.5" customHeight="1" x14ac:dyDescent="0.2">
      <c r="A135" s="280" t="s">
        <v>76</v>
      </c>
      <c r="B135" s="433" t="s">
        <v>77</v>
      </c>
      <c r="C135" s="434" t="s">
        <v>826</v>
      </c>
      <c r="D135" s="434"/>
      <c r="E135" s="8" t="s">
        <v>695</v>
      </c>
      <c r="F135" s="284" t="str">
        <f t="shared" si="26"/>
        <v>E2.P_E</v>
      </c>
      <c r="G135" s="574" t="s">
        <v>230</v>
      </c>
      <c r="H135" s="574" t="s">
        <v>349</v>
      </c>
      <c r="I135" s="461"/>
      <c r="J135" s="462" t="s">
        <v>61</v>
      </c>
      <c r="K135" s="377" t="str">
        <f t="shared" si="27"/>
        <v>E2.P_E.MR1</v>
      </c>
      <c r="L135" s="413" t="s">
        <v>320</v>
      </c>
      <c r="M135" s="414" t="s">
        <v>927</v>
      </c>
      <c r="N135" s="378">
        <v>665</v>
      </c>
      <c r="O135" s="291">
        <v>1100</v>
      </c>
      <c r="P135" s="380" t="s">
        <v>99</v>
      </c>
      <c r="Q135" s="381" t="str">
        <f t="shared" si="28"/>
        <v>E2.P_E.MR1-MP03-1</v>
      </c>
      <c r="R135" s="425" t="s">
        <v>936</v>
      </c>
      <c r="S135" s="317" t="s">
        <v>937</v>
      </c>
      <c r="T135" s="296">
        <v>0</v>
      </c>
      <c r="U135" s="385">
        <v>1</v>
      </c>
      <c r="V135" s="384" t="s">
        <v>67</v>
      </c>
      <c r="W135" s="324">
        <v>0.25</v>
      </c>
      <c r="X135" s="325">
        <v>0.25</v>
      </c>
      <c r="Y135" s="324">
        <v>0.25</v>
      </c>
      <c r="Z135" s="326">
        <v>0.25</v>
      </c>
      <c r="AA135" s="386"/>
      <c r="AB135" s="387"/>
      <c r="AC135" s="387"/>
      <c r="AD135" s="387"/>
      <c r="AE135" s="387"/>
      <c r="AF135" s="387"/>
      <c r="AG135" s="387"/>
      <c r="AH135" s="387"/>
      <c r="AI135" s="387"/>
      <c r="AJ135" s="387"/>
      <c r="AK135" s="387"/>
      <c r="AL135" s="387"/>
      <c r="AM135" s="387"/>
      <c r="AN135" s="387"/>
      <c r="AO135" s="387"/>
      <c r="AP135" s="387"/>
      <c r="AQ135" s="387"/>
      <c r="AR135" s="387"/>
      <c r="AS135" s="387"/>
      <c r="AT135" s="387"/>
      <c r="AU135" s="387"/>
      <c r="AV135" s="387"/>
      <c r="AW135" s="387"/>
      <c r="AX135" s="387"/>
      <c r="AY135" s="387"/>
      <c r="AZ135" s="387"/>
      <c r="BA135" s="387"/>
      <c r="BB135" s="387"/>
      <c r="BC135" s="388"/>
      <c r="BD135" s="304"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6" t="s">
        <v>938</v>
      </c>
      <c r="EM135" s="321" t="s">
        <v>936</v>
      </c>
      <c r="EN135" s="277" t="s">
        <v>937</v>
      </c>
      <c r="EO135" s="277">
        <v>0</v>
      </c>
      <c r="EP135" s="389">
        <v>1</v>
      </c>
      <c r="EQ135" s="332">
        <v>0.25</v>
      </c>
      <c r="ER135" s="844">
        <v>0.05</v>
      </c>
      <c r="ES135" s="844">
        <v>0.35</v>
      </c>
      <c r="ET135" s="845">
        <v>0.35</v>
      </c>
    </row>
    <row r="136" spans="1:150" ht="34.5" customHeight="1" x14ac:dyDescent="0.2">
      <c r="A136" s="280" t="s">
        <v>76</v>
      </c>
      <c r="B136" s="433" t="s">
        <v>77</v>
      </c>
      <c r="C136" s="434" t="s">
        <v>826</v>
      </c>
      <c r="D136" s="434"/>
      <c r="E136" s="8" t="s">
        <v>695</v>
      </c>
      <c r="F136" s="284" t="str">
        <f t="shared" si="26"/>
        <v>E2.P_E</v>
      </c>
      <c r="G136" s="574" t="s">
        <v>230</v>
      </c>
      <c r="H136" s="574" t="s">
        <v>349</v>
      </c>
      <c r="I136" s="461"/>
      <c r="J136" s="462" t="s">
        <v>61</v>
      </c>
      <c r="K136" s="377" t="str">
        <f t="shared" si="27"/>
        <v>E2.P_E.MR1</v>
      </c>
      <c r="L136" s="413" t="s">
        <v>320</v>
      </c>
      <c r="M136" s="414" t="s">
        <v>927</v>
      </c>
      <c r="N136" s="378">
        <v>665</v>
      </c>
      <c r="O136" s="291">
        <v>1100</v>
      </c>
      <c r="P136" s="380" t="s">
        <v>112</v>
      </c>
      <c r="Q136" s="381" t="str">
        <f t="shared" si="28"/>
        <v>E2.P_E.MR1-MP04-1</v>
      </c>
      <c r="R136" s="425" t="s">
        <v>940</v>
      </c>
      <c r="S136" s="317" t="s">
        <v>941</v>
      </c>
      <c r="T136" s="296">
        <v>0</v>
      </c>
      <c r="U136" s="297">
        <v>8</v>
      </c>
      <c r="V136" s="296" t="s">
        <v>67</v>
      </c>
      <c r="W136" s="298">
        <v>2</v>
      </c>
      <c r="X136" s="299">
        <v>2</v>
      </c>
      <c r="Y136" s="298">
        <v>2</v>
      </c>
      <c r="Z136" s="300">
        <v>2</v>
      </c>
      <c r="AA136" s="301"/>
      <c r="AB136" s="302"/>
      <c r="AC136" s="302"/>
      <c r="AD136" s="302"/>
      <c r="AE136" s="302"/>
      <c r="AF136" s="302"/>
      <c r="AG136" s="302"/>
      <c r="AH136" s="302"/>
      <c r="AI136" s="302"/>
      <c r="AJ136" s="302"/>
      <c r="AK136" s="302"/>
      <c r="AL136" s="302"/>
      <c r="AM136" s="302"/>
      <c r="AN136" s="302"/>
      <c r="AO136" s="302"/>
      <c r="AP136" s="302"/>
      <c r="AQ136" s="302"/>
      <c r="AR136" s="302"/>
      <c r="AS136" s="302"/>
      <c r="AT136" s="302"/>
      <c r="AU136" s="302"/>
      <c r="AV136" s="302"/>
      <c r="AW136" s="302"/>
      <c r="AX136" s="302"/>
      <c r="AY136" s="302"/>
      <c r="AZ136" s="302"/>
      <c r="BA136" s="302"/>
      <c r="BB136" s="302"/>
      <c r="BC136" s="303"/>
      <c r="BD136" s="304"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6" t="s">
        <v>942</v>
      </c>
      <c r="EM136" s="321" t="s">
        <v>940</v>
      </c>
      <c r="EN136" s="277" t="s">
        <v>941</v>
      </c>
      <c r="EO136" s="277">
        <v>0</v>
      </c>
      <c r="EP136" s="277">
        <v>8</v>
      </c>
      <c r="EQ136" s="278">
        <v>2</v>
      </c>
      <c r="ER136" s="278">
        <v>2</v>
      </c>
      <c r="ES136" s="278">
        <v>2</v>
      </c>
      <c r="ET136" s="843">
        <v>2</v>
      </c>
    </row>
    <row r="137" spans="1:150" ht="46.5" customHeight="1" x14ac:dyDescent="0.2">
      <c r="A137" s="280" t="s">
        <v>76</v>
      </c>
      <c r="B137" s="433" t="s">
        <v>77</v>
      </c>
      <c r="C137" s="434" t="s">
        <v>826</v>
      </c>
      <c r="D137" s="434"/>
      <c r="E137" s="8" t="s">
        <v>695</v>
      </c>
      <c r="F137" s="284" t="str">
        <f t="shared" si="26"/>
        <v>E2.P_E</v>
      </c>
      <c r="G137" s="574" t="s">
        <v>230</v>
      </c>
      <c r="H137" s="574" t="s">
        <v>349</v>
      </c>
      <c r="I137" s="461"/>
      <c r="J137" s="462" t="s">
        <v>61</v>
      </c>
      <c r="K137" s="377" t="str">
        <f t="shared" si="27"/>
        <v>E2.P_E.MR1</v>
      </c>
      <c r="L137" s="413" t="s">
        <v>320</v>
      </c>
      <c r="M137" s="414" t="s">
        <v>927</v>
      </c>
      <c r="N137" s="378">
        <v>665</v>
      </c>
      <c r="O137" s="291">
        <v>1100</v>
      </c>
      <c r="P137" s="380" t="s">
        <v>122</v>
      </c>
      <c r="Q137" s="381" t="str">
        <f t="shared" si="28"/>
        <v>E2.P_E.MR1-MP05-1</v>
      </c>
      <c r="R137" s="425" t="s">
        <v>944</v>
      </c>
      <c r="S137" s="317" t="s">
        <v>945</v>
      </c>
      <c r="T137" s="296">
        <v>6</v>
      </c>
      <c r="U137" s="297">
        <v>194</v>
      </c>
      <c r="V137" s="296" t="s">
        <v>67</v>
      </c>
      <c r="W137" s="298">
        <v>48</v>
      </c>
      <c r="X137" s="299">
        <v>48</v>
      </c>
      <c r="Y137" s="298">
        <v>48</v>
      </c>
      <c r="Z137" s="300">
        <v>50</v>
      </c>
      <c r="AA137" s="301"/>
      <c r="AB137" s="302"/>
      <c r="AC137" s="302"/>
      <c r="AD137" s="302"/>
      <c r="AE137" s="302"/>
      <c r="AF137" s="302"/>
      <c r="AG137" s="302"/>
      <c r="AH137" s="302"/>
      <c r="AI137" s="302"/>
      <c r="AJ137" s="302"/>
      <c r="AK137" s="302"/>
      <c r="AL137" s="302"/>
      <c r="AM137" s="302"/>
      <c r="AN137" s="302"/>
      <c r="AO137" s="302"/>
      <c r="AP137" s="302"/>
      <c r="AQ137" s="302"/>
      <c r="AR137" s="302"/>
      <c r="AS137" s="302"/>
      <c r="AT137" s="302"/>
      <c r="AU137" s="302"/>
      <c r="AV137" s="302"/>
      <c r="AW137" s="302"/>
      <c r="AX137" s="302"/>
      <c r="AY137" s="302"/>
      <c r="AZ137" s="302"/>
      <c r="BA137" s="302"/>
      <c r="BB137" s="302"/>
      <c r="BC137" s="303"/>
      <c r="BD137" s="304"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6" t="s">
        <v>946</v>
      </c>
      <c r="EM137" s="321" t="s">
        <v>944</v>
      </c>
      <c r="EN137" s="277" t="s">
        <v>945</v>
      </c>
      <c r="EO137" s="277">
        <v>6</v>
      </c>
      <c r="EP137" s="277">
        <v>194</v>
      </c>
      <c r="EQ137" s="278">
        <v>48</v>
      </c>
      <c r="ER137" s="278">
        <v>48</v>
      </c>
      <c r="ES137" s="278">
        <v>48</v>
      </c>
      <c r="ET137" s="843">
        <v>50</v>
      </c>
    </row>
    <row r="138" spans="1:150" ht="45.75" customHeight="1" thickBot="1" x14ac:dyDescent="0.25">
      <c r="A138" s="280" t="s">
        <v>76</v>
      </c>
      <c r="B138" s="433" t="s">
        <v>77</v>
      </c>
      <c r="C138" s="434" t="s">
        <v>826</v>
      </c>
      <c r="D138" s="434"/>
      <c r="E138" s="8" t="s">
        <v>695</v>
      </c>
      <c r="F138" s="284" t="str">
        <f t="shared" ref="F138:F201" si="100">+CONCATENATE(A138,E138)</f>
        <v>E2.P_E</v>
      </c>
      <c r="G138" s="575" t="s">
        <v>230</v>
      </c>
      <c r="H138" s="575" t="s">
        <v>349</v>
      </c>
      <c r="I138" s="467"/>
      <c r="J138" s="468" t="s">
        <v>61</v>
      </c>
      <c r="K138" s="469" t="str">
        <f t="shared" ref="K138:K201" si="101">+CONCATENATE(F138,".",J138)</f>
        <v>E2.P_E.MR1</v>
      </c>
      <c r="L138" s="429" t="s">
        <v>320</v>
      </c>
      <c r="M138" s="430" t="s">
        <v>927</v>
      </c>
      <c r="N138" s="392">
        <v>665</v>
      </c>
      <c r="O138" s="431">
        <v>1100</v>
      </c>
      <c r="P138" s="394" t="s">
        <v>132</v>
      </c>
      <c r="Q138" s="395" t="str">
        <f t="shared" ref="Q138:Q201" si="102">+CONCATENATE(K138,"-",P138)</f>
        <v>E2.P_E.MR1-MP06-1</v>
      </c>
      <c r="R138" s="480" t="s">
        <v>948</v>
      </c>
      <c r="S138" s="340" t="s">
        <v>949</v>
      </c>
      <c r="T138" s="341">
        <v>0</v>
      </c>
      <c r="U138" s="624">
        <v>1</v>
      </c>
      <c r="V138" s="623" t="s">
        <v>67</v>
      </c>
      <c r="W138" s="508">
        <v>0.25</v>
      </c>
      <c r="X138" s="507">
        <v>0.25</v>
      </c>
      <c r="Y138" s="508">
        <v>0.25</v>
      </c>
      <c r="Z138" s="640">
        <v>0.25</v>
      </c>
      <c r="AA138" s="386"/>
      <c r="AB138" s="387"/>
      <c r="AC138" s="387"/>
      <c r="AD138" s="387"/>
      <c r="AE138" s="387"/>
      <c r="AF138" s="387"/>
      <c r="AG138" s="387"/>
      <c r="AH138" s="387"/>
      <c r="AI138" s="387"/>
      <c r="AJ138" s="387"/>
      <c r="AK138" s="387"/>
      <c r="AL138" s="387"/>
      <c r="AM138" s="387"/>
      <c r="AN138" s="387"/>
      <c r="AO138" s="387"/>
      <c r="AP138" s="387"/>
      <c r="AQ138" s="387"/>
      <c r="AR138" s="387"/>
      <c r="AS138" s="387"/>
      <c r="AT138" s="387"/>
      <c r="AU138" s="387"/>
      <c r="AV138" s="387"/>
      <c r="AW138" s="387"/>
      <c r="AX138" s="387"/>
      <c r="AY138" s="387"/>
      <c r="AZ138" s="387"/>
      <c r="BA138" s="387"/>
      <c r="BB138" s="387"/>
      <c r="BC138" s="388"/>
      <c r="BD138" s="304"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6" t="s">
        <v>950</v>
      </c>
      <c r="EM138" s="321" t="s">
        <v>948</v>
      </c>
      <c r="EN138" s="277" t="s">
        <v>949</v>
      </c>
      <c r="EO138" s="277">
        <v>0</v>
      </c>
      <c r="EP138" s="389">
        <v>1</v>
      </c>
      <c r="EQ138" s="332">
        <v>0.25</v>
      </c>
      <c r="ER138" s="332">
        <v>0.25</v>
      </c>
      <c r="ES138" s="332">
        <v>0.25</v>
      </c>
      <c r="ET138" s="842">
        <v>0.25</v>
      </c>
    </row>
    <row r="139" spans="1:150" ht="86.25" customHeight="1" x14ac:dyDescent="0.2">
      <c r="A139" s="280" t="s">
        <v>76</v>
      </c>
      <c r="B139" s="433" t="s">
        <v>77</v>
      </c>
      <c r="C139" s="434" t="s">
        <v>826</v>
      </c>
      <c r="D139" s="435" t="s">
        <v>827</v>
      </c>
      <c r="E139" s="22" t="s">
        <v>718</v>
      </c>
      <c r="F139" s="3" t="str">
        <f t="shared" si="100"/>
        <v>E2.P_F</v>
      </c>
      <c r="G139" s="483" t="s">
        <v>239</v>
      </c>
      <c r="H139" s="482" t="s">
        <v>360</v>
      </c>
      <c r="I139" s="458" t="s">
        <v>952</v>
      </c>
      <c r="J139" s="459" t="s">
        <v>61</v>
      </c>
      <c r="K139" s="420" t="str">
        <f t="shared" si="101"/>
        <v>E2.P_F.MR1</v>
      </c>
      <c r="L139" s="364" t="s">
        <v>334</v>
      </c>
      <c r="M139" s="365" t="s">
        <v>953</v>
      </c>
      <c r="N139" s="366">
        <v>25</v>
      </c>
      <c r="O139" s="249">
        <v>90</v>
      </c>
      <c r="P139" s="368" t="s">
        <v>64</v>
      </c>
      <c r="Q139" s="369" t="str">
        <f t="shared" si="102"/>
        <v>E2.P_F.MR1-MP01-1</v>
      </c>
      <c r="R139" s="421" t="s">
        <v>954</v>
      </c>
      <c r="S139" s="371" t="s">
        <v>955</v>
      </c>
      <c r="T139" s="372">
        <v>0</v>
      </c>
      <c r="U139" s="373">
        <v>1</v>
      </c>
      <c r="V139" s="372" t="s">
        <v>67</v>
      </c>
      <c r="W139" s="257">
        <v>0</v>
      </c>
      <c r="X139" s="258">
        <v>0.5</v>
      </c>
      <c r="Y139" s="566">
        <v>0.25</v>
      </c>
      <c r="Z139" s="568">
        <v>0.25</v>
      </c>
      <c r="AA139" s="594">
        <v>100000000</v>
      </c>
      <c r="AB139" s="595"/>
      <c r="AC139" s="595">
        <v>0</v>
      </c>
      <c r="AD139" s="595"/>
      <c r="AE139" s="595"/>
      <c r="AF139" s="595"/>
      <c r="AG139" s="595">
        <f t="shared" ref="AG139" si="103">SUM(AA139:AF139)</f>
        <v>100000000</v>
      </c>
      <c r="AH139" s="595">
        <f t="shared" ref="AH139:AM139" si="104">AA139*1.035</f>
        <v>103499999.99999999</v>
      </c>
      <c r="AI139" s="595">
        <f t="shared" si="104"/>
        <v>0</v>
      </c>
      <c r="AJ139" s="595">
        <f t="shared" si="104"/>
        <v>0</v>
      </c>
      <c r="AK139" s="595">
        <f t="shared" si="104"/>
        <v>0</v>
      </c>
      <c r="AL139" s="595">
        <f t="shared" si="104"/>
        <v>0</v>
      </c>
      <c r="AM139" s="595">
        <f t="shared" si="104"/>
        <v>0</v>
      </c>
      <c r="AN139" s="595">
        <f t="shared" ref="AN139" si="105">SUM(AH139:AM139)</f>
        <v>103499999.99999999</v>
      </c>
      <c r="AO139" s="595">
        <f t="shared" ref="AO139:AT139" si="106">AH139*1.035</f>
        <v>107122499.99999997</v>
      </c>
      <c r="AP139" s="595">
        <f t="shared" si="106"/>
        <v>0</v>
      </c>
      <c r="AQ139" s="595">
        <f t="shared" si="106"/>
        <v>0</v>
      </c>
      <c r="AR139" s="595">
        <f t="shared" si="106"/>
        <v>0</v>
      </c>
      <c r="AS139" s="595">
        <f t="shared" si="106"/>
        <v>0</v>
      </c>
      <c r="AT139" s="595">
        <f t="shared" si="106"/>
        <v>0</v>
      </c>
      <c r="AU139" s="595">
        <f t="shared" ref="AU139" si="107">SUM(AO139:AT139)</f>
        <v>107122499.99999997</v>
      </c>
      <c r="AV139" s="595">
        <f t="shared" ref="AV139:BA139" si="108">AO139*1.035</f>
        <v>110871787.49999996</v>
      </c>
      <c r="AW139" s="595">
        <f t="shared" si="108"/>
        <v>0</v>
      </c>
      <c r="AX139" s="595">
        <f t="shared" si="108"/>
        <v>0</v>
      </c>
      <c r="AY139" s="595">
        <f t="shared" si="108"/>
        <v>0</v>
      </c>
      <c r="AZ139" s="595">
        <f t="shared" si="108"/>
        <v>0</v>
      </c>
      <c r="BA139" s="595">
        <f t="shared" si="108"/>
        <v>0</v>
      </c>
      <c r="BB139" s="595">
        <f t="shared" ref="BB139" si="109">SUM(AV139:BA139)</f>
        <v>110871787.49999996</v>
      </c>
      <c r="BC139" s="596">
        <f t="shared" ref="BC139" si="110">+AG139+AN139+AU139+BB139</f>
        <v>421494287.49999994</v>
      </c>
      <c r="BD139" s="304"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6" t="s">
        <v>956</v>
      </c>
      <c r="EM139" s="321" t="s">
        <v>954</v>
      </c>
      <c r="EN139" s="277" t="s">
        <v>955</v>
      </c>
      <c r="EO139" s="277">
        <v>0</v>
      </c>
      <c r="EP139" s="277">
        <v>1</v>
      </c>
      <c r="EQ139" s="278">
        <v>0</v>
      </c>
      <c r="ER139" s="838">
        <v>0</v>
      </c>
      <c r="ES139" s="844">
        <v>0.5</v>
      </c>
      <c r="ET139" s="845">
        <v>0.5</v>
      </c>
    </row>
    <row r="140" spans="1:150" ht="42" customHeight="1" x14ac:dyDescent="0.2">
      <c r="A140" s="280" t="s">
        <v>76</v>
      </c>
      <c r="B140" s="433" t="s">
        <v>77</v>
      </c>
      <c r="C140" s="434" t="s">
        <v>826</v>
      </c>
      <c r="D140" s="641"/>
      <c r="E140" s="23" t="s">
        <v>718</v>
      </c>
      <c r="F140" s="23" t="str">
        <f t="shared" si="100"/>
        <v>E2.P_F</v>
      </c>
      <c r="G140" s="414" t="s">
        <v>239</v>
      </c>
      <c r="H140" s="457" t="s">
        <v>360</v>
      </c>
      <c r="I140" s="461"/>
      <c r="J140" s="462" t="s">
        <v>61</v>
      </c>
      <c r="K140" s="377" t="str">
        <f t="shared" si="101"/>
        <v>E2.P_F.MR1</v>
      </c>
      <c r="L140" s="413" t="s">
        <v>334</v>
      </c>
      <c r="M140" s="414" t="s">
        <v>953</v>
      </c>
      <c r="N140" s="378">
        <v>25</v>
      </c>
      <c r="O140" s="291">
        <v>90</v>
      </c>
      <c r="P140" s="380" t="s">
        <v>87</v>
      </c>
      <c r="Q140" s="381" t="str">
        <f t="shared" si="102"/>
        <v>E2.P_F.MR1-MP02-1</v>
      </c>
      <c r="R140" s="425" t="s">
        <v>958</v>
      </c>
      <c r="S140" s="317" t="s">
        <v>959</v>
      </c>
      <c r="T140" s="296">
        <v>0</v>
      </c>
      <c r="U140" s="297">
        <v>1</v>
      </c>
      <c r="V140" s="296" t="s">
        <v>67</v>
      </c>
      <c r="W140" s="324">
        <v>0.25</v>
      </c>
      <c r="X140" s="325">
        <v>0.25</v>
      </c>
      <c r="Y140" s="324">
        <v>0.25</v>
      </c>
      <c r="Z140" s="326">
        <v>0.25</v>
      </c>
      <c r="AA140" s="301"/>
      <c r="AB140" s="302"/>
      <c r="AC140" s="302"/>
      <c r="AD140" s="302"/>
      <c r="AE140" s="302"/>
      <c r="AF140" s="302"/>
      <c r="AG140" s="302"/>
      <c r="AH140" s="302"/>
      <c r="AI140" s="302"/>
      <c r="AJ140" s="302"/>
      <c r="AK140" s="302"/>
      <c r="AL140" s="302"/>
      <c r="AM140" s="302"/>
      <c r="AN140" s="302"/>
      <c r="AO140" s="302"/>
      <c r="AP140" s="302"/>
      <c r="AQ140" s="302"/>
      <c r="AR140" s="302"/>
      <c r="AS140" s="302"/>
      <c r="AT140" s="302"/>
      <c r="AU140" s="302"/>
      <c r="AV140" s="302"/>
      <c r="AW140" s="302"/>
      <c r="AX140" s="302"/>
      <c r="AY140" s="302"/>
      <c r="AZ140" s="302"/>
      <c r="BA140" s="302"/>
      <c r="BB140" s="302"/>
      <c r="BC140" s="303"/>
      <c r="BD140" s="304"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6" t="s">
        <v>960</v>
      </c>
      <c r="EM140" s="321" t="s">
        <v>958</v>
      </c>
      <c r="EN140" s="277" t="s">
        <v>959</v>
      </c>
      <c r="EO140" s="277">
        <v>0</v>
      </c>
      <c r="EP140" s="277">
        <v>1</v>
      </c>
      <c r="EQ140" s="332">
        <v>0.25</v>
      </c>
      <c r="ER140" s="332">
        <v>0.25</v>
      </c>
      <c r="ES140" s="332">
        <v>0.25</v>
      </c>
      <c r="ET140" s="842">
        <v>0.25</v>
      </c>
    </row>
    <row r="141" spans="1:150" ht="36.75" customHeight="1" x14ac:dyDescent="0.2">
      <c r="A141" s="280" t="s">
        <v>76</v>
      </c>
      <c r="B141" s="433" t="s">
        <v>77</v>
      </c>
      <c r="C141" s="434" t="s">
        <v>826</v>
      </c>
      <c r="D141" s="641"/>
      <c r="E141" s="23" t="s">
        <v>718</v>
      </c>
      <c r="F141" s="23" t="str">
        <f t="shared" si="100"/>
        <v>E2.P_F</v>
      </c>
      <c r="G141" s="414" t="s">
        <v>239</v>
      </c>
      <c r="H141" s="457" t="s">
        <v>360</v>
      </c>
      <c r="I141" s="461"/>
      <c r="J141" s="462" t="s">
        <v>61</v>
      </c>
      <c r="K141" s="377" t="str">
        <f t="shared" si="101"/>
        <v>E2.P_F.MR1</v>
      </c>
      <c r="L141" s="413" t="s">
        <v>334</v>
      </c>
      <c r="M141" s="414" t="s">
        <v>953</v>
      </c>
      <c r="N141" s="378">
        <v>25</v>
      </c>
      <c r="O141" s="291">
        <v>90</v>
      </c>
      <c r="P141" s="380" t="s">
        <v>99</v>
      </c>
      <c r="Q141" s="381" t="str">
        <f t="shared" si="102"/>
        <v>E2.P_F.MR1-MP03-1</v>
      </c>
      <c r="R141" s="425" t="s">
        <v>962</v>
      </c>
      <c r="S141" s="317" t="s">
        <v>963</v>
      </c>
      <c r="T141" s="296">
        <v>1</v>
      </c>
      <c r="U141" s="297">
        <v>2</v>
      </c>
      <c r="V141" s="296" t="s">
        <v>67</v>
      </c>
      <c r="W141" s="318">
        <v>0.5</v>
      </c>
      <c r="X141" s="333">
        <v>0.5</v>
      </c>
      <c r="Y141" s="318">
        <v>0.5</v>
      </c>
      <c r="Z141" s="319">
        <v>0.5</v>
      </c>
      <c r="AA141" s="301"/>
      <c r="AB141" s="302"/>
      <c r="AC141" s="302"/>
      <c r="AD141" s="302"/>
      <c r="AE141" s="302"/>
      <c r="AF141" s="302"/>
      <c r="AG141" s="302"/>
      <c r="AH141" s="302"/>
      <c r="AI141" s="302"/>
      <c r="AJ141" s="302"/>
      <c r="AK141" s="302"/>
      <c r="AL141" s="302"/>
      <c r="AM141" s="302"/>
      <c r="AN141" s="302"/>
      <c r="AO141" s="302"/>
      <c r="AP141" s="302"/>
      <c r="AQ141" s="302"/>
      <c r="AR141" s="302"/>
      <c r="AS141" s="302"/>
      <c r="AT141" s="302"/>
      <c r="AU141" s="302"/>
      <c r="AV141" s="302"/>
      <c r="AW141" s="302"/>
      <c r="AX141" s="302"/>
      <c r="AY141" s="302"/>
      <c r="AZ141" s="302"/>
      <c r="BA141" s="302"/>
      <c r="BB141" s="302"/>
      <c r="BC141" s="303"/>
      <c r="BD141" s="304"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6" t="s">
        <v>964</v>
      </c>
      <c r="EM141" s="321" t="s">
        <v>962</v>
      </c>
      <c r="EN141" s="277" t="s">
        <v>963</v>
      </c>
      <c r="EO141" s="277">
        <v>1</v>
      </c>
      <c r="EP141" s="277">
        <v>2</v>
      </c>
      <c r="EQ141" s="279">
        <v>0.5</v>
      </c>
      <c r="ER141" s="279">
        <v>0.5</v>
      </c>
      <c r="ES141" s="279">
        <v>0.5</v>
      </c>
      <c r="ET141" s="847">
        <v>0.5</v>
      </c>
    </row>
    <row r="142" spans="1:150" ht="36" customHeight="1" x14ac:dyDescent="0.2">
      <c r="A142" s="280" t="s">
        <v>76</v>
      </c>
      <c r="B142" s="433" t="s">
        <v>77</v>
      </c>
      <c r="C142" s="434" t="s">
        <v>826</v>
      </c>
      <c r="D142" s="641"/>
      <c r="E142" s="23" t="s">
        <v>718</v>
      </c>
      <c r="F142" s="23" t="str">
        <f t="shared" si="100"/>
        <v>E2.P_F</v>
      </c>
      <c r="G142" s="414" t="s">
        <v>239</v>
      </c>
      <c r="H142" s="457" t="s">
        <v>360</v>
      </c>
      <c r="I142" s="461"/>
      <c r="J142" s="462" t="s">
        <v>61</v>
      </c>
      <c r="K142" s="377" t="str">
        <f t="shared" si="101"/>
        <v>E2.P_F.MR1</v>
      </c>
      <c r="L142" s="413" t="s">
        <v>334</v>
      </c>
      <c r="M142" s="414" t="s">
        <v>953</v>
      </c>
      <c r="N142" s="378">
        <v>25</v>
      </c>
      <c r="O142" s="291">
        <v>90</v>
      </c>
      <c r="P142" s="380" t="s">
        <v>112</v>
      </c>
      <c r="Q142" s="381" t="str">
        <f t="shared" si="102"/>
        <v>E2.P_F.MR1-MP04-1</v>
      </c>
      <c r="R142" s="425" t="s">
        <v>966</v>
      </c>
      <c r="S142" s="317" t="s">
        <v>967</v>
      </c>
      <c r="T142" s="296">
        <v>10</v>
      </c>
      <c r="U142" s="297">
        <v>20</v>
      </c>
      <c r="V142" s="296" t="s">
        <v>67</v>
      </c>
      <c r="W142" s="298">
        <v>6</v>
      </c>
      <c r="X142" s="299">
        <v>6</v>
      </c>
      <c r="Y142" s="298">
        <v>4</v>
      </c>
      <c r="Z142" s="300">
        <v>4</v>
      </c>
      <c r="AA142" s="301"/>
      <c r="AB142" s="302"/>
      <c r="AC142" s="302"/>
      <c r="AD142" s="302"/>
      <c r="AE142" s="302"/>
      <c r="AF142" s="302"/>
      <c r="AG142" s="302"/>
      <c r="AH142" s="302"/>
      <c r="AI142" s="302"/>
      <c r="AJ142" s="302"/>
      <c r="AK142" s="302"/>
      <c r="AL142" s="302"/>
      <c r="AM142" s="302"/>
      <c r="AN142" s="302"/>
      <c r="AO142" s="302"/>
      <c r="AP142" s="302"/>
      <c r="AQ142" s="302"/>
      <c r="AR142" s="302"/>
      <c r="AS142" s="302"/>
      <c r="AT142" s="302"/>
      <c r="AU142" s="302"/>
      <c r="AV142" s="302"/>
      <c r="AW142" s="302"/>
      <c r="AX142" s="302"/>
      <c r="AY142" s="302"/>
      <c r="AZ142" s="302"/>
      <c r="BA142" s="302"/>
      <c r="BB142" s="302"/>
      <c r="BC142" s="303"/>
      <c r="BD142" s="304"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6" t="s">
        <v>968</v>
      </c>
      <c r="EM142" s="321" t="s">
        <v>966</v>
      </c>
      <c r="EN142" s="277" t="s">
        <v>967</v>
      </c>
      <c r="EO142" s="277">
        <v>10</v>
      </c>
      <c r="EP142" s="277">
        <v>20</v>
      </c>
      <c r="EQ142" s="278">
        <v>6</v>
      </c>
      <c r="ER142" s="278">
        <v>6</v>
      </c>
      <c r="ES142" s="278">
        <v>4</v>
      </c>
      <c r="ET142" s="843">
        <v>4</v>
      </c>
    </row>
    <row r="143" spans="1:150" ht="39" customHeight="1" thickBot="1" x14ac:dyDescent="0.25">
      <c r="A143" s="280" t="s">
        <v>76</v>
      </c>
      <c r="B143" s="433" t="s">
        <v>77</v>
      </c>
      <c r="C143" s="434" t="s">
        <v>826</v>
      </c>
      <c r="D143" s="641"/>
      <c r="E143" s="23" t="s">
        <v>718</v>
      </c>
      <c r="F143" s="23" t="str">
        <f t="shared" si="100"/>
        <v>E2.P_F</v>
      </c>
      <c r="G143" s="414" t="s">
        <v>239</v>
      </c>
      <c r="H143" s="457" t="s">
        <v>360</v>
      </c>
      <c r="I143" s="467"/>
      <c r="J143" s="468" t="s">
        <v>61</v>
      </c>
      <c r="K143" s="469" t="str">
        <f t="shared" si="101"/>
        <v>E2.P_F.MR1</v>
      </c>
      <c r="L143" s="429" t="s">
        <v>334</v>
      </c>
      <c r="M143" s="430" t="s">
        <v>953</v>
      </c>
      <c r="N143" s="392">
        <v>25</v>
      </c>
      <c r="O143" s="431">
        <v>90</v>
      </c>
      <c r="P143" s="394" t="s">
        <v>122</v>
      </c>
      <c r="Q143" s="395" t="str">
        <f t="shared" si="102"/>
        <v>E2.P_F.MR1-MP05-1</v>
      </c>
      <c r="R143" s="480" t="s">
        <v>970</v>
      </c>
      <c r="S143" s="340" t="s">
        <v>971</v>
      </c>
      <c r="T143" s="564">
        <v>0.15</v>
      </c>
      <c r="U143" s="565">
        <v>0.65</v>
      </c>
      <c r="V143" s="564" t="s">
        <v>67</v>
      </c>
      <c r="W143" s="356">
        <v>0</v>
      </c>
      <c r="X143" s="625">
        <v>0.3</v>
      </c>
      <c r="Y143" s="406">
        <v>0.3</v>
      </c>
      <c r="Z143" s="400">
        <v>0.05</v>
      </c>
      <c r="AA143" s="327"/>
      <c r="AB143" s="328"/>
      <c r="AC143" s="328"/>
      <c r="AD143" s="328"/>
      <c r="AE143" s="328"/>
      <c r="AF143" s="328"/>
      <c r="AG143" s="328"/>
      <c r="AH143" s="328"/>
      <c r="AI143" s="328"/>
      <c r="AJ143" s="328"/>
      <c r="AK143" s="328"/>
      <c r="AL143" s="328"/>
      <c r="AM143" s="328"/>
      <c r="AN143" s="328"/>
      <c r="AO143" s="328"/>
      <c r="AP143" s="328"/>
      <c r="AQ143" s="328"/>
      <c r="AR143" s="328"/>
      <c r="AS143" s="328"/>
      <c r="AT143" s="328"/>
      <c r="AU143" s="328"/>
      <c r="AV143" s="328"/>
      <c r="AW143" s="328"/>
      <c r="AX143" s="328"/>
      <c r="AY143" s="328"/>
      <c r="AZ143" s="328"/>
      <c r="BA143" s="328"/>
      <c r="BB143" s="328"/>
      <c r="BC143" s="329"/>
      <c r="BD143" s="304"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6" t="s">
        <v>972</v>
      </c>
      <c r="EM143" s="321" t="s">
        <v>970</v>
      </c>
      <c r="EN143" s="277" t="s">
        <v>971</v>
      </c>
      <c r="EO143" s="278">
        <v>15</v>
      </c>
      <c r="EP143" s="278">
        <v>65</v>
      </c>
      <c r="EQ143" s="278">
        <v>0</v>
      </c>
      <c r="ER143" s="279">
        <v>30</v>
      </c>
      <c r="ES143" s="279">
        <v>30</v>
      </c>
      <c r="ET143" s="842">
        <v>5</v>
      </c>
    </row>
    <row r="144" spans="1:150" ht="90" customHeight="1" x14ac:dyDescent="0.2">
      <c r="A144" s="280" t="s">
        <v>76</v>
      </c>
      <c r="B144" s="433" t="s">
        <v>77</v>
      </c>
      <c r="C144" s="434" t="s">
        <v>826</v>
      </c>
      <c r="D144" s="641"/>
      <c r="E144" s="23" t="s">
        <v>718</v>
      </c>
      <c r="F144" s="23" t="str">
        <f t="shared" si="100"/>
        <v>E2.P_F</v>
      </c>
      <c r="G144" s="414" t="s">
        <v>239</v>
      </c>
      <c r="H144" s="457" t="s">
        <v>360</v>
      </c>
      <c r="I144" s="458" t="s">
        <v>974</v>
      </c>
      <c r="J144" s="459" t="s">
        <v>167</v>
      </c>
      <c r="K144" s="460" t="str">
        <f t="shared" si="101"/>
        <v>E2.P_F.MR2</v>
      </c>
      <c r="L144" s="364" t="s">
        <v>345</v>
      </c>
      <c r="M144" s="365" t="s">
        <v>975</v>
      </c>
      <c r="N144" s="366">
        <v>18152</v>
      </c>
      <c r="O144" s="249">
        <v>40000</v>
      </c>
      <c r="P144" s="368" t="s">
        <v>64</v>
      </c>
      <c r="Q144" s="369" t="str">
        <f t="shared" si="102"/>
        <v>E2.P_F.MR2-MP01-1</v>
      </c>
      <c r="R144" s="421" t="s">
        <v>976</v>
      </c>
      <c r="S144" s="371" t="s">
        <v>977</v>
      </c>
      <c r="T144" s="512">
        <v>0</v>
      </c>
      <c r="U144" s="513">
        <v>1</v>
      </c>
      <c r="V144" s="512" t="s">
        <v>67</v>
      </c>
      <c r="W144" s="566">
        <v>0.25</v>
      </c>
      <c r="X144" s="567">
        <v>0.35</v>
      </c>
      <c r="Y144" s="566">
        <v>0.25</v>
      </c>
      <c r="Z144" s="568">
        <v>0.15</v>
      </c>
      <c r="AA144" s="386"/>
      <c r="AB144" s="387"/>
      <c r="AC144" s="387"/>
      <c r="AD144" s="387"/>
      <c r="AE144" s="387"/>
      <c r="AF144" s="387"/>
      <c r="AG144" s="387"/>
      <c r="AH144" s="387"/>
      <c r="AI144" s="387"/>
      <c r="AJ144" s="387"/>
      <c r="AK144" s="387"/>
      <c r="AL144" s="387"/>
      <c r="AM144" s="387"/>
      <c r="AN144" s="387"/>
      <c r="AO144" s="387"/>
      <c r="AP144" s="387"/>
      <c r="AQ144" s="387"/>
      <c r="AR144" s="387"/>
      <c r="AS144" s="387"/>
      <c r="AT144" s="387"/>
      <c r="AU144" s="387"/>
      <c r="AV144" s="387"/>
      <c r="AW144" s="387"/>
      <c r="AX144" s="387"/>
      <c r="AY144" s="387"/>
      <c r="AZ144" s="387"/>
      <c r="BA144" s="387"/>
      <c r="BB144" s="387"/>
      <c r="BC144" s="388"/>
      <c r="BD144" s="304"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6" t="s">
        <v>978</v>
      </c>
      <c r="EM144" s="321" t="s">
        <v>976</v>
      </c>
      <c r="EN144" s="277" t="s">
        <v>977</v>
      </c>
      <c r="EO144" s="389">
        <v>0</v>
      </c>
      <c r="EP144" s="389">
        <v>1</v>
      </c>
      <c r="EQ144" s="332">
        <v>0.25</v>
      </c>
      <c r="ER144" s="844">
        <v>0</v>
      </c>
      <c r="ES144" s="844">
        <v>0.35</v>
      </c>
      <c r="ET144" s="845">
        <v>0.4</v>
      </c>
    </row>
    <row r="145" spans="1:150" ht="44.25" customHeight="1" x14ac:dyDescent="0.2">
      <c r="A145" s="280" t="s">
        <v>76</v>
      </c>
      <c r="B145" s="433" t="s">
        <v>77</v>
      </c>
      <c r="C145" s="434" t="s">
        <v>826</v>
      </c>
      <c r="D145" s="641"/>
      <c r="E145" s="23" t="s">
        <v>718</v>
      </c>
      <c r="F145" s="23" t="str">
        <f t="shared" si="100"/>
        <v>E2.P_F</v>
      </c>
      <c r="G145" s="414" t="s">
        <v>239</v>
      </c>
      <c r="H145" s="457" t="s">
        <v>360</v>
      </c>
      <c r="I145" s="461"/>
      <c r="J145" s="462" t="s">
        <v>167</v>
      </c>
      <c r="K145" s="377" t="str">
        <f t="shared" si="101"/>
        <v>E2.P_F.MR2</v>
      </c>
      <c r="L145" s="413" t="s">
        <v>345</v>
      </c>
      <c r="M145" s="414" t="s">
        <v>975</v>
      </c>
      <c r="N145" s="378">
        <v>18152</v>
      </c>
      <c r="O145" s="291">
        <v>40000</v>
      </c>
      <c r="P145" s="380" t="s">
        <v>87</v>
      </c>
      <c r="Q145" s="381" t="str">
        <f t="shared" si="102"/>
        <v>E2.P_F.MR2-MP02-1</v>
      </c>
      <c r="R145" s="425" t="s">
        <v>980</v>
      </c>
      <c r="S145" s="317" t="s">
        <v>981</v>
      </c>
      <c r="T145" s="384">
        <v>0</v>
      </c>
      <c r="U145" s="385">
        <v>4</v>
      </c>
      <c r="V145" s="384" t="s">
        <v>67</v>
      </c>
      <c r="W145" s="298">
        <v>1</v>
      </c>
      <c r="X145" s="299">
        <v>1</v>
      </c>
      <c r="Y145" s="298">
        <v>1</v>
      </c>
      <c r="Z145" s="300">
        <v>1</v>
      </c>
      <c r="AA145" s="386"/>
      <c r="AB145" s="387"/>
      <c r="AC145" s="387"/>
      <c r="AD145" s="387"/>
      <c r="AE145" s="387"/>
      <c r="AF145" s="387"/>
      <c r="AG145" s="387"/>
      <c r="AH145" s="387"/>
      <c r="AI145" s="387"/>
      <c r="AJ145" s="387"/>
      <c r="AK145" s="387"/>
      <c r="AL145" s="387"/>
      <c r="AM145" s="387"/>
      <c r="AN145" s="387"/>
      <c r="AO145" s="387"/>
      <c r="AP145" s="387"/>
      <c r="AQ145" s="387"/>
      <c r="AR145" s="387"/>
      <c r="AS145" s="387"/>
      <c r="AT145" s="387"/>
      <c r="AU145" s="387"/>
      <c r="AV145" s="387"/>
      <c r="AW145" s="387"/>
      <c r="AX145" s="387"/>
      <c r="AY145" s="387"/>
      <c r="AZ145" s="387"/>
      <c r="BA145" s="387"/>
      <c r="BB145" s="387"/>
      <c r="BC145" s="388"/>
      <c r="BD145" s="304"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6" t="s">
        <v>982</v>
      </c>
      <c r="EM145" s="321" t="s">
        <v>980</v>
      </c>
      <c r="EN145" s="277" t="s">
        <v>981</v>
      </c>
      <c r="EO145" s="389">
        <v>0</v>
      </c>
      <c r="EP145" s="389">
        <v>4</v>
      </c>
      <c r="EQ145" s="278">
        <v>1</v>
      </c>
      <c r="ER145" s="278">
        <v>1</v>
      </c>
      <c r="ES145" s="278">
        <v>1</v>
      </c>
      <c r="ET145" s="843">
        <v>1</v>
      </c>
    </row>
    <row r="146" spans="1:150" ht="41.25" customHeight="1" x14ac:dyDescent="0.2">
      <c r="A146" s="280" t="s">
        <v>76</v>
      </c>
      <c r="B146" s="433" t="s">
        <v>77</v>
      </c>
      <c r="C146" s="434" t="s">
        <v>826</v>
      </c>
      <c r="D146" s="641"/>
      <c r="E146" s="23" t="s">
        <v>718</v>
      </c>
      <c r="F146" s="23" t="str">
        <f t="shared" si="100"/>
        <v>E2.P_F</v>
      </c>
      <c r="G146" s="414" t="s">
        <v>239</v>
      </c>
      <c r="H146" s="457" t="s">
        <v>360</v>
      </c>
      <c r="I146" s="461"/>
      <c r="J146" s="462" t="s">
        <v>167</v>
      </c>
      <c r="K146" s="377" t="str">
        <f t="shared" si="101"/>
        <v>E2.P_F.MR2</v>
      </c>
      <c r="L146" s="413" t="s">
        <v>345</v>
      </c>
      <c r="M146" s="414" t="s">
        <v>975</v>
      </c>
      <c r="N146" s="378">
        <v>18152</v>
      </c>
      <c r="O146" s="291">
        <v>40000</v>
      </c>
      <c r="P146" s="380" t="s">
        <v>99</v>
      </c>
      <c r="Q146" s="381" t="str">
        <f t="shared" si="102"/>
        <v>E2.P_F.MR2-MP03-1</v>
      </c>
      <c r="R146" s="425" t="s">
        <v>984</v>
      </c>
      <c r="S146" s="317" t="s">
        <v>985</v>
      </c>
      <c r="T146" s="384">
        <v>1</v>
      </c>
      <c r="U146" s="385">
        <v>3</v>
      </c>
      <c r="V146" s="384" t="s">
        <v>67</v>
      </c>
      <c r="W146" s="298">
        <v>0</v>
      </c>
      <c r="X146" s="299">
        <v>1</v>
      </c>
      <c r="Y146" s="298">
        <v>1</v>
      </c>
      <c r="Z146" s="300">
        <v>1</v>
      </c>
      <c r="AA146" s="386"/>
      <c r="AB146" s="387"/>
      <c r="AC146" s="387"/>
      <c r="AD146" s="387"/>
      <c r="AE146" s="387"/>
      <c r="AF146" s="387"/>
      <c r="AG146" s="387"/>
      <c r="AH146" s="387"/>
      <c r="AI146" s="387"/>
      <c r="AJ146" s="387"/>
      <c r="AK146" s="387"/>
      <c r="AL146" s="387"/>
      <c r="AM146" s="387"/>
      <c r="AN146" s="387"/>
      <c r="AO146" s="387"/>
      <c r="AP146" s="387"/>
      <c r="AQ146" s="387"/>
      <c r="AR146" s="387"/>
      <c r="AS146" s="387"/>
      <c r="AT146" s="387"/>
      <c r="AU146" s="387"/>
      <c r="AV146" s="387"/>
      <c r="AW146" s="387"/>
      <c r="AX146" s="387"/>
      <c r="AY146" s="387"/>
      <c r="AZ146" s="387"/>
      <c r="BA146" s="387"/>
      <c r="BB146" s="387"/>
      <c r="BC146" s="388"/>
      <c r="BD146" s="304"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6" t="s">
        <v>986</v>
      </c>
      <c r="EM146" s="321" t="s">
        <v>984</v>
      </c>
      <c r="EN146" s="277" t="s">
        <v>985</v>
      </c>
      <c r="EO146" s="389">
        <v>1</v>
      </c>
      <c r="EP146" s="389">
        <v>3</v>
      </c>
      <c r="EQ146" s="278">
        <v>1</v>
      </c>
      <c r="ER146" s="278">
        <v>1</v>
      </c>
      <c r="ES146" s="278">
        <v>1</v>
      </c>
      <c r="ET146" s="843">
        <v>0</v>
      </c>
    </row>
    <row r="147" spans="1:150" ht="51.75" customHeight="1" thickBot="1" x14ac:dyDescent="0.25">
      <c r="A147" s="280" t="s">
        <v>76</v>
      </c>
      <c r="B147" s="601" t="s">
        <v>77</v>
      </c>
      <c r="C147" s="602" t="s">
        <v>826</v>
      </c>
      <c r="D147" s="642"/>
      <c r="E147" s="24" t="s">
        <v>718</v>
      </c>
      <c r="F147" s="24" t="str">
        <f t="shared" si="100"/>
        <v>E2.P_F</v>
      </c>
      <c r="G147" s="430" t="s">
        <v>239</v>
      </c>
      <c r="H147" s="569" t="s">
        <v>360</v>
      </c>
      <c r="I147" s="467"/>
      <c r="J147" s="462" t="s">
        <v>167</v>
      </c>
      <c r="K147" s="377" t="str">
        <f t="shared" si="101"/>
        <v>E2.P_F.MR2</v>
      </c>
      <c r="L147" s="413" t="s">
        <v>345</v>
      </c>
      <c r="M147" s="414" t="s">
        <v>975</v>
      </c>
      <c r="N147" s="392">
        <v>18152</v>
      </c>
      <c r="O147" s="431">
        <v>40000</v>
      </c>
      <c r="P147" s="394" t="s">
        <v>112</v>
      </c>
      <c r="Q147" s="395" t="str">
        <f t="shared" si="102"/>
        <v>E2.P_F.MR2-MP04-1</v>
      </c>
      <c r="R147" s="432" t="s">
        <v>988</v>
      </c>
      <c r="S147" s="353" t="s">
        <v>989</v>
      </c>
      <c r="T147" s="396">
        <v>0</v>
      </c>
      <c r="U147" s="397">
        <v>1</v>
      </c>
      <c r="V147" s="396" t="s">
        <v>67</v>
      </c>
      <c r="W147" s="406">
        <v>0.2</v>
      </c>
      <c r="X147" s="625">
        <v>0.2</v>
      </c>
      <c r="Y147" s="406">
        <v>0.3</v>
      </c>
      <c r="Z147" s="407">
        <v>0.3</v>
      </c>
      <c r="AA147" s="643"/>
      <c r="AB147" s="644"/>
      <c r="AC147" s="644"/>
      <c r="AD147" s="644"/>
      <c r="AE147" s="644"/>
      <c r="AF147" s="644"/>
      <c r="AG147" s="644"/>
      <c r="AH147" s="644"/>
      <c r="AI147" s="644"/>
      <c r="AJ147" s="644"/>
      <c r="AK147" s="644"/>
      <c r="AL147" s="644"/>
      <c r="AM147" s="644"/>
      <c r="AN147" s="644"/>
      <c r="AO147" s="644"/>
      <c r="AP147" s="644"/>
      <c r="AQ147" s="644"/>
      <c r="AR147" s="644"/>
      <c r="AS147" s="644"/>
      <c r="AT147" s="644"/>
      <c r="AU147" s="644"/>
      <c r="AV147" s="644"/>
      <c r="AW147" s="644"/>
      <c r="AX147" s="644"/>
      <c r="AY147" s="644"/>
      <c r="AZ147" s="644"/>
      <c r="BA147" s="644"/>
      <c r="BB147" s="644"/>
      <c r="BC147" s="645"/>
      <c r="BD147" s="304"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6" t="s">
        <v>990</v>
      </c>
      <c r="EM147" s="321" t="s">
        <v>988</v>
      </c>
      <c r="EN147" s="277" t="s">
        <v>989</v>
      </c>
      <c r="EO147" s="389">
        <v>0</v>
      </c>
      <c r="EP147" s="389">
        <v>1</v>
      </c>
      <c r="EQ147" s="279">
        <v>0.2</v>
      </c>
      <c r="ER147" s="279">
        <v>0.2</v>
      </c>
      <c r="ES147" s="279">
        <v>0.3</v>
      </c>
      <c r="ET147" s="847">
        <v>0.3</v>
      </c>
    </row>
    <row r="148" spans="1:150" ht="107.25" customHeight="1" x14ac:dyDescent="0.2">
      <c r="A148" s="237" t="s">
        <v>90</v>
      </c>
      <c r="B148" s="607" t="s">
        <v>91</v>
      </c>
      <c r="C148" s="608" t="s">
        <v>992</v>
      </c>
      <c r="D148" s="435" t="s">
        <v>993</v>
      </c>
      <c r="E148" s="3" t="s">
        <v>57</v>
      </c>
      <c r="F148" s="646" t="str">
        <f t="shared" si="100"/>
        <v>E3.P_A</v>
      </c>
      <c r="G148" s="483" t="s">
        <v>250</v>
      </c>
      <c r="H148" s="365" t="s">
        <v>386</v>
      </c>
      <c r="I148" s="408" t="s">
        <v>994</v>
      </c>
      <c r="J148" s="439" t="s">
        <v>61</v>
      </c>
      <c r="K148" s="402" t="str">
        <f t="shared" si="101"/>
        <v>E3.P_A.MR1</v>
      </c>
      <c r="L148" s="364" t="s">
        <v>356</v>
      </c>
      <c r="M148" s="365" t="s">
        <v>995</v>
      </c>
      <c r="N148" s="484">
        <v>87</v>
      </c>
      <c r="O148" s="484">
        <v>114</v>
      </c>
      <c r="P148" s="647" t="s">
        <v>64</v>
      </c>
      <c r="Q148" s="648" t="str">
        <f t="shared" si="102"/>
        <v>E3.P_A.MR1-MP01-1</v>
      </c>
      <c r="R148" s="510" t="s">
        <v>996</v>
      </c>
      <c r="S148" s="649" t="s">
        <v>997</v>
      </c>
      <c r="T148" s="372">
        <v>12</v>
      </c>
      <c r="U148" s="373">
        <v>17</v>
      </c>
      <c r="V148" s="372" t="s">
        <v>67</v>
      </c>
      <c r="W148" s="257">
        <v>0</v>
      </c>
      <c r="X148" s="374">
        <v>3</v>
      </c>
      <c r="Y148" s="257">
        <v>2</v>
      </c>
      <c r="Z148" s="375">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50">
        <f t="shared" ref="BC148" si="114">+BB148+AU148+AN148+AG148</f>
        <v>76849938315.971848</v>
      </c>
      <c r="BD148" s="304"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4" t="s">
        <v>999</v>
      </c>
      <c r="EM148" s="321" t="s">
        <v>996</v>
      </c>
      <c r="EN148" s="277" t="s">
        <v>997</v>
      </c>
      <c r="EO148" s="840">
        <v>12</v>
      </c>
      <c r="EP148" s="840">
        <v>17</v>
      </c>
      <c r="EQ148" s="841">
        <v>0</v>
      </c>
      <c r="ER148" s="841">
        <v>3</v>
      </c>
      <c r="ES148" s="841">
        <v>2</v>
      </c>
      <c r="ET148" s="856">
        <v>0</v>
      </c>
    </row>
    <row r="149" spans="1:150" ht="57.75" customHeight="1" x14ac:dyDescent="0.2">
      <c r="A149" s="280" t="s">
        <v>90</v>
      </c>
      <c r="B149" s="433" t="s">
        <v>91</v>
      </c>
      <c r="C149" s="434" t="s">
        <v>992</v>
      </c>
      <c r="D149" s="434"/>
      <c r="E149" s="8" t="s">
        <v>57</v>
      </c>
      <c r="F149" s="652" t="str">
        <f t="shared" si="100"/>
        <v>E3.P_A</v>
      </c>
      <c r="G149" s="414" t="s">
        <v>250</v>
      </c>
      <c r="H149" s="653" t="s">
        <v>386</v>
      </c>
      <c r="I149" s="447"/>
      <c r="J149" s="287" t="s">
        <v>61</v>
      </c>
      <c r="K149" s="288" t="str">
        <f t="shared" si="101"/>
        <v>E3.P_A.MR1</v>
      </c>
      <c r="L149" s="413" t="s">
        <v>356</v>
      </c>
      <c r="M149" s="414" t="s">
        <v>995</v>
      </c>
      <c r="N149" s="496">
        <v>87</v>
      </c>
      <c r="O149" s="10">
        <v>114</v>
      </c>
      <c r="P149" s="485" t="s">
        <v>87</v>
      </c>
      <c r="Q149" s="497" t="str">
        <f t="shared" si="102"/>
        <v>E3.P_A.MR1-MP02-1</v>
      </c>
      <c r="R149" s="425" t="s">
        <v>1001</v>
      </c>
      <c r="S149" s="654" t="s">
        <v>1002</v>
      </c>
      <c r="T149" s="296">
        <v>0</v>
      </c>
      <c r="U149" s="297">
        <v>3</v>
      </c>
      <c r="V149" s="296" t="s">
        <v>67</v>
      </c>
      <c r="W149" s="318">
        <v>0.2</v>
      </c>
      <c r="X149" s="333">
        <v>0.8</v>
      </c>
      <c r="Y149" s="298">
        <v>1</v>
      </c>
      <c r="Z149" s="300">
        <v>1</v>
      </c>
      <c r="AA149" s="301"/>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c r="BB149" s="302"/>
      <c r="BC149" s="303"/>
      <c r="BD149" s="304"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4" t="s">
        <v>1003</v>
      </c>
      <c r="EM149" s="321" t="s">
        <v>1001</v>
      </c>
      <c r="EN149" s="277" t="s">
        <v>1002</v>
      </c>
      <c r="EO149" s="277">
        <v>0</v>
      </c>
      <c r="EP149" s="277">
        <v>3</v>
      </c>
      <c r="EQ149" s="279">
        <v>0.2</v>
      </c>
      <c r="ER149" s="859">
        <v>0.2</v>
      </c>
      <c r="ES149" s="859">
        <v>1.6</v>
      </c>
      <c r="ET149" s="843">
        <v>1</v>
      </c>
    </row>
    <row r="150" spans="1:150" ht="45.75" customHeight="1" x14ac:dyDescent="0.2">
      <c r="A150" s="280" t="s">
        <v>90</v>
      </c>
      <c r="B150" s="433" t="s">
        <v>91</v>
      </c>
      <c r="C150" s="434" t="s">
        <v>992</v>
      </c>
      <c r="D150" s="434"/>
      <c r="E150" s="8" t="s">
        <v>57</v>
      </c>
      <c r="F150" s="652" t="str">
        <f t="shared" si="100"/>
        <v>E3.P_A</v>
      </c>
      <c r="G150" s="414" t="s">
        <v>250</v>
      </c>
      <c r="H150" s="653" t="s">
        <v>386</v>
      </c>
      <c r="I150" s="447"/>
      <c r="J150" s="287" t="s">
        <v>61</v>
      </c>
      <c r="K150" s="288" t="str">
        <f t="shared" si="101"/>
        <v>E3.P_A.MR1</v>
      </c>
      <c r="L150" s="413" t="s">
        <v>356</v>
      </c>
      <c r="M150" s="414" t="s">
        <v>995</v>
      </c>
      <c r="N150" s="496">
        <v>87</v>
      </c>
      <c r="O150" s="10">
        <v>114</v>
      </c>
      <c r="P150" s="485" t="s">
        <v>99</v>
      </c>
      <c r="Q150" s="497" t="str">
        <f t="shared" si="102"/>
        <v>E3.P_A.MR1-MP03-1</v>
      </c>
      <c r="R150" s="425" t="s">
        <v>1005</v>
      </c>
      <c r="S150" s="654" t="s">
        <v>1006</v>
      </c>
      <c r="T150" s="384">
        <v>12</v>
      </c>
      <c r="U150" s="385">
        <v>12</v>
      </c>
      <c r="V150" s="384" t="s">
        <v>102</v>
      </c>
      <c r="W150" s="298">
        <v>0</v>
      </c>
      <c r="X150" s="299">
        <v>4</v>
      </c>
      <c r="Y150" s="298">
        <v>4</v>
      </c>
      <c r="Z150" s="300">
        <v>4</v>
      </c>
      <c r="AA150" s="386"/>
      <c r="AB150" s="387"/>
      <c r="AC150" s="387"/>
      <c r="AD150" s="387"/>
      <c r="AE150" s="387"/>
      <c r="AF150" s="387"/>
      <c r="AG150" s="387"/>
      <c r="AH150" s="387"/>
      <c r="AI150" s="387"/>
      <c r="AJ150" s="387"/>
      <c r="AK150" s="387"/>
      <c r="AL150" s="387"/>
      <c r="AM150" s="387"/>
      <c r="AN150" s="387"/>
      <c r="AO150" s="387"/>
      <c r="AP150" s="387"/>
      <c r="AQ150" s="387"/>
      <c r="AR150" s="387"/>
      <c r="AS150" s="387"/>
      <c r="AT150" s="387"/>
      <c r="AU150" s="387"/>
      <c r="AV150" s="387"/>
      <c r="AW150" s="387"/>
      <c r="AX150" s="387"/>
      <c r="AY150" s="387"/>
      <c r="AZ150" s="387"/>
      <c r="BA150" s="387"/>
      <c r="BB150" s="387"/>
      <c r="BC150" s="388"/>
      <c r="BD150" s="304"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4" t="s">
        <v>1007</v>
      </c>
      <c r="EM150" s="321" t="s">
        <v>1005</v>
      </c>
      <c r="EN150" s="277" t="s">
        <v>1006</v>
      </c>
      <c r="EO150" s="389">
        <v>12</v>
      </c>
      <c r="EP150" s="389">
        <v>12</v>
      </c>
      <c r="EQ150" s="278">
        <v>12</v>
      </c>
      <c r="ER150" s="860">
        <v>4</v>
      </c>
      <c r="ES150" s="860">
        <v>4</v>
      </c>
      <c r="ET150" s="861">
        <v>4</v>
      </c>
    </row>
    <row r="151" spans="1:150" ht="45" customHeight="1" x14ac:dyDescent="0.2">
      <c r="A151" s="280" t="s">
        <v>90</v>
      </c>
      <c r="B151" s="433" t="s">
        <v>91</v>
      </c>
      <c r="C151" s="434" t="s">
        <v>992</v>
      </c>
      <c r="D151" s="434"/>
      <c r="E151" s="8" t="s">
        <v>57</v>
      </c>
      <c r="F151" s="652" t="str">
        <f t="shared" si="100"/>
        <v>E3.P_A</v>
      </c>
      <c r="G151" s="414" t="s">
        <v>250</v>
      </c>
      <c r="H151" s="653" t="s">
        <v>386</v>
      </c>
      <c r="I151" s="447"/>
      <c r="J151" s="287" t="s">
        <v>61</v>
      </c>
      <c r="K151" s="288" t="str">
        <f t="shared" si="101"/>
        <v>E3.P_A.MR1</v>
      </c>
      <c r="L151" s="413" t="s">
        <v>356</v>
      </c>
      <c r="M151" s="414" t="s">
        <v>995</v>
      </c>
      <c r="N151" s="496">
        <v>87</v>
      </c>
      <c r="O151" s="10">
        <v>114</v>
      </c>
      <c r="P151" s="485" t="s">
        <v>112</v>
      </c>
      <c r="Q151" s="497" t="str">
        <f t="shared" si="102"/>
        <v>E3.P_A.MR1-MP04-1</v>
      </c>
      <c r="R151" s="425" t="s">
        <v>1009</v>
      </c>
      <c r="S151" s="654" t="s">
        <v>1010</v>
      </c>
      <c r="T151" s="384">
        <v>26</v>
      </c>
      <c r="U151" s="385">
        <v>28</v>
      </c>
      <c r="V151" s="384" t="s">
        <v>67</v>
      </c>
      <c r="W151" s="298">
        <v>0</v>
      </c>
      <c r="X151" s="299">
        <v>1</v>
      </c>
      <c r="Y151" s="298">
        <v>1</v>
      </c>
      <c r="Z151" s="300">
        <v>0</v>
      </c>
      <c r="AA151" s="386"/>
      <c r="AB151" s="387"/>
      <c r="AC151" s="387"/>
      <c r="AD151" s="387"/>
      <c r="AE151" s="387"/>
      <c r="AF151" s="387"/>
      <c r="AG151" s="387"/>
      <c r="AH151" s="387"/>
      <c r="AI151" s="387"/>
      <c r="AJ151" s="387"/>
      <c r="AK151" s="387"/>
      <c r="AL151" s="387"/>
      <c r="AM151" s="387"/>
      <c r="AN151" s="387"/>
      <c r="AO151" s="387"/>
      <c r="AP151" s="387"/>
      <c r="AQ151" s="387"/>
      <c r="AR151" s="387"/>
      <c r="AS151" s="387"/>
      <c r="AT151" s="387"/>
      <c r="AU151" s="387"/>
      <c r="AV151" s="387"/>
      <c r="AW151" s="387"/>
      <c r="AX151" s="387"/>
      <c r="AY151" s="387"/>
      <c r="AZ151" s="387"/>
      <c r="BA151" s="387"/>
      <c r="BB151" s="387"/>
      <c r="BC151" s="388"/>
      <c r="BD151" s="304"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4" t="s">
        <v>1011</v>
      </c>
      <c r="EM151" s="321" t="s">
        <v>1009</v>
      </c>
      <c r="EN151" s="277" t="s">
        <v>1010</v>
      </c>
      <c r="EO151" s="857">
        <v>26</v>
      </c>
      <c r="EP151" s="857">
        <v>28</v>
      </c>
      <c r="EQ151" s="841">
        <v>0</v>
      </c>
      <c r="ER151" s="859">
        <v>0.5</v>
      </c>
      <c r="ES151" s="859">
        <v>0.5</v>
      </c>
      <c r="ET151" s="861">
        <v>1</v>
      </c>
    </row>
    <row r="152" spans="1:150" ht="63.75" customHeight="1" x14ac:dyDescent="0.2">
      <c r="A152" s="280" t="s">
        <v>90</v>
      </c>
      <c r="B152" s="433" t="s">
        <v>91</v>
      </c>
      <c r="C152" s="434" t="s">
        <v>992</v>
      </c>
      <c r="D152" s="434"/>
      <c r="E152" s="8" t="s">
        <v>57</v>
      </c>
      <c r="F152" s="652" t="str">
        <f t="shared" si="100"/>
        <v>E3.P_A</v>
      </c>
      <c r="G152" s="414" t="s">
        <v>250</v>
      </c>
      <c r="H152" s="653" t="s">
        <v>386</v>
      </c>
      <c r="I152" s="447"/>
      <c r="J152" s="287" t="s">
        <v>61</v>
      </c>
      <c r="K152" s="288" t="str">
        <f t="shared" si="101"/>
        <v>E3.P_A.MR1</v>
      </c>
      <c r="L152" s="413" t="s">
        <v>356</v>
      </c>
      <c r="M152" s="414" t="s">
        <v>995</v>
      </c>
      <c r="N152" s="496">
        <v>87</v>
      </c>
      <c r="O152" s="10">
        <v>114</v>
      </c>
      <c r="P152" s="485" t="s">
        <v>122</v>
      </c>
      <c r="Q152" s="497" t="str">
        <f t="shared" si="102"/>
        <v>E3.P_A.MR1-MP05-1</v>
      </c>
      <c r="R152" s="425" t="s">
        <v>1013</v>
      </c>
      <c r="S152" s="654" t="s">
        <v>1014</v>
      </c>
      <c r="T152" s="384">
        <v>0</v>
      </c>
      <c r="U152" s="385">
        <v>3</v>
      </c>
      <c r="V152" s="384" t="s">
        <v>67</v>
      </c>
      <c r="W152" s="298">
        <v>0</v>
      </c>
      <c r="X152" s="299">
        <v>1</v>
      </c>
      <c r="Y152" s="298">
        <v>1</v>
      </c>
      <c r="Z152" s="300">
        <v>1</v>
      </c>
      <c r="AA152" s="386"/>
      <c r="AB152" s="387"/>
      <c r="AC152" s="387"/>
      <c r="AD152" s="387"/>
      <c r="AE152" s="387"/>
      <c r="AF152" s="387"/>
      <c r="AG152" s="387"/>
      <c r="AH152" s="387"/>
      <c r="AI152" s="387"/>
      <c r="AJ152" s="387"/>
      <c r="AK152" s="387"/>
      <c r="AL152" s="387"/>
      <c r="AM152" s="387"/>
      <c r="AN152" s="387"/>
      <c r="AO152" s="387"/>
      <c r="AP152" s="387"/>
      <c r="AQ152" s="387"/>
      <c r="AR152" s="387"/>
      <c r="AS152" s="387"/>
      <c r="AT152" s="387"/>
      <c r="AU152" s="387"/>
      <c r="AV152" s="387"/>
      <c r="AW152" s="387"/>
      <c r="AX152" s="387"/>
      <c r="AY152" s="387"/>
      <c r="AZ152" s="387"/>
      <c r="BA152" s="387"/>
      <c r="BB152" s="387"/>
      <c r="BC152" s="388"/>
      <c r="BD152" s="304"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4" t="s">
        <v>1015</v>
      </c>
      <c r="EM152" s="321" t="s">
        <v>1013</v>
      </c>
      <c r="EN152" s="277" t="s">
        <v>1014</v>
      </c>
      <c r="EO152" s="389">
        <v>0</v>
      </c>
      <c r="EP152" s="389">
        <v>3</v>
      </c>
      <c r="EQ152" s="278">
        <v>0</v>
      </c>
      <c r="ER152" s="860">
        <v>0</v>
      </c>
      <c r="ES152" s="860">
        <v>2</v>
      </c>
      <c r="ET152" s="843">
        <v>1</v>
      </c>
    </row>
    <row r="153" spans="1:150" ht="58.5" customHeight="1" x14ac:dyDescent="0.2">
      <c r="A153" s="280" t="s">
        <v>90</v>
      </c>
      <c r="B153" s="433" t="s">
        <v>91</v>
      </c>
      <c r="C153" s="434" t="s">
        <v>992</v>
      </c>
      <c r="D153" s="434"/>
      <c r="E153" s="8" t="s">
        <v>57</v>
      </c>
      <c r="F153" s="652" t="str">
        <f t="shared" si="100"/>
        <v>E3.P_A</v>
      </c>
      <c r="G153" s="414" t="s">
        <v>250</v>
      </c>
      <c r="H153" s="653" t="s">
        <v>386</v>
      </c>
      <c r="I153" s="447"/>
      <c r="J153" s="287" t="s">
        <v>61</v>
      </c>
      <c r="K153" s="288" t="str">
        <f t="shared" si="101"/>
        <v>E3.P_A.MR1</v>
      </c>
      <c r="L153" s="413" t="s">
        <v>356</v>
      </c>
      <c r="M153" s="414" t="s">
        <v>995</v>
      </c>
      <c r="N153" s="496">
        <v>87</v>
      </c>
      <c r="O153" s="10">
        <v>114</v>
      </c>
      <c r="P153" s="485" t="s">
        <v>132</v>
      </c>
      <c r="Q153" s="497" t="str">
        <f t="shared" si="102"/>
        <v>E3.P_A.MR1-MP06-1</v>
      </c>
      <c r="R153" s="425" t="s">
        <v>1017</v>
      </c>
      <c r="S153" s="654" t="s">
        <v>1018</v>
      </c>
      <c r="T153" s="384">
        <v>26</v>
      </c>
      <c r="U153" s="385">
        <v>26</v>
      </c>
      <c r="V153" s="384" t="s">
        <v>102</v>
      </c>
      <c r="W153" s="318">
        <v>0.2</v>
      </c>
      <c r="X153" s="333">
        <v>7.8</v>
      </c>
      <c r="Y153" s="298">
        <v>10</v>
      </c>
      <c r="Z153" s="300">
        <v>8</v>
      </c>
      <c r="AA153" s="386"/>
      <c r="AB153" s="387"/>
      <c r="AC153" s="387"/>
      <c r="AD153" s="387"/>
      <c r="AE153" s="387"/>
      <c r="AF153" s="387"/>
      <c r="AG153" s="387"/>
      <c r="AH153" s="387"/>
      <c r="AI153" s="387"/>
      <c r="AJ153" s="387"/>
      <c r="AK153" s="387"/>
      <c r="AL153" s="387"/>
      <c r="AM153" s="387"/>
      <c r="AN153" s="387"/>
      <c r="AO153" s="387"/>
      <c r="AP153" s="387"/>
      <c r="AQ153" s="387"/>
      <c r="AR153" s="387"/>
      <c r="AS153" s="387"/>
      <c r="AT153" s="387"/>
      <c r="AU153" s="387"/>
      <c r="AV153" s="387"/>
      <c r="AW153" s="387"/>
      <c r="AX153" s="387"/>
      <c r="AY153" s="387"/>
      <c r="AZ153" s="387"/>
      <c r="BA153" s="387"/>
      <c r="BB153" s="387"/>
      <c r="BC153" s="388"/>
      <c r="BD153" s="304"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4" t="s">
        <v>1019</v>
      </c>
      <c r="EM153" s="321" t="s">
        <v>1017</v>
      </c>
      <c r="EN153" s="277" t="s">
        <v>1018</v>
      </c>
      <c r="EO153" s="389">
        <v>26</v>
      </c>
      <c r="EP153" s="389">
        <v>26</v>
      </c>
      <c r="EQ153" s="279">
        <v>0.2</v>
      </c>
      <c r="ER153" s="279">
        <v>7.8</v>
      </c>
      <c r="ES153" s="278">
        <v>10</v>
      </c>
      <c r="ET153" s="843">
        <v>8</v>
      </c>
    </row>
    <row r="154" spans="1:150" ht="47.25" customHeight="1" x14ac:dyDescent="0.2">
      <c r="A154" s="280" t="s">
        <v>90</v>
      </c>
      <c r="B154" s="433" t="s">
        <v>91</v>
      </c>
      <c r="C154" s="434" t="s">
        <v>992</v>
      </c>
      <c r="D154" s="434"/>
      <c r="E154" s="8" t="s">
        <v>57</v>
      </c>
      <c r="F154" s="652" t="str">
        <f t="shared" si="100"/>
        <v>E3.P_A</v>
      </c>
      <c r="G154" s="414" t="s">
        <v>250</v>
      </c>
      <c r="H154" s="653" t="s">
        <v>386</v>
      </c>
      <c r="I154" s="447"/>
      <c r="J154" s="287" t="s">
        <v>61</v>
      </c>
      <c r="K154" s="288" t="str">
        <f t="shared" si="101"/>
        <v>E3.P_A.MR1</v>
      </c>
      <c r="L154" s="413" t="s">
        <v>356</v>
      </c>
      <c r="M154" s="414" t="s">
        <v>995</v>
      </c>
      <c r="N154" s="496">
        <v>87</v>
      </c>
      <c r="O154" s="10">
        <v>114</v>
      </c>
      <c r="P154" s="485" t="s">
        <v>142</v>
      </c>
      <c r="Q154" s="497" t="str">
        <f t="shared" si="102"/>
        <v>E3.P_A.MR1-MP07-1</v>
      </c>
      <c r="R154" s="425" t="s">
        <v>1021</v>
      </c>
      <c r="S154" s="654" t="s">
        <v>1010</v>
      </c>
      <c r="T154" s="655">
        <v>0.6</v>
      </c>
      <c r="U154" s="385">
        <v>1</v>
      </c>
      <c r="V154" s="384" t="s">
        <v>67</v>
      </c>
      <c r="W154" s="318">
        <v>0.5</v>
      </c>
      <c r="X154" s="333">
        <v>0.5</v>
      </c>
      <c r="Y154" s="298">
        <v>0</v>
      </c>
      <c r="Z154" s="300">
        <v>0</v>
      </c>
      <c r="AA154" s="386"/>
      <c r="AB154" s="387"/>
      <c r="AC154" s="387"/>
      <c r="AD154" s="387"/>
      <c r="AE154" s="387"/>
      <c r="AF154" s="387"/>
      <c r="AG154" s="387"/>
      <c r="AH154" s="387"/>
      <c r="AI154" s="387"/>
      <c r="AJ154" s="387"/>
      <c r="AK154" s="387"/>
      <c r="AL154" s="387"/>
      <c r="AM154" s="387"/>
      <c r="AN154" s="387"/>
      <c r="AO154" s="387"/>
      <c r="AP154" s="387"/>
      <c r="AQ154" s="387"/>
      <c r="AR154" s="387"/>
      <c r="AS154" s="387"/>
      <c r="AT154" s="387"/>
      <c r="AU154" s="387"/>
      <c r="AV154" s="387"/>
      <c r="AW154" s="387"/>
      <c r="AX154" s="387"/>
      <c r="AY154" s="387"/>
      <c r="AZ154" s="387"/>
      <c r="BA154" s="387"/>
      <c r="BB154" s="387"/>
      <c r="BC154" s="388"/>
      <c r="BD154" s="304"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4" t="s">
        <v>1022</v>
      </c>
      <c r="EM154" s="321" t="s">
        <v>1021</v>
      </c>
      <c r="EN154" s="277" t="s">
        <v>1010</v>
      </c>
      <c r="EO154" s="656">
        <v>0.6</v>
      </c>
      <c r="EP154" s="389">
        <v>1</v>
      </c>
      <c r="EQ154" s="279">
        <v>0.5</v>
      </c>
      <c r="ER154" s="859">
        <v>0.4</v>
      </c>
      <c r="ES154" s="859">
        <v>0.1</v>
      </c>
      <c r="ET154" s="843">
        <v>0</v>
      </c>
    </row>
    <row r="155" spans="1:150" ht="53.25" customHeight="1" x14ac:dyDescent="0.2">
      <c r="A155" s="280" t="s">
        <v>90</v>
      </c>
      <c r="B155" s="433" t="s">
        <v>91</v>
      </c>
      <c r="C155" s="434" t="s">
        <v>992</v>
      </c>
      <c r="D155" s="434"/>
      <c r="E155" s="8" t="s">
        <v>57</v>
      </c>
      <c r="F155" s="652" t="str">
        <f t="shared" si="100"/>
        <v>E3.P_A</v>
      </c>
      <c r="G155" s="414" t="s">
        <v>250</v>
      </c>
      <c r="H155" s="653" t="s">
        <v>386</v>
      </c>
      <c r="I155" s="447"/>
      <c r="J155" s="287" t="s">
        <v>61</v>
      </c>
      <c r="K155" s="288" t="str">
        <f t="shared" si="101"/>
        <v>E3.P_A.MR1</v>
      </c>
      <c r="L155" s="413" t="s">
        <v>356</v>
      </c>
      <c r="M155" s="414" t="s">
        <v>995</v>
      </c>
      <c r="N155" s="496">
        <v>87</v>
      </c>
      <c r="O155" s="10">
        <v>114</v>
      </c>
      <c r="P155" s="485" t="s">
        <v>156</v>
      </c>
      <c r="Q155" s="497" t="str">
        <f t="shared" si="102"/>
        <v>E3.P_A.MR1-MP08-1</v>
      </c>
      <c r="R155" s="425" t="s">
        <v>1024</v>
      </c>
      <c r="S155" s="654" t="s">
        <v>1018</v>
      </c>
      <c r="T155" s="384">
        <v>1</v>
      </c>
      <c r="U155" s="385">
        <v>1</v>
      </c>
      <c r="V155" s="384" t="s">
        <v>102</v>
      </c>
      <c r="W155" s="298">
        <v>0</v>
      </c>
      <c r="X155" s="299">
        <v>0</v>
      </c>
      <c r="Y155" s="318">
        <v>0.5</v>
      </c>
      <c r="Z155" s="319">
        <v>0.5</v>
      </c>
      <c r="AA155" s="386"/>
      <c r="AB155" s="387"/>
      <c r="AC155" s="387"/>
      <c r="AD155" s="387"/>
      <c r="AE155" s="387"/>
      <c r="AF155" s="387"/>
      <c r="AG155" s="387"/>
      <c r="AH155" s="387"/>
      <c r="AI155" s="387"/>
      <c r="AJ155" s="387"/>
      <c r="AK155" s="387"/>
      <c r="AL155" s="387"/>
      <c r="AM155" s="387"/>
      <c r="AN155" s="387"/>
      <c r="AO155" s="387"/>
      <c r="AP155" s="387"/>
      <c r="AQ155" s="387"/>
      <c r="AR155" s="387"/>
      <c r="AS155" s="387"/>
      <c r="AT155" s="387"/>
      <c r="AU155" s="387"/>
      <c r="AV155" s="387"/>
      <c r="AW155" s="387"/>
      <c r="AX155" s="387"/>
      <c r="AY155" s="387"/>
      <c r="AZ155" s="387"/>
      <c r="BA155" s="387"/>
      <c r="BB155" s="387"/>
      <c r="BC155" s="388"/>
      <c r="BD155" s="304"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4" t="s">
        <v>1025</v>
      </c>
      <c r="EM155" s="321" t="s">
        <v>1024</v>
      </c>
      <c r="EN155" s="277" t="s">
        <v>1018</v>
      </c>
      <c r="EO155" s="389">
        <v>1</v>
      </c>
      <c r="EP155" s="389">
        <v>1</v>
      </c>
      <c r="EQ155" s="278">
        <v>0</v>
      </c>
      <c r="ER155" s="860">
        <v>0</v>
      </c>
      <c r="ES155" s="859">
        <v>0.5</v>
      </c>
      <c r="ET155" s="862">
        <v>0.5</v>
      </c>
    </row>
    <row r="156" spans="1:150" ht="42" customHeight="1" x14ac:dyDescent="0.2">
      <c r="A156" s="280" t="s">
        <v>90</v>
      </c>
      <c r="B156" s="433" t="s">
        <v>91</v>
      </c>
      <c r="C156" s="434" t="s">
        <v>992</v>
      </c>
      <c r="D156" s="434"/>
      <c r="E156" s="8" t="s">
        <v>57</v>
      </c>
      <c r="F156" s="652" t="str">
        <f t="shared" si="100"/>
        <v>E3.P_A</v>
      </c>
      <c r="G156" s="414" t="s">
        <v>250</v>
      </c>
      <c r="H156" s="653" t="s">
        <v>386</v>
      </c>
      <c r="I156" s="447"/>
      <c r="J156" s="287" t="s">
        <v>61</v>
      </c>
      <c r="K156" s="288" t="str">
        <f t="shared" si="101"/>
        <v>E3.P_A.MR1</v>
      </c>
      <c r="L156" s="413" t="s">
        <v>356</v>
      </c>
      <c r="M156" s="414" t="s">
        <v>995</v>
      </c>
      <c r="N156" s="496">
        <v>87</v>
      </c>
      <c r="O156" s="10">
        <v>114</v>
      </c>
      <c r="P156" s="485" t="s">
        <v>515</v>
      </c>
      <c r="Q156" s="497" t="str">
        <f t="shared" si="102"/>
        <v>E3.P_A.MR1-MP09-1</v>
      </c>
      <c r="R156" s="425" t="s">
        <v>1027</v>
      </c>
      <c r="S156" s="654" t="s">
        <v>1010</v>
      </c>
      <c r="T156" s="384">
        <v>1</v>
      </c>
      <c r="U156" s="385">
        <v>2</v>
      </c>
      <c r="V156" s="384" t="s">
        <v>67</v>
      </c>
      <c r="W156" s="318">
        <v>0.4</v>
      </c>
      <c r="X156" s="333">
        <v>0.2</v>
      </c>
      <c r="Y156" s="318">
        <v>0.7</v>
      </c>
      <c r="Z156" s="319">
        <v>0.7</v>
      </c>
      <c r="AA156" s="386"/>
      <c r="AB156" s="387"/>
      <c r="AC156" s="387"/>
      <c r="AD156" s="387"/>
      <c r="AE156" s="387"/>
      <c r="AF156" s="387"/>
      <c r="AG156" s="387"/>
      <c r="AH156" s="387"/>
      <c r="AI156" s="387"/>
      <c r="AJ156" s="387"/>
      <c r="AK156" s="387"/>
      <c r="AL156" s="387"/>
      <c r="AM156" s="387"/>
      <c r="AN156" s="387"/>
      <c r="AO156" s="387"/>
      <c r="AP156" s="387"/>
      <c r="AQ156" s="387"/>
      <c r="AR156" s="387"/>
      <c r="AS156" s="387"/>
      <c r="AT156" s="387"/>
      <c r="AU156" s="387"/>
      <c r="AV156" s="387"/>
      <c r="AW156" s="387"/>
      <c r="AX156" s="387"/>
      <c r="AY156" s="387"/>
      <c r="AZ156" s="387"/>
      <c r="BA156" s="387"/>
      <c r="BB156" s="387"/>
      <c r="BC156" s="388"/>
      <c r="BD156" s="304"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4" t="s">
        <v>1028</v>
      </c>
      <c r="EM156" s="321" t="s">
        <v>1027</v>
      </c>
      <c r="EN156" s="277" t="s">
        <v>1010</v>
      </c>
      <c r="EO156" s="389">
        <v>1</v>
      </c>
      <c r="EP156" s="389">
        <v>2</v>
      </c>
      <c r="EQ156" s="279">
        <v>0.4</v>
      </c>
      <c r="ER156" s="863">
        <v>0.08</v>
      </c>
      <c r="ES156" s="863">
        <v>0.6</v>
      </c>
      <c r="ET156" s="864">
        <v>0.92</v>
      </c>
    </row>
    <row r="157" spans="1:150" ht="57.75" customHeight="1" x14ac:dyDescent="0.2">
      <c r="A157" s="280" t="s">
        <v>90</v>
      </c>
      <c r="B157" s="433" t="s">
        <v>91</v>
      </c>
      <c r="C157" s="434" t="s">
        <v>992</v>
      </c>
      <c r="D157" s="434"/>
      <c r="E157" s="8" t="s">
        <v>57</v>
      </c>
      <c r="F157" s="652" t="str">
        <f t="shared" si="100"/>
        <v>E3.P_A</v>
      </c>
      <c r="G157" s="414" t="s">
        <v>250</v>
      </c>
      <c r="H157" s="653" t="s">
        <v>386</v>
      </c>
      <c r="I157" s="447"/>
      <c r="J157" s="287" t="s">
        <v>61</v>
      </c>
      <c r="K157" s="288" t="str">
        <f t="shared" si="101"/>
        <v>E3.P_A.MR1</v>
      </c>
      <c r="L157" s="413" t="s">
        <v>356</v>
      </c>
      <c r="M157" s="414" t="s">
        <v>995</v>
      </c>
      <c r="N157" s="496">
        <v>87</v>
      </c>
      <c r="O157" s="10">
        <v>114</v>
      </c>
      <c r="P157" s="485" t="s">
        <v>522</v>
      </c>
      <c r="Q157" s="497" t="str">
        <f t="shared" si="102"/>
        <v>E3.P_A.MR1-MP10-1</v>
      </c>
      <c r="R157" s="425" t="s">
        <v>1030</v>
      </c>
      <c r="S157" s="654" t="s">
        <v>1018</v>
      </c>
      <c r="T157" s="384">
        <v>3</v>
      </c>
      <c r="U157" s="385">
        <v>3</v>
      </c>
      <c r="V157" s="384" t="s">
        <v>102</v>
      </c>
      <c r="W157" s="318">
        <v>0.2</v>
      </c>
      <c r="X157" s="333">
        <v>0.8</v>
      </c>
      <c r="Y157" s="298">
        <v>1</v>
      </c>
      <c r="Z157" s="300">
        <v>1</v>
      </c>
      <c r="AA157" s="386"/>
      <c r="AB157" s="387"/>
      <c r="AC157" s="387"/>
      <c r="AD157" s="387"/>
      <c r="AE157" s="387"/>
      <c r="AF157" s="387"/>
      <c r="AG157" s="387"/>
      <c r="AH157" s="387"/>
      <c r="AI157" s="387"/>
      <c r="AJ157" s="387"/>
      <c r="AK157" s="387"/>
      <c r="AL157" s="387"/>
      <c r="AM157" s="387"/>
      <c r="AN157" s="387"/>
      <c r="AO157" s="387"/>
      <c r="AP157" s="387"/>
      <c r="AQ157" s="387"/>
      <c r="AR157" s="387"/>
      <c r="AS157" s="387"/>
      <c r="AT157" s="387"/>
      <c r="AU157" s="387"/>
      <c r="AV157" s="387"/>
      <c r="AW157" s="387"/>
      <c r="AX157" s="387"/>
      <c r="AY157" s="387"/>
      <c r="AZ157" s="387"/>
      <c r="BA157" s="387"/>
      <c r="BB157" s="387"/>
      <c r="BC157" s="388"/>
      <c r="BD157" s="304"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4" t="s">
        <v>1031</v>
      </c>
      <c r="EM157" s="321" t="s">
        <v>1030</v>
      </c>
      <c r="EN157" s="277" t="s">
        <v>1018</v>
      </c>
      <c r="EO157" s="389">
        <v>3</v>
      </c>
      <c r="EP157" s="389">
        <v>3</v>
      </c>
      <c r="EQ157" s="279">
        <v>2</v>
      </c>
      <c r="ER157" s="860">
        <v>1</v>
      </c>
      <c r="ES157" s="860">
        <v>1</v>
      </c>
      <c r="ET157" s="861">
        <v>1</v>
      </c>
    </row>
    <row r="158" spans="1:150" ht="56.25" customHeight="1" x14ac:dyDescent="0.2">
      <c r="A158" s="280" t="s">
        <v>90</v>
      </c>
      <c r="B158" s="433" t="s">
        <v>91</v>
      </c>
      <c r="C158" s="434" t="s">
        <v>992</v>
      </c>
      <c r="D158" s="434"/>
      <c r="E158" s="8" t="s">
        <v>57</v>
      </c>
      <c r="F158" s="652" t="str">
        <f t="shared" si="100"/>
        <v>E3.P_A</v>
      </c>
      <c r="G158" s="414" t="s">
        <v>250</v>
      </c>
      <c r="H158" s="653" t="s">
        <v>386</v>
      </c>
      <c r="I158" s="447"/>
      <c r="J158" s="287" t="s">
        <v>61</v>
      </c>
      <c r="K158" s="288" t="str">
        <f t="shared" si="101"/>
        <v>E3.P_A.MR1</v>
      </c>
      <c r="L158" s="413" t="s">
        <v>356</v>
      </c>
      <c r="M158" s="414" t="s">
        <v>995</v>
      </c>
      <c r="N158" s="496">
        <v>87</v>
      </c>
      <c r="O158" s="10">
        <v>114</v>
      </c>
      <c r="P158" s="485" t="s">
        <v>610</v>
      </c>
      <c r="Q158" s="497" t="str">
        <f t="shared" si="102"/>
        <v>E3.P_A.MR1-MP11-1</v>
      </c>
      <c r="R158" s="425" t="s">
        <v>1033</v>
      </c>
      <c r="S158" s="654" t="s">
        <v>1010</v>
      </c>
      <c r="T158" s="384">
        <v>2</v>
      </c>
      <c r="U158" s="385">
        <v>6</v>
      </c>
      <c r="V158" s="384" t="s">
        <v>67</v>
      </c>
      <c r="W158" s="298">
        <v>1</v>
      </c>
      <c r="X158" s="299">
        <v>2</v>
      </c>
      <c r="Y158" s="298">
        <v>1</v>
      </c>
      <c r="Z158" s="300">
        <v>0</v>
      </c>
      <c r="AA158" s="386"/>
      <c r="AB158" s="387"/>
      <c r="AC158" s="387"/>
      <c r="AD158" s="387"/>
      <c r="AE158" s="387"/>
      <c r="AF158" s="387"/>
      <c r="AG158" s="387"/>
      <c r="AH158" s="387"/>
      <c r="AI158" s="387"/>
      <c r="AJ158" s="387"/>
      <c r="AK158" s="387"/>
      <c r="AL158" s="387"/>
      <c r="AM158" s="387"/>
      <c r="AN158" s="387"/>
      <c r="AO158" s="387"/>
      <c r="AP158" s="387"/>
      <c r="AQ158" s="387"/>
      <c r="AR158" s="387"/>
      <c r="AS158" s="387"/>
      <c r="AT158" s="387"/>
      <c r="AU158" s="387"/>
      <c r="AV158" s="387"/>
      <c r="AW158" s="387"/>
      <c r="AX158" s="387"/>
      <c r="AY158" s="387"/>
      <c r="AZ158" s="387"/>
      <c r="BA158" s="387"/>
      <c r="BB158" s="387"/>
      <c r="BC158" s="388"/>
      <c r="BD158" s="304"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4" t="s">
        <v>1034</v>
      </c>
      <c r="EM158" s="321" t="s">
        <v>1033</v>
      </c>
      <c r="EN158" s="277" t="s">
        <v>1010</v>
      </c>
      <c r="EO158" s="857">
        <v>2</v>
      </c>
      <c r="EP158" s="857">
        <v>6</v>
      </c>
      <c r="EQ158" s="841">
        <v>1</v>
      </c>
      <c r="ER158" s="860">
        <v>1</v>
      </c>
      <c r="ES158" s="860">
        <v>2</v>
      </c>
      <c r="ET158" s="856">
        <v>0</v>
      </c>
    </row>
    <row r="159" spans="1:150" ht="54.75" customHeight="1" x14ac:dyDescent="0.2">
      <c r="A159" s="280" t="s">
        <v>90</v>
      </c>
      <c r="B159" s="433" t="s">
        <v>91</v>
      </c>
      <c r="C159" s="434" t="s">
        <v>992</v>
      </c>
      <c r="D159" s="434"/>
      <c r="E159" s="8" t="s">
        <v>57</v>
      </c>
      <c r="F159" s="652" t="str">
        <f t="shared" si="100"/>
        <v>E3.P_A</v>
      </c>
      <c r="G159" s="414" t="s">
        <v>250</v>
      </c>
      <c r="H159" s="653" t="s">
        <v>386</v>
      </c>
      <c r="I159" s="447"/>
      <c r="J159" s="287" t="s">
        <v>61</v>
      </c>
      <c r="K159" s="288" t="str">
        <f t="shared" si="101"/>
        <v>E3.P_A.MR1</v>
      </c>
      <c r="L159" s="413" t="s">
        <v>356</v>
      </c>
      <c r="M159" s="414" t="s">
        <v>995</v>
      </c>
      <c r="N159" s="496">
        <v>87</v>
      </c>
      <c r="O159" s="10">
        <v>114</v>
      </c>
      <c r="P159" s="485" t="s">
        <v>615</v>
      </c>
      <c r="Q159" s="497" t="str">
        <f t="shared" si="102"/>
        <v>E3.P_A.MR1-MP12-1</v>
      </c>
      <c r="R159" s="425" t="s">
        <v>1036</v>
      </c>
      <c r="S159" s="654" t="s">
        <v>1018</v>
      </c>
      <c r="T159" s="384">
        <v>6</v>
      </c>
      <c r="U159" s="385">
        <v>7</v>
      </c>
      <c r="V159" s="384" t="s">
        <v>67</v>
      </c>
      <c r="W159" s="318">
        <v>0.2</v>
      </c>
      <c r="X159" s="333">
        <v>1.8</v>
      </c>
      <c r="Y159" s="298">
        <v>3</v>
      </c>
      <c r="Z159" s="300">
        <v>2</v>
      </c>
      <c r="AA159" s="386"/>
      <c r="AB159" s="387"/>
      <c r="AC159" s="387"/>
      <c r="AD159" s="387"/>
      <c r="AE159" s="387"/>
      <c r="AF159" s="387"/>
      <c r="AG159" s="387"/>
      <c r="AH159" s="387"/>
      <c r="AI159" s="387"/>
      <c r="AJ159" s="387"/>
      <c r="AK159" s="387"/>
      <c r="AL159" s="387"/>
      <c r="AM159" s="387"/>
      <c r="AN159" s="387"/>
      <c r="AO159" s="387"/>
      <c r="AP159" s="387"/>
      <c r="AQ159" s="387"/>
      <c r="AR159" s="387"/>
      <c r="AS159" s="387"/>
      <c r="AT159" s="387"/>
      <c r="AU159" s="387"/>
      <c r="AV159" s="387"/>
      <c r="AW159" s="387"/>
      <c r="AX159" s="387"/>
      <c r="AY159" s="387"/>
      <c r="AZ159" s="387"/>
      <c r="BA159" s="387"/>
      <c r="BB159" s="387"/>
      <c r="BC159" s="388"/>
      <c r="BD159" s="304"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4" t="s">
        <v>1037</v>
      </c>
      <c r="EM159" s="321" t="s">
        <v>1036</v>
      </c>
      <c r="EN159" s="277" t="s">
        <v>1018</v>
      </c>
      <c r="EO159" s="389">
        <v>6</v>
      </c>
      <c r="EP159" s="389">
        <v>7</v>
      </c>
      <c r="EQ159" s="279">
        <v>0.2</v>
      </c>
      <c r="ER159" s="859">
        <v>0.4</v>
      </c>
      <c r="ES159" s="859">
        <v>0.4</v>
      </c>
      <c r="ET159" s="861">
        <v>0</v>
      </c>
    </row>
    <row r="160" spans="1:150" ht="74.25" customHeight="1" x14ac:dyDescent="0.2">
      <c r="A160" s="280" t="s">
        <v>90</v>
      </c>
      <c r="B160" s="433" t="s">
        <v>91</v>
      </c>
      <c r="C160" s="434" t="s">
        <v>992</v>
      </c>
      <c r="D160" s="434"/>
      <c r="E160" s="8" t="s">
        <v>57</v>
      </c>
      <c r="F160" s="652" t="str">
        <f t="shared" si="100"/>
        <v>E3.P_A</v>
      </c>
      <c r="G160" s="414" t="s">
        <v>250</v>
      </c>
      <c r="H160" s="653" t="s">
        <v>386</v>
      </c>
      <c r="I160" s="447"/>
      <c r="J160" s="287" t="s">
        <v>61</v>
      </c>
      <c r="K160" s="288" t="str">
        <f t="shared" si="101"/>
        <v>E3.P_A.MR1</v>
      </c>
      <c r="L160" s="413" t="s">
        <v>356</v>
      </c>
      <c r="M160" s="414" t="s">
        <v>995</v>
      </c>
      <c r="N160" s="496">
        <v>87</v>
      </c>
      <c r="O160" s="10">
        <v>114</v>
      </c>
      <c r="P160" s="485" t="s">
        <v>620</v>
      </c>
      <c r="Q160" s="497" t="str">
        <f t="shared" si="102"/>
        <v>E3.P_A.MR1-MP13-1</v>
      </c>
      <c r="R160" s="425" t="s">
        <v>1039</v>
      </c>
      <c r="S160" s="654" t="s">
        <v>1010</v>
      </c>
      <c r="T160" s="384">
        <v>0</v>
      </c>
      <c r="U160" s="385">
        <v>1</v>
      </c>
      <c r="V160" s="384" t="s">
        <v>67</v>
      </c>
      <c r="W160" s="298">
        <v>0</v>
      </c>
      <c r="X160" s="299">
        <v>1</v>
      </c>
      <c r="Y160" s="298">
        <v>0</v>
      </c>
      <c r="Z160" s="300">
        <v>0</v>
      </c>
      <c r="AA160" s="386"/>
      <c r="AB160" s="387"/>
      <c r="AC160" s="387"/>
      <c r="AD160" s="387"/>
      <c r="AE160" s="387"/>
      <c r="AF160" s="387"/>
      <c r="AG160" s="387"/>
      <c r="AH160" s="387"/>
      <c r="AI160" s="387"/>
      <c r="AJ160" s="387"/>
      <c r="AK160" s="387"/>
      <c r="AL160" s="387"/>
      <c r="AM160" s="387"/>
      <c r="AN160" s="387"/>
      <c r="AO160" s="387"/>
      <c r="AP160" s="387"/>
      <c r="AQ160" s="387"/>
      <c r="AR160" s="387"/>
      <c r="AS160" s="387"/>
      <c r="AT160" s="387"/>
      <c r="AU160" s="387"/>
      <c r="AV160" s="387"/>
      <c r="AW160" s="387"/>
      <c r="AX160" s="387"/>
      <c r="AY160" s="387"/>
      <c r="AZ160" s="387"/>
      <c r="BA160" s="387"/>
      <c r="BB160" s="387"/>
      <c r="BC160" s="388"/>
      <c r="BD160" s="304"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4" t="s">
        <v>1040</v>
      </c>
      <c r="EM160" s="321" t="s">
        <v>1039</v>
      </c>
      <c r="EN160" s="277" t="s">
        <v>1010</v>
      </c>
      <c r="EO160" s="389">
        <v>0</v>
      </c>
      <c r="EP160" s="389">
        <v>1</v>
      </c>
      <c r="EQ160" s="278">
        <v>0</v>
      </c>
      <c r="ER160" s="859">
        <v>0.7</v>
      </c>
      <c r="ES160" s="859">
        <v>0.3</v>
      </c>
      <c r="ET160" s="843">
        <v>0</v>
      </c>
    </row>
    <row r="161" spans="1:152" ht="66.75" customHeight="1" x14ac:dyDescent="0.2">
      <c r="A161" s="280" t="s">
        <v>90</v>
      </c>
      <c r="B161" s="433" t="s">
        <v>91</v>
      </c>
      <c r="C161" s="434" t="s">
        <v>992</v>
      </c>
      <c r="D161" s="434"/>
      <c r="E161" s="8" t="s">
        <v>57</v>
      </c>
      <c r="F161" s="652" t="str">
        <f t="shared" si="100"/>
        <v>E3.P_A</v>
      </c>
      <c r="G161" s="414" t="s">
        <v>250</v>
      </c>
      <c r="H161" s="653" t="s">
        <v>386</v>
      </c>
      <c r="I161" s="447"/>
      <c r="J161" s="287" t="s">
        <v>61</v>
      </c>
      <c r="K161" s="288" t="str">
        <f t="shared" si="101"/>
        <v>E3.P_A.MR1</v>
      </c>
      <c r="L161" s="413" t="s">
        <v>356</v>
      </c>
      <c r="M161" s="414" t="s">
        <v>995</v>
      </c>
      <c r="N161" s="496">
        <v>87</v>
      </c>
      <c r="O161" s="10">
        <v>114</v>
      </c>
      <c r="P161" s="485" t="s">
        <v>625</v>
      </c>
      <c r="Q161" s="497" t="str">
        <f t="shared" si="102"/>
        <v>E3.P_A.MR1-MP14-1</v>
      </c>
      <c r="R161" s="425" t="s">
        <v>1042</v>
      </c>
      <c r="S161" s="654" t="s">
        <v>1018</v>
      </c>
      <c r="T161" s="384">
        <v>1</v>
      </c>
      <c r="U161" s="385">
        <v>1</v>
      </c>
      <c r="V161" s="384" t="s">
        <v>102</v>
      </c>
      <c r="W161" s="298">
        <v>0</v>
      </c>
      <c r="X161" s="299">
        <v>0</v>
      </c>
      <c r="Y161" s="298">
        <v>0</v>
      </c>
      <c r="Z161" s="300">
        <v>1</v>
      </c>
      <c r="AA161" s="386"/>
      <c r="AB161" s="387"/>
      <c r="AC161" s="387"/>
      <c r="AD161" s="387"/>
      <c r="AE161" s="387"/>
      <c r="AF161" s="387"/>
      <c r="AG161" s="387"/>
      <c r="AH161" s="387"/>
      <c r="AI161" s="387"/>
      <c r="AJ161" s="387"/>
      <c r="AK161" s="387"/>
      <c r="AL161" s="387"/>
      <c r="AM161" s="387"/>
      <c r="AN161" s="387"/>
      <c r="AO161" s="387"/>
      <c r="AP161" s="387"/>
      <c r="AQ161" s="387"/>
      <c r="AR161" s="387"/>
      <c r="AS161" s="387"/>
      <c r="AT161" s="387"/>
      <c r="AU161" s="387"/>
      <c r="AV161" s="387"/>
      <c r="AW161" s="387"/>
      <c r="AX161" s="387"/>
      <c r="AY161" s="387"/>
      <c r="AZ161" s="387"/>
      <c r="BA161" s="387"/>
      <c r="BB161" s="387"/>
      <c r="BC161" s="388"/>
      <c r="BD161" s="304"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4" t="s">
        <v>1043</v>
      </c>
      <c r="EM161" s="321" t="s">
        <v>1042</v>
      </c>
      <c r="EN161" s="277" t="s">
        <v>1018</v>
      </c>
      <c r="EO161" s="389">
        <v>1</v>
      </c>
      <c r="EP161" s="389">
        <v>1</v>
      </c>
      <c r="EQ161" s="278">
        <v>0</v>
      </c>
      <c r="ER161" s="278">
        <v>0</v>
      </c>
      <c r="ES161" s="278">
        <v>0</v>
      </c>
      <c r="ET161" s="843">
        <v>1</v>
      </c>
    </row>
    <row r="162" spans="1:152" ht="59.25" customHeight="1" x14ac:dyDescent="0.2">
      <c r="A162" s="280" t="s">
        <v>90</v>
      </c>
      <c r="B162" s="433" t="s">
        <v>91</v>
      </c>
      <c r="C162" s="434" t="s">
        <v>992</v>
      </c>
      <c r="D162" s="434"/>
      <c r="E162" s="8" t="s">
        <v>57</v>
      </c>
      <c r="F162" s="652" t="str">
        <f t="shared" si="100"/>
        <v>E3.P_A</v>
      </c>
      <c r="G162" s="414" t="s">
        <v>250</v>
      </c>
      <c r="H162" s="653" t="s">
        <v>386</v>
      </c>
      <c r="I162" s="447"/>
      <c r="J162" s="287" t="s">
        <v>61</v>
      </c>
      <c r="K162" s="288" t="str">
        <f t="shared" si="101"/>
        <v>E3.P_A.MR1</v>
      </c>
      <c r="L162" s="413" t="s">
        <v>356</v>
      </c>
      <c r="M162" s="414" t="s">
        <v>995</v>
      </c>
      <c r="N162" s="496">
        <v>87</v>
      </c>
      <c r="O162" s="10">
        <v>114</v>
      </c>
      <c r="P162" s="485" t="s">
        <v>1045</v>
      </c>
      <c r="Q162" s="497" t="str">
        <f t="shared" si="102"/>
        <v>E3.P_A.MR1-MP15-1</v>
      </c>
      <c r="R162" s="425" t="s">
        <v>1046</v>
      </c>
      <c r="S162" s="654" t="s">
        <v>1010</v>
      </c>
      <c r="T162" s="384">
        <v>0</v>
      </c>
      <c r="U162" s="385">
        <v>3</v>
      </c>
      <c r="V162" s="384" t="s">
        <v>67</v>
      </c>
      <c r="W162" s="318">
        <v>0.5</v>
      </c>
      <c r="X162" s="333">
        <v>1.5</v>
      </c>
      <c r="Y162" s="298">
        <v>1</v>
      </c>
      <c r="Z162" s="300">
        <v>0</v>
      </c>
      <c r="AA162" s="386"/>
      <c r="AB162" s="387"/>
      <c r="AC162" s="387"/>
      <c r="AD162" s="387"/>
      <c r="AE162" s="387"/>
      <c r="AF162" s="387"/>
      <c r="AG162" s="387"/>
      <c r="AH162" s="387"/>
      <c r="AI162" s="387"/>
      <c r="AJ162" s="387"/>
      <c r="AK162" s="387"/>
      <c r="AL162" s="387"/>
      <c r="AM162" s="387"/>
      <c r="AN162" s="387"/>
      <c r="AO162" s="387"/>
      <c r="AP162" s="387"/>
      <c r="AQ162" s="387"/>
      <c r="AR162" s="387"/>
      <c r="AS162" s="387"/>
      <c r="AT162" s="387"/>
      <c r="AU162" s="387"/>
      <c r="AV162" s="387"/>
      <c r="AW162" s="387"/>
      <c r="AX162" s="387"/>
      <c r="AY162" s="387"/>
      <c r="AZ162" s="387"/>
      <c r="BA162" s="387"/>
      <c r="BB162" s="387"/>
      <c r="BC162" s="388"/>
      <c r="BD162" s="304"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4" t="s">
        <v>1047</v>
      </c>
      <c r="EM162" s="321" t="s">
        <v>1046</v>
      </c>
      <c r="EN162" s="277" t="s">
        <v>1010</v>
      </c>
      <c r="EO162" s="389">
        <v>0</v>
      </c>
      <c r="EP162" s="389">
        <v>3</v>
      </c>
      <c r="EQ162" s="279">
        <v>0.5</v>
      </c>
      <c r="ER162" s="859">
        <v>0.5</v>
      </c>
      <c r="ES162" s="278">
        <v>1</v>
      </c>
      <c r="ET162" s="861">
        <v>1</v>
      </c>
    </row>
    <row r="163" spans="1:152" ht="60.75" customHeight="1" x14ac:dyDescent="0.2">
      <c r="A163" s="280" t="s">
        <v>90</v>
      </c>
      <c r="B163" s="433" t="s">
        <v>91</v>
      </c>
      <c r="C163" s="434" t="s">
        <v>992</v>
      </c>
      <c r="D163" s="434"/>
      <c r="E163" s="8" t="s">
        <v>57</v>
      </c>
      <c r="F163" s="652" t="str">
        <f t="shared" si="100"/>
        <v>E3.P_A</v>
      </c>
      <c r="G163" s="414" t="s">
        <v>250</v>
      </c>
      <c r="H163" s="653" t="s">
        <v>386</v>
      </c>
      <c r="I163" s="447"/>
      <c r="J163" s="287" t="s">
        <v>61</v>
      </c>
      <c r="K163" s="288" t="str">
        <f t="shared" si="101"/>
        <v>E3.P_A.MR1</v>
      </c>
      <c r="L163" s="413" t="s">
        <v>356</v>
      </c>
      <c r="M163" s="414" t="s">
        <v>995</v>
      </c>
      <c r="N163" s="496">
        <v>87</v>
      </c>
      <c r="O163" s="10">
        <v>114</v>
      </c>
      <c r="P163" s="485" t="s">
        <v>635</v>
      </c>
      <c r="Q163" s="497" t="str">
        <f t="shared" si="102"/>
        <v>E3.P_A.MR1-MP16-1</v>
      </c>
      <c r="R163" s="425" t="s">
        <v>1049</v>
      </c>
      <c r="S163" s="654" t="s">
        <v>1018</v>
      </c>
      <c r="T163" s="384">
        <v>19</v>
      </c>
      <c r="U163" s="385">
        <v>22</v>
      </c>
      <c r="V163" s="384" t="s">
        <v>67</v>
      </c>
      <c r="W163" s="298">
        <v>4</v>
      </c>
      <c r="X163" s="299">
        <v>10</v>
      </c>
      <c r="Y163" s="298">
        <v>4</v>
      </c>
      <c r="Z163" s="300">
        <v>4</v>
      </c>
      <c r="AA163" s="386"/>
      <c r="AB163" s="387"/>
      <c r="AC163" s="387"/>
      <c r="AD163" s="387"/>
      <c r="AE163" s="387"/>
      <c r="AF163" s="387"/>
      <c r="AG163" s="387"/>
      <c r="AH163" s="387"/>
      <c r="AI163" s="387"/>
      <c r="AJ163" s="387"/>
      <c r="AK163" s="387"/>
      <c r="AL163" s="387"/>
      <c r="AM163" s="387"/>
      <c r="AN163" s="387"/>
      <c r="AO163" s="387"/>
      <c r="AP163" s="387"/>
      <c r="AQ163" s="387"/>
      <c r="AR163" s="387"/>
      <c r="AS163" s="387"/>
      <c r="AT163" s="387"/>
      <c r="AU163" s="387"/>
      <c r="AV163" s="387"/>
      <c r="AW163" s="387"/>
      <c r="AX163" s="387"/>
      <c r="AY163" s="387"/>
      <c r="AZ163" s="387"/>
      <c r="BA163" s="387"/>
      <c r="BB163" s="387"/>
      <c r="BC163" s="388"/>
      <c r="BD163" s="304"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4" t="s">
        <v>1050</v>
      </c>
      <c r="EM163" s="321" t="s">
        <v>1049</v>
      </c>
      <c r="EN163" s="277" t="s">
        <v>1018</v>
      </c>
      <c r="EO163" s="389">
        <v>19</v>
      </c>
      <c r="EP163" s="389">
        <v>22</v>
      </c>
      <c r="EQ163" s="278">
        <v>4</v>
      </c>
      <c r="ER163" s="860">
        <v>6</v>
      </c>
      <c r="ES163" s="860">
        <v>8</v>
      </c>
      <c r="ET163" s="843">
        <v>4</v>
      </c>
    </row>
    <row r="164" spans="1:152" ht="86.25" customHeight="1" x14ac:dyDescent="0.2">
      <c r="A164" s="280" t="s">
        <v>90</v>
      </c>
      <c r="B164" s="433" t="s">
        <v>91</v>
      </c>
      <c r="C164" s="434" t="s">
        <v>992</v>
      </c>
      <c r="D164" s="434"/>
      <c r="E164" s="8" t="s">
        <v>57</v>
      </c>
      <c r="F164" s="652" t="str">
        <f t="shared" si="100"/>
        <v>E3.P_A</v>
      </c>
      <c r="G164" s="414" t="s">
        <v>250</v>
      </c>
      <c r="H164" s="653" t="s">
        <v>386</v>
      </c>
      <c r="I164" s="447"/>
      <c r="J164" s="287" t="s">
        <v>61</v>
      </c>
      <c r="K164" s="288" t="str">
        <f t="shared" si="101"/>
        <v>E3.P_A.MR1</v>
      </c>
      <c r="L164" s="413" t="s">
        <v>356</v>
      </c>
      <c r="M164" s="414" t="s">
        <v>995</v>
      </c>
      <c r="N164" s="496">
        <v>87</v>
      </c>
      <c r="O164" s="10">
        <v>114</v>
      </c>
      <c r="P164" s="485" t="s">
        <v>1052</v>
      </c>
      <c r="Q164" s="497" t="str">
        <f t="shared" si="102"/>
        <v>E3.P_A.MR1-MP17-1</v>
      </c>
      <c r="R164" s="425" t="s">
        <v>1053</v>
      </c>
      <c r="S164" s="654" t="s">
        <v>1054</v>
      </c>
      <c r="T164" s="384">
        <v>0</v>
      </c>
      <c r="U164" s="385">
        <v>1</v>
      </c>
      <c r="V164" s="384" t="s">
        <v>67</v>
      </c>
      <c r="W164" s="318">
        <v>0</v>
      </c>
      <c r="X164" s="333">
        <v>1</v>
      </c>
      <c r="Y164" s="318">
        <v>0</v>
      </c>
      <c r="Z164" s="319">
        <v>0</v>
      </c>
      <c r="AA164" s="386"/>
      <c r="AB164" s="387"/>
      <c r="AC164" s="387"/>
      <c r="AD164" s="387"/>
      <c r="AE164" s="387"/>
      <c r="AF164" s="387"/>
      <c r="AG164" s="387"/>
      <c r="AH164" s="387"/>
      <c r="AI164" s="387"/>
      <c r="AJ164" s="387"/>
      <c r="AK164" s="387"/>
      <c r="AL164" s="387"/>
      <c r="AM164" s="387"/>
      <c r="AN164" s="387"/>
      <c r="AO164" s="387"/>
      <c r="AP164" s="387"/>
      <c r="AQ164" s="387"/>
      <c r="AR164" s="387"/>
      <c r="AS164" s="387"/>
      <c r="AT164" s="387"/>
      <c r="AU164" s="387"/>
      <c r="AV164" s="387"/>
      <c r="AW164" s="387"/>
      <c r="AX164" s="387"/>
      <c r="AY164" s="387"/>
      <c r="AZ164" s="387"/>
      <c r="BA164" s="387"/>
      <c r="BB164" s="387"/>
      <c r="BC164" s="388"/>
      <c r="BD164" s="304"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4" t="s">
        <v>1055</v>
      </c>
      <c r="EM164" s="321" t="s">
        <v>1053</v>
      </c>
      <c r="EN164" s="277" t="s">
        <v>1054</v>
      </c>
      <c r="EO164" s="389">
        <v>0</v>
      </c>
      <c r="EP164" s="389">
        <v>1</v>
      </c>
      <c r="EQ164" s="279">
        <v>0</v>
      </c>
      <c r="ER164" s="859">
        <v>0</v>
      </c>
      <c r="ES164" s="859">
        <v>0.8</v>
      </c>
      <c r="ET164" s="862">
        <v>0.2</v>
      </c>
    </row>
    <row r="165" spans="1:152" ht="177" customHeight="1" x14ac:dyDescent="0.2">
      <c r="A165" s="280" t="s">
        <v>90</v>
      </c>
      <c r="B165" s="433" t="s">
        <v>91</v>
      </c>
      <c r="C165" s="434" t="s">
        <v>992</v>
      </c>
      <c r="D165" s="434"/>
      <c r="E165" s="8" t="s">
        <v>57</v>
      </c>
      <c r="F165" s="652" t="str">
        <f t="shared" si="100"/>
        <v>E3.P_A</v>
      </c>
      <c r="G165" s="414" t="s">
        <v>250</v>
      </c>
      <c r="H165" s="653" t="s">
        <v>386</v>
      </c>
      <c r="I165" s="447"/>
      <c r="J165" s="287" t="s">
        <v>61</v>
      </c>
      <c r="K165" s="288" t="str">
        <f t="shared" si="101"/>
        <v>E3.P_A.MR1</v>
      </c>
      <c r="L165" s="413" t="s">
        <v>356</v>
      </c>
      <c r="M165" s="414" t="s">
        <v>995</v>
      </c>
      <c r="N165" s="496">
        <v>87</v>
      </c>
      <c r="O165" s="10">
        <v>114</v>
      </c>
      <c r="P165" s="485" t="s">
        <v>1057</v>
      </c>
      <c r="Q165" s="497" t="str">
        <f t="shared" si="102"/>
        <v>E3.P_A.MR1-MP18-1</v>
      </c>
      <c r="R165" s="425" t="s">
        <v>65</v>
      </c>
      <c r="S165" s="654" t="s">
        <v>1054</v>
      </c>
      <c r="T165" s="384">
        <v>0</v>
      </c>
      <c r="U165" s="385">
        <v>1</v>
      </c>
      <c r="V165" s="384" t="s">
        <v>67</v>
      </c>
      <c r="W165" s="318">
        <v>0.5</v>
      </c>
      <c r="X165" s="333">
        <v>0.5</v>
      </c>
      <c r="Y165" s="298">
        <v>0</v>
      </c>
      <c r="Z165" s="300">
        <v>0</v>
      </c>
      <c r="AA165" s="386"/>
      <c r="AB165" s="387"/>
      <c r="AC165" s="387"/>
      <c r="AD165" s="387"/>
      <c r="AE165" s="387"/>
      <c r="AF165" s="387"/>
      <c r="AG165" s="387"/>
      <c r="AH165" s="387"/>
      <c r="AI165" s="387"/>
      <c r="AJ165" s="387"/>
      <c r="AK165" s="387"/>
      <c r="AL165" s="387"/>
      <c r="AM165" s="387"/>
      <c r="AN165" s="387"/>
      <c r="AO165" s="387"/>
      <c r="AP165" s="387"/>
      <c r="AQ165" s="387"/>
      <c r="AR165" s="387"/>
      <c r="AS165" s="387"/>
      <c r="AT165" s="387"/>
      <c r="AU165" s="387"/>
      <c r="AV165" s="387"/>
      <c r="AW165" s="387"/>
      <c r="AX165" s="387"/>
      <c r="AY165" s="387"/>
      <c r="AZ165" s="387"/>
      <c r="BA165" s="387"/>
      <c r="BB165" s="387"/>
      <c r="BC165" s="388"/>
      <c r="BD165" s="304"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4" t="s">
        <v>1058</v>
      </c>
      <c r="EM165" s="321" t="s">
        <v>65</v>
      </c>
      <c r="EN165" s="840" t="s">
        <v>1054</v>
      </c>
      <c r="EO165" s="857">
        <v>0</v>
      </c>
      <c r="EP165" s="865">
        <v>0.3</v>
      </c>
      <c r="EQ165" s="850">
        <v>0</v>
      </c>
      <c r="ER165" s="859">
        <v>0</v>
      </c>
      <c r="ES165" s="859">
        <v>0</v>
      </c>
      <c r="ET165" s="862">
        <v>0.3</v>
      </c>
    </row>
    <row r="166" spans="1:152" ht="138.75" customHeight="1" x14ac:dyDescent="0.2">
      <c r="A166" s="280" t="s">
        <v>90</v>
      </c>
      <c r="B166" s="433" t="s">
        <v>91</v>
      </c>
      <c r="C166" s="434" t="s">
        <v>992</v>
      </c>
      <c r="D166" s="434"/>
      <c r="E166" s="8" t="s">
        <v>57</v>
      </c>
      <c r="F166" s="652" t="str">
        <f t="shared" si="100"/>
        <v>E3.P_A</v>
      </c>
      <c r="G166" s="414" t="s">
        <v>250</v>
      </c>
      <c r="H166" s="653" t="s">
        <v>386</v>
      </c>
      <c r="I166" s="447"/>
      <c r="J166" s="287" t="s">
        <v>61</v>
      </c>
      <c r="K166" s="288" t="str">
        <f t="shared" si="101"/>
        <v>E3.P_A.MR1</v>
      </c>
      <c r="L166" s="413" t="s">
        <v>356</v>
      </c>
      <c r="M166" s="414" t="s">
        <v>995</v>
      </c>
      <c r="N166" s="496">
        <v>87</v>
      </c>
      <c r="O166" s="10">
        <v>114</v>
      </c>
      <c r="P166" s="485" t="s">
        <v>1060</v>
      </c>
      <c r="Q166" s="497" t="str">
        <f t="shared" si="102"/>
        <v>E3.P_A.MR1-MP19-1</v>
      </c>
      <c r="R166" s="425" t="s">
        <v>1061</v>
      </c>
      <c r="S166" s="654" t="s">
        <v>1054</v>
      </c>
      <c r="T166" s="384">
        <v>0</v>
      </c>
      <c r="U166" s="385">
        <v>1</v>
      </c>
      <c r="V166" s="384" t="s">
        <v>67</v>
      </c>
      <c r="W166" s="324">
        <v>0.15</v>
      </c>
      <c r="X166" s="325">
        <v>0.05</v>
      </c>
      <c r="Y166" s="318">
        <v>0.3</v>
      </c>
      <c r="Z166" s="319">
        <v>0.5</v>
      </c>
      <c r="AA166" s="386"/>
      <c r="AB166" s="387"/>
      <c r="AC166" s="387"/>
      <c r="AD166" s="387"/>
      <c r="AE166" s="387"/>
      <c r="AF166" s="387"/>
      <c r="AG166" s="387"/>
      <c r="AH166" s="387"/>
      <c r="AI166" s="387"/>
      <c r="AJ166" s="387"/>
      <c r="AK166" s="387"/>
      <c r="AL166" s="387"/>
      <c r="AM166" s="387"/>
      <c r="AN166" s="387"/>
      <c r="AO166" s="387"/>
      <c r="AP166" s="387"/>
      <c r="AQ166" s="387"/>
      <c r="AR166" s="387"/>
      <c r="AS166" s="387"/>
      <c r="AT166" s="387"/>
      <c r="AU166" s="387"/>
      <c r="AV166" s="387"/>
      <c r="AW166" s="387"/>
      <c r="AX166" s="387"/>
      <c r="AY166" s="387"/>
      <c r="AZ166" s="387"/>
      <c r="BA166" s="387"/>
      <c r="BB166" s="387"/>
      <c r="BC166" s="388"/>
      <c r="BD166" s="304"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4" t="s">
        <v>1062</v>
      </c>
      <c r="EM166" s="321" t="s">
        <v>1061</v>
      </c>
      <c r="EN166" s="277" t="s">
        <v>1054</v>
      </c>
      <c r="EO166" s="389">
        <v>0</v>
      </c>
      <c r="EP166" s="389">
        <v>1</v>
      </c>
      <c r="EQ166" s="332">
        <v>0.15</v>
      </c>
      <c r="ER166" s="863">
        <v>0.1</v>
      </c>
      <c r="ES166" s="863">
        <v>0.75</v>
      </c>
      <c r="ET166" s="862">
        <v>0</v>
      </c>
    </row>
    <row r="167" spans="1:152" ht="78.75" customHeight="1" x14ac:dyDescent="0.2">
      <c r="A167" s="280" t="s">
        <v>90</v>
      </c>
      <c r="B167" s="433" t="s">
        <v>91</v>
      </c>
      <c r="C167" s="434" t="s">
        <v>992</v>
      </c>
      <c r="D167" s="434"/>
      <c r="E167" s="8" t="s">
        <v>57</v>
      </c>
      <c r="F167" s="652" t="str">
        <f t="shared" si="100"/>
        <v>E3.P_A</v>
      </c>
      <c r="G167" s="414" t="s">
        <v>250</v>
      </c>
      <c r="H167" s="653" t="s">
        <v>386</v>
      </c>
      <c r="I167" s="447"/>
      <c r="J167" s="287" t="s">
        <v>61</v>
      </c>
      <c r="K167" s="288" t="str">
        <f t="shared" si="101"/>
        <v>E3.P_A.MR1</v>
      </c>
      <c r="L167" s="413" t="s">
        <v>356</v>
      </c>
      <c r="M167" s="414" t="s">
        <v>995</v>
      </c>
      <c r="N167" s="496">
        <v>87</v>
      </c>
      <c r="O167" s="10">
        <v>114</v>
      </c>
      <c r="P167" s="485" t="s">
        <v>1064</v>
      </c>
      <c r="Q167" s="497" t="str">
        <f t="shared" si="102"/>
        <v>E3.P_A.MR1-MP20-1</v>
      </c>
      <c r="R167" s="425" t="s">
        <v>1065</v>
      </c>
      <c r="S167" s="654" t="s">
        <v>1054</v>
      </c>
      <c r="T167" s="384">
        <v>0</v>
      </c>
      <c r="U167" s="385">
        <v>1</v>
      </c>
      <c r="V167" s="384" t="s">
        <v>67</v>
      </c>
      <c r="W167" s="324">
        <v>0.05</v>
      </c>
      <c r="X167" s="299">
        <v>0</v>
      </c>
      <c r="Y167" s="324">
        <v>0.45</v>
      </c>
      <c r="Z167" s="319">
        <v>0.5</v>
      </c>
      <c r="AA167" s="386"/>
      <c r="AB167" s="387"/>
      <c r="AC167" s="387"/>
      <c r="AD167" s="387"/>
      <c r="AE167" s="387"/>
      <c r="AF167" s="387"/>
      <c r="AG167" s="387"/>
      <c r="AH167" s="387"/>
      <c r="AI167" s="387"/>
      <c r="AJ167" s="387"/>
      <c r="AK167" s="387"/>
      <c r="AL167" s="387"/>
      <c r="AM167" s="387"/>
      <c r="AN167" s="387"/>
      <c r="AO167" s="387"/>
      <c r="AP167" s="387"/>
      <c r="AQ167" s="387"/>
      <c r="AR167" s="387"/>
      <c r="AS167" s="387"/>
      <c r="AT167" s="387"/>
      <c r="AU167" s="387"/>
      <c r="AV167" s="387"/>
      <c r="AW167" s="387"/>
      <c r="AX167" s="387"/>
      <c r="AY167" s="387"/>
      <c r="AZ167" s="387"/>
      <c r="BA167" s="387"/>
      <c r="BB167" s="387"/>
      <c r="BC167" s="388"/>
      <c r="BD167" s="304"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4" t="s">
        <v>1066</v>
      </c>
      <c r="EM167" s="321" t="s">
        <v>1065</v>
      </c>
      <c r="EN167" s="277" t="s">
        <v>1054</v>
      </c>
      <c r="EO167" s="389">
        <v>0</v>
      </c>
      <c r="EP167" s="389">
        <v>1</v>
      </c>
      <c r="EQ167" s="332">
        <v>0</v>
      </c>
      <c r="ER167" s="863">
        <v>0.05</v>
      </c>
      <c r="ES167" s="332">
        <v>0.4</v>
      </c>
      <c r="ET167" s="864">
        <v>0.55000000000000004</v>
      </c>
    </row>
    <row r="168" spans="1:152" ht="96" customHeight="1" thickBot="1" x14ac:dyDescent="0.25">
      <c r="A168" s="280" t="s">
        <v>90</v>
      </c>
      <c r="B168" s="433" t="s">
        <v>91</v>
      </c>
      <c r="C168" s="434" t="s">
        <v>992</v>
      </c>
      <c r="D168" s="434"/>
      <c r="E168" s="8" t="s">
        <v>57</v>
      </c>
      <c r="F168" s="652" t="str">
        <f t="shared" si="100"/>
        <v>E3.P_A</v>
      </c>
      <c r="G168" s="430" t="s">
        <v>250</v>
      </c>
      <c r="H168" s="657" t="s">
        <v>386</v>
      </c>
      <c r="I168" s="451"/>
      <c r="J168" s="344" t="s">
        <v>61</v>
      </c>
      <c r="K168" s="404" t="str">
        <f t="shared" si="101"/>
        <v>E3.P_A.MR1</v>
      </c>
      <c r="L168" s="429" t="s">
        <v>356</v>
      </c>
      <c r="M168" s="414" t="s">
        <v>995</v>
      </c>
      <c r="N168" s="502">
        <v>87</v>
      </c>
      <c r="O168" s="12">
        <v>114</v>
      </c>
      <c r="P168" s="658" t="s">
        <v>1068</v>
      </c>
      <c r="Q168" s="503" t="str">
        <f t="shared" si="102"/>
        <v>E3.P_A.MR1-MP21-1</v>
      </c>
      <c r="R168" s="480" t="s">
        <v>1069</v>
      </c>
      <c r="S168" s="659" t="s">
        <v>1054</v>
      </c>
      <c r="T168" s="396">
        <v>0</v>
      </c>
      <c r="U168" s="397">
        <v>1</v>
      </c>
      <c r="V168" s="396" t="s">
        <v>67</v>
      </c>
      <c r="W168" s="406">
        <v>0</v>
      </c>
      <c r="X168" s="625">
        <v>0.1</v>
      </c>
      <c r="Y168" s="406">
        <v>0.4</v>
      </c>
      <c r="Z168" s="407">
        <v>0.4</v>
      </c>
      <c r="AA168" s="386"/>
      <c r="AB168" s="387"/>
      <c r="AC168" s="387"/>
      <c r="AD168" s="387"/>
      <c r="AE168" s="387"/>
      <c r="AF168" s="387"/>
      <c r="AG168" s="387"/>
      <c r="AH168" s="387"/>
      <c r="AI168" s="387"/>
      <c r="AJ168" s="387"/>
      <c r="AK168" s="387"/>
      <c r="AL168" s="387"/>
      <c r="AM168" s="387"/>
      <c r="AN168" s="387"/>
      <c r="AO168" s="387"/>
      <c r="AP168" s="387"/>
      <c r="AQ168" s="387"/>
      <c r="AR168" s="387"/>
      <c r="AS168" s="387"/>
      <c r="AT168" s="387"/>
      <c r="AU168" s="387"/>
      <c r="AV168" s="387"/>
      <c r="AW168" s="387"/>
      <c r="AX168" s="387"/>
      <c r="AY168" s="387"/>
      <c r="AZ168" s="387"/>
      <c r="BA168" s="387"/>
      <c r="BB168" s="387"/>
      <c r="BC168" s="388"/>
      <c r="BD168" s="304"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4" t="s">
        <v>1070</v>
      </c>
      <c r="EM168" s="321" t="s">
        <v>1069</v>
      </c>
      <c r="EN168" s="277" t="s">
        <v>1054</v>
      </c>
      <c r="EO168" s="389">
        <v>0</v>
      </c>
      <c r="EP168" s="389">
        <v>1</v>
      </c>
      <c r="EQ168" s="850">
        <v>0</v>
      </c>
      <c r="ER168" s="859">
        <v>0</v>
      </c>
      <c r="ES168" s="859">
        <v>1</v>
      </c>
      <c r="ET168" s="862">
        <v>0</v>
      </c>
    </row>
    <row r="169" spans="1:152" ht="120.75" customHeight="1" x14ac:dyDescent="0.2">
      <c r="A169" s="280" t="s">
        <v>90</v>
      </c>
      <c r="B169" s="433" t="s">
        <v>91</v>
      </c>
      <c r="C169" s="434" t="s">
        <v>992</v>
      </c>
      <c r="D169" s="435" t="s">
        <v>993</v>
      </c>
      <c r="E169" s="3" t="s">
        <v>372</v>
      </c>
      <c r="F169" s="436" t="str">
        <f t="shared" si="100"/>
        <v>E3.P_B</v>
      </c>
      <c r="G169" s="609" t="s">
        <v>259</v>
      </c>
      <c r="H169" s="242" t="s">
        <v>397</v>
      </c>
      <c r="I169" s="660" t="s">
        <v>1072</v>
      </c>
      <c r="J169" s="661" t="s">
        <v>61</v>
      </c>
      <c r="K169" s="420" t="str">
        <f t="shared" si="101"/>
        <v>E3.P_B.MR1</v>
      </c>
      <c r="L169" s="364" t="s">
        <v>367</v>
      </c>
      <c r="M169" s="365" t="s">
        <v>1073</v>
      </c>
      <c r="N169" s="662" t="s">
        <v>1074</v>
      </c>
      <c r="O169" s="662" t="s">
        <v>1075</v>
      </c>
      <c r="P169" s="368" t="s">
        <v>64</v>
      </c>
      <c r="Q169" s="369" t="str">
        <f t="shared" si="102"/>
        <v>E3.P_B.MR1-MP01-1</v>
      </c>
      <c r="R169" s="421" t="s">
        <v>1076</v>
      </c>
      <c r="S169" s="511" t="s">
        <v>1077</v>
      </c>
      <c r="T169" s="621">
        <v>0.3</v>
      </c>
      <c r="U169" s="622">
        <v>1</v>
      </c>
      <c r="V169" s="372" t="s">
        <v>67</v>
      </c>
      <c r="W169" s="257">
        <v>0</v>
      </c>
      <c r="X169" s="374">
        <v>1</v>
      </c>
      <c r="Y169" s="257">
        <v>0</v>
      </c>
      <c r="Z169" s="375">
        <v>0</v>
      </c>
      <c r="AA169" s="594">
        <f>60000000+110000000+72000000+58000000+16000000+75000000+670823772+4467823630+7229147100+106038236+5490975116-54150612-100000000-1320419925-701703100+533570537-292643986</f>
        <v>16420460768</v>
      </c>
      <c r="AB169" s="595">
        <v>0</v>
      </c>
      <c r="AC169" s="595">
        <f>1500000000+4034572820+54150612+100000000+1000000000+701703100+292643986</f>
        <v>7683070518</v>
      </c>
      <c r="AD169" s="595">
        <v>0</v>
      </c>
      <c r="AE169" s="595">
        <v>0</v>
      </c>
      <c r="AF169" s="595">
        <f>642823000+200000000+400000000+757742710+213611846+576646770</f>
        <v>2790824326</v>
      </c>
      <c r="AG169" s="595">
        <f t="shared" ref="AG169" si="115">SUM(AA169:AF169)</f>
        <v>26894355612</v>
      </c>
      <c r="AH169" s="595">
        <f t="shared" ref="AH169:AL169" si="116">AA169*1.035</f>
        <v>16995176894.879999</v>
      </c>
      <c r="AI169" s="595">
        <f t="shared" si="116"/>
        <v>0</v>
      </c>
      <c r="AJ169" s="595">
        <f t="shared" si="116"/>
        <v>7951977986.1299992</v>
      </c>
      <c r="AK169" s="595">
        <f t="shared" si="116"/>
        <v>0</v>
      </c>
      <c r="AL169" s="595">
        <f t="shared" si="116"/>
        <v>0</v>
      </c>
      <c r="AM169" s="595">
        <f>AF169*1.035</f>
        <v>2888503177.4099998</v>
      </c>
      <c r="AN169" s="595">
        <f t="shared" ref="AN169" si="117">SUM(AH169:AM169)</f>
        <v>27835658058.419998</v>
      </c>
      <c r="AO169" s="595">
        <f t="shared" ref="AO169:AS169" si="118">AH169*1.035</f>
        <v>17590008086.200798</v>
      </c>
      <c r="AP169" s="595">
        <f t="shared" si="118"/>
        <v>0</v>
      </c>
      <c r="AQ169" s="595">
        <f t="shared" si="118"/>
        <v>8230297215.6445484</v>
      </c>
      <c r="AR169" s="595">
        <f t="shared" si="118"/>
        <v>0</v>
      </c>
      <c r="AS169" s="595">
        <f t="shared" si="118"/>
        <v>0</v>
      </c>
      <c r="AT169" s="595">
        <f>AM169*1.035</f>
        <v>2989600788.6193495</v>
      </c>
      <c r="AU169" s="595">
        <f t="shared" ref="AU169" si="119">SUM(AO169:AT169)</f>
        <v>28809906090.464695</v>
      </c>
      <c r="AV169" s="595">
        <f t="shared" ref="AV169:AZ169" si="120">AO169*1.035</f>
        <v>18205658369.217823</v>
      </c>
      <c r="AW169" s="595">
        <f t="shared" si="120"/>
        <v>0</v>
      </c>
      <c r="AX169" s="595">
        <f t="shared" si="120"/>
        <v>8518357618.1921072</v>
      </c>
      <c r="AY169" s="595">
        <f t="shared" si="120"/>
        <v>0</v>
      </c>
      <c r="AZ169" s="595">
        <f t="shared" si="120"/>
        <v>0</v>
      </c>
      <c r="BA169" s="595">
        <f>AT169*1.035</f>
        <v>3094236816.2210264</v>
      </c>
      <c r="BB169" s="595">
        <f t="shared" ref="BB169" si="121">SUM(AV169:BA169)</f>
        <v>29818252803.630959</v>
      </c>
      <c r="BC169" s="663">
        <f t="shared" ref="BC169" si="122">+BB169+AU169+AN169+AG169</f>
        <v>113358172564.51566</v>
      </c>
      <c r="BD169" s="304"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6" t="s">
        <v>1078</v>
      </c>
      <c r="EM169" s="321" t="s">
        <v>1076</v>
      </c>
      <c r="EN169" s="277" t="s">
        <v>1077</v>
      </c>
      <c r="EO169" s="277">
        <v>0.3</v>
      </c>
      <c r="EP169" s="277">
        <v>1</v>
      </c>
      <c r="EQ169" s="278">
        <v>0</v>
      </c>
      <c r="ER169" s="860">
        <v>0</v>
      </c>
      <c r="ES169" s="860">
        <v>1</v>
      </c>
      <c r="ET169" s="843">
        <v>0</v>
      </c>
    </row>
    <row r="170" spans="1:152" ht="84.75" customHeight="1" x14ac:dyDescent="0.2">
      <c r="A170" s="280" t="s">
        <v>90</v>
      </c>
      <c r="B170" s="433" t="s">
        <v>91</v>
      </c>
      <c r="C170" s="434" t="s">
        <v>992</v>
      </c>
      <c r="D170" s="434"/>
      <c r="E170" s="8" t="s">
        <v>372</v>
      </c>
      <c r="F170" s="284" t="str">
        <f t="shared" si="100"/>
        <v>E3.P_B</v>
      </c>
      <c r="G170" s="285" t="s">
        <v>259</v>
      </c>
      <c r="H170" s="285" t="s">
        <v>397</v>
      </c>
      <c r="I170" s="461"/>
      <c r="J170" s="462" t="s">
        <v>61</v>
      </c>
      <c r="K170" s="377" t="str">
        <f t="shared" si="101"/>
        <v>E3.P_B.MR1</v>
      </c>
      <c r="L170" s="413" t="s">
        <v>367</v>
      </c>
      <c r="M170" s="414" t="s">
        <v>1073</v>
      </c>
      <c r="N170" s="290" t="s">
        <v>1074</v>
      </c>
      <c r="O170" s="290" t="s">
        <v>1075</v>
      </c>
      <c r="P170" s="380" t="s">
        <v>87</v>
      </c>
      <c r="Q170" s="381" t="str">
        <f t="shared" si="102"/>
        <v>E3.P_B.MR1-MP02-1</v>
      </c>
      <c r="R170" s="425" t="s">
        <v>1080</v>
      </c>
      <c r="S170" s="317" t="s">
        <v>1081</v>
      </c>
      <c r="T170" s="296">
        <v>6</v>
      </c>
      <c r="U170" s="297">
        <v>8</v>
      </c>
      <c r="V170" s="296"/>
      <c r="W170" s="318"/>
      <c r="X170" s="333"/>
      <c r="Y170" s="318"/>
      <c r="Z170" s="319"/>
      <c r="AA170" s="301"/>
      <c r="AB170" s="302"/>
      <c r="AC170" s="302"/>
      <c r="AD170" s="302"/>
      <c r="AE170" s="302"/>
      <c r="AF170" s="302"/>
      <c r="AG170" s="302"/>
      <c r="AH170" s="302"/>
      <c r="AI170" s="302"/>
      <c r="AJ170" s="302"/>
      <c r="AK170" s="302"/>
      <c r="AL170" s="302"/>
      <c r="AM170" s="302"/>
      <c r="AN170" s="302"/>
      <c r="AO170" s="302"/>
      <c r="AP170" s="302"/>
      <c r="AQ170" s="302"/>
      <c r="AR170" s="302"/>
      <c r="AS170" s="302"/>
      <c r="AT170" s="302"/>
      <c r="AU170" s="302"/>
      <c r="AV170" s="302"/>
      <c r="AW170" s="302"/>
      <c r="AX170" s="302"/>
      <c r="AY170" s="302"/>
      <c r="AZ170" s="302"/>
      <c r="BA170" s="302"/>
      <c r="BB170" s="302"/>
      <c r="BC170" s="303"/>
      <c r="BD170" s="304"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6" t="s">
        <v>1082</v>
      </c>
      <c r="EM170" s="321" t="s">
        <v>1080</v>
      </c>
      <c r="EN170" s="277" t="s">
        <v>1081</v>
      </c>
      <c r="EO170" s="277">
        <v>6</v>
      </c>
      <c r="EP170" s="840">
        <v>8</v>
      </c>
      <c r="EQ170" s="850">
        <v>0</v>
      </c>
      <c r="ER170" s="859">
        <v>0</v>
      </c>
      <c r="ES170" s="859">
        <v>2</v>
      </c>
      <c r="ET170" s="851">
        <v>0</v>
      </c>
    </row>
    <row r="171" spans="1:152" ht="53.25" customHeight="1" x14ac:dyDescent="0.2">
      <c r="A171" s="280" t="s">
        <v>90</v>
      </c>
      <c r="B171" s="433" t="s">
        <v>91</v>
      </c>
      <c r="C171" s="434" t="s">
        <v>992</v>
      </c>
      <c r="D171" s="434"/>
      <c r="E171" s="8" t="s">
        <v>372</v>
      </c>
      <c r="F171" s="284" t="str">
        <f t="shared" si="100"/>
        <v>E3.P_B</v>
      </c>
      <c r="G171" s="285" t="s">
        <v>259</v>
      </c>
      <c r="H171" s="285" t="s">
        <v>397</v>
      </c>
      <c r="I171" s="461"/>
      <c r="J171" s="462" t="s">
        <v>61</v>
      </c>
      <c r="K171" s="377" t="str">
        <f t="shared" si="101"/>
        <v>E3.P_B.MR1</v>
      </c>
      <c r="L171" s="413" t="s">
        <v>367</v>
      </c>
      <c r="M171" s="414" t="s">
        <v>1073</v>
      </c>
      <c r="N171" s="290" t="s">
        <v>1074</v>
      </c>
      <c r="O171" s="290" t="s">
        <v>1075</v>
      </c>
      <c r="P171" s="380" t="s">
        <v>99</v>
      </c>
      <c r="Q171" s="381" t="str">
        <f t="shared" si="102"/>
        <v>E3.P_B.MR1-MP03-1</v>
      </c>
      <c r="R171" s="425" t="s">
        <v>1084</v>
      </c>
      <c r="S171" s="317" t="s">
        <v>1085</v>
      </c>
      <c r="T171" s="384">
        <v>15</v>
      </c>
      <c r="U171" s="385">
        <v>35</v>
      </c>
      <c r="V171" s="384"/>
      <c r="W171" s="318"/>
      <c r="X171" s="333"/>
      <c r="Y171" s="318"/>
      <c r="Z171" s="319"/>
      <c r="AA171" s="386"/>
      <c r="AB171" s="387"/>
      <c r="AC171" s="387"/>
      <c r="AD171" s="387"/>
      <c r="AE171" s="387"/>
      <c r="AF171" s="387"/>
      <c r="AG171" s="387"/>
      <c r="AH171" s="387"/>
      <c r="AI171" s="387"/>
      <c r="AJ171" s="387"/>
      <c r="AK171" s="387"/>
      <c r="AL171" s="387"/>
      <c r="AM171" s="387"/>
      <c r="AN171" s="387"/>
      <c r="AO171" s="387"/>
      <c r="AP171" s="387"/>
      <c r="AQ171" s="387"/>
      <c r="AR171" s="387"/>
      <c r="AS171" s="387"/>
      <c r="AT171" s="387"/>
      <c r="AU171" s="387"/>
      <c r="AV171" s="387"/>
      <c r="AW171" s="387"/>
      <c r="AX171" s="387"/>
      <c r="AY171" s="387"/>
      <c r="AZ171" s="387"/>
      <c r="BA171" s="387"/>
      <c r="BB171" s="387"/>
      <c r="BC171" s="388"/>
      <c r="BD171" s="304"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6" t="s">
        <v>1086</v>
      </c>
      <c r="EM171" s="321" t="s">
        <v>1084</v>
      </c>
      <c r="EN171" s="277" t="s">
        <v>1085</v>
      </c>
      <c r="EO171" s="389">
        <v>15</v>
      </c>
      <c r="EP171" s="857">
        <v>35</v>
      </c>
      <c r="EQ171" s="850">
        <v>0</v>
      </c>
      <c r="ER171" s="859">
        <v>14</v>
      </c>
      <c r="ES171" s="859">
        <v>14</v>
      </c>
      <c r="ET171" s="862">
        <v>7</v>
      </c>
    </row>
    <row r="172" spans="1:152" ht="57" customHeight="1" x14ac:dyDescent="0.2">
      <c r="A172" s="280" t="s">
        <v>90</v>
      </c>
      <c r="B172" s="433" t="s">
        <v>91</v>
      </c>
      <c r="C172" s="434" t="s">
        <v>992</v>
      </c>
      <c r="D172" s="434"/>
      <c r="E172" s="8" t="s">
        <v>372</v>
      </c>
      <c r="F172" s="284" t="str">
        <f t="shared" si="100"/>
        <v>E3.P_B</v>
      </c>
      <c r="G172" s="285" t="s">
        <v>259</v>
      </c>
      <c r="H172" s="285" t="s">
        <v>397</v>
      </c>
      <c r="I172" s="461"/>
      <c r="J172" s="462" t="s">
        <v>61</v>
      </c>
      <c r="K172" s="377" t="str">
        <f t="shared" si="101"/>
        <v>E3.P_B.MR1</v>
      </c>
      <c r="L172" s="413" t="s">
        <v>367</v>
      </c>
      <c r="M172" s="414" t="s">
        <v>1073</v>
      </c>
      <c r="N172" s="290" t="s">
        <v>1074</v>
      </c>
      <c r="O172" s="290" t="s">
        <v>1075</v>
      </c>
      <c r="P172" s="380" t="s">
        <v>112</v>
      </c>
      <c r="Q172" s="381" t="str">
        <f t="shared" si="102"/>
        <v>E3.P_B.MR1-MP04-1</v>
      </c>
      <c r="R172" s="425" t="s">
        <v>1088</v>
      </c>
      <c r="S172" s="317" t="s">
        <v>1089</v>
      </c>
      <c r="T172" s="384">
        <v>140</v>
      </c>
      <c r="U172" s="385">
        <v>140</v>
      </c>
      <c r="V172" s="384" t="s">
        <v>102</v>
      </c>
      <c r="W172" s="298">
        <v>20</v>
      </c>
      <c r="X172" s="299">
        <v>40</v>
      </c>
      <c r="Y172" s="298">
        <v>40</v>
      </c>
      <c r="Z172" s="300">
        <v>40</v>
      </c>
      <c r="AA172" s="386"/>
      <c r="AB172" s="387"/>
      <c r="AC172" s="387"/>
      <c r="AD172" s="387"/>
      <c r="AE172" s="387"/>
      <c r="AF172" s="387"/>
      <c r="AG172" s="387"/>
      <c r="AH172" s="387"/>
      <c r="AI172" s="387"/>
      <c r="AJ172" s="387"/>
      <c r="AK172" s="387"/>
      <c r="AL172" s="387"/>
      <c r="AM172" s="387"/>
      <c r="AN172" s="387"/>
      <c r="AO172" s="387"/>
      <c r="AP172" s="387"/>
      <c r="AQ172" s="387"/>
      <c r="AR172" s="387"/>
      <c r="AS172" s="387"/>
      <c r="AT172" s="387"/>
      <c r="AU172" s="387"/>
      <c r="AV172" s="387"/>
      <c r="AW172" s="387"/>
      <c r="AX172" s="387"/>
      <c r="AY172" s="387"/>
      <c r="AZ172" s="387"/>
      <c r="BA172" s="387"/>
      <c r="BB172" s="387"/>
      <c r="BC172" s="388"/>
      <c r="BD172" s="304"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6" t="s">
        <v>1090</v>
      </c>
      <c r="EM172" s="321" t="s">
        <v>1088</v>
      </c>
      <c r="EN172" s="277" t="s">
        <v>1089</v>
      </c>
      <c r="EO172" s="389">
        <v>140</v>
      </c>
      <c r="EP172" s="389">
        <v>140</v>
      </c>
      <c r="EQ172" s="278">
        <v>20</v>
      </c>
      <c r="ER172" s="278">
        <v>40</v>
      </c>
      <c r="ES172" s="278">
        <v>40</v>
      </c>
      <c r="ET172" s="843">
        <v>40</v>
      </c>
    </row>
    <row r="173" spans="1:152" ht="60" customHeight="1" x14ac:dyDescent="0.2">
      <c r="A173" s="280" t="s">
        <v>90</v>
      </c>
      <c r="B173" s="433" t="s">
        <v>91</v>
      </c>
      <c r="C173" s="434" t="s">
        <v>992</v>
      </c>
      <c r="D173" s="434"/>
      <c r="E173" s="8" t="s">
        <v>372</v>
      </c>
      <c r="F173" s="284" t="str">
        <f t="shared" si="100"/>
        <v>E3.P_B</v>
      </c>
      <c r="G173" s="285" t="s">
        <v>259</v>
      </c>
      <c r="H173" s="285" t="s">
        <v>397</v>
      </c>
      <c r="I173" s="461"/>
      <c r="J173" s="462" t="s">
        <v>61</v>
      </c>
      <c r="K173" s="377" t="str">
        <f t="shared" si="101"/>
        <v>E3.P_B.MR1</v>
      </c>
      <c r="L173" s="413" t="s">
        <v>367</v>
      </c>
      <c r="M173" s="414" t="s">
        <v>1073</v>
      </c>
      <c r="N173" s="290" t="s">
        <v>1074</v>
      </c>
      <c r="O173" s="290" t="s">
        <v>1075</v>
      </c>
      <c r="P173" s="380" t="s">
        <v>122</v>
      </c>
      <c r="Q173" s="381" t="str">
        <f t="shared" si="102"/>
        <v>E3.P_B.MR1-MP05-1</v>
      </c>
      <c r="R173" s="425" t="s">
        <v>1092</v>
      </c>
      <c r="S173" s="317" t="s">
        <v>1093</v>
      </c>
      <c r="T173" s="384">
        <v>12</v>
      </c>
      <c r="U173" s="385">
        <v>30</v>
      </c>
      <c r="V173" s="384" t="s">
        <v>67</v>
      </c>
      <c r="W173" s="298">
        <v>2</v>
      </c>
      <c r="X173" s="299">
        <v>6</v>
      </c>
      <c r="Y173" s="298">
        <v>5</v>
      </c>
      <c r="Z173" s="300">
        <v>5</v>
      </c>
      <c r="AA173" s="386"/>
      <c r="AB173" s="387"/>
      <c r="AC173" s="387"/>
      <c r="AD173" s="387"/>
      <c r="AE173" s="387"/>
      <c r="AF173" s="387"/>
      <c r="AG173" s="387"/>
      <c r="AH173" s="387"/>
      <c r="AI173" s="387"/>
      <c r="AJ173" s="387"/>
      <c r="AK173" s="387"/>
      <c r="AL173" s="387"/>
      <c r="AM173" s="387"/>
      <c r="AN173" s="387"/>
      <c r="AO173" s="387"/>
      <c r="AP173" s="387"/>
      <c r="AQ173" s="387"/>
      <c r="AR173" s="387"/>
      <c r="AS173" s="387"/>
      <c r="AT173" s="387"/>
      <c r="AU173" s="387"/>
      <c r="AV173" s="387"/>
      <c r="AW173" s="387"/>
      <c r="AX173" s="387"/>
      <c r="AY173" s="387"/>
      <c r="AZ173" s="387"/>
      <c r="BA173" s="387"/>
      <c r="BB173" s="387"/>
      <c r="BC173" s="388"/>
      <c r="BD173" s="304"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6" t="s">
        <v>1094</v>
      </c>
      <c r="EM173" s="321" t="s">
        <v>1092</v>
      </c>
      <c r="EN173" s="277" t="s">
        <v>1093</v>
      </c>
      <c r="EO173" s="857">
        <v>12</v>
      </c>
      <c r="EP173" s="857">
        <v>30</v>
      </c>
      <c r="EQ173" s="841">
        <v>2</v>
      </c>
      <c r="ER173" s="841">
        <v>6</v>
      </c>
      <c r="ES173" s="841">
        <v>5</v>
      </c>
      <c r="ET173" s="856">
        <v>5</v>
      </c>
    </row>
    <row r="174" spans="1:152" ht="68.25" customHeight="1" x14ac:dyDescent="0.2">
      <c r="A174" s="280" t="s">
        <v>90</v>
      </c>
      <c r="B174" s="433" t="s">
        <v>91</v>
      </c>
      <c r="C174" s="434" t="s">
        <v>992</v>
      </c>
      <c r="D174" s="434"/>
      <c r="E174" s="8" t="s">
        <v>372</v>
      </c>
      <c r="F174" s="284" t="str">
        <f t="shared" si="100"/>
        <v>E3.P_B</v>
      </c>
      <c r="G174" s="285" t="s">
        <v>259</v>
      </c>
      <c r="H174" s="285" t="s">
        <v>397</v>
      </c>
      <c r="I174" s="461"/>
      <c r="J174" s="462" t="s">
        <v>61</v>
      </c>
      <c r="K174" s="377" t="str">
        <f t="shared" si="101"/>
        <v>E3.P_B.MR1</v>
      </c>
      <c r="L174" s="413" t="s">
        <v>367</v>
      </c>
      <c r="M174" s="414" t="s">
        <v>1073</v>
      </c>
      <c r="N174" s="290" t="s">
        <v>1074</v>
      </c>
      <c r="O174" s="290" t="s">
        <v>1075</v>
      </c>
      <c r="P174" s="380" t="s">
        <v>132</v>
      </c>
      <c r="Q174" s="381" t="str">
        <f t="shared" si="102"/>
        <v>E3.P_B.MR1-MP06-1</v>
      </c>
      <c r="R174" s="425" t="s">
        <v>1096</v>
      </c>
      <c r="S174" s="317" t="s">
        <v>1097</v>
      </c>
      <c r="T174" s="384">
        <v>4</v>
      </c>
      <c r="U174" s="385">
        <v>9</v>
      </c>
      <c r="V174" s="384" t="s">
        <v>67</v>
      </c>
      <c r="W174" s="298">
        <v>1</v>
      </c>
      <c r="X174" s="299">
        <v>2</v>
      </c>
      <c r="Y174" s="298">
        <v>1</v>
      </c>
      <c r="Z174" s="300">
        <v>1</v>
      </c>
      <c r="AA174" s="386"/>
      <c r="AB174" s="387"/>
      <c r="AC174" s="387"/>
      <c r="AD174" s="387"/>
      <c r="AE174" s="387"/>
      <c r="AF174" s="387"/>
      <c r="AG174" s="387"/>
      <c r="AH174" s="387"/>
      <c r="AI174" s="387"/>
      <c r="AJ174" s="387"/>
      <c r="AK174" s="387"/>
      <c r="AL174" s="387"/>
      <c r="AM174" s="387"/>
      <c r="AN174" s="387"/>
      <c r="AO174" s="387"/>
      <c r="AP174" s="387"/>
      <c r="AQ174" s="387"/>
      <c r="AR174" s="387"/>
      <c r="AS174" s="387"/>
      <c r="AT174" s="387"/>
      <c r="AU174" s="387"/>
      <c r="AV174" s="387"/>
      <c r="AW174" s="387"/>
      <c r="AX174" s="387"/>
      <c r="AY174" s="387"/>
      <c r="AZ174" s="387"/>
      <c r="BA174" s="387"/>
      <c r="BB174" s="387"/>
      <c r="BC174" s="388"/>
      <c r="BD174" s="304"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6" t="s">
        <v>1098</v>
      </c>
      <c r="EM174" s="321" t="s">
        <v>1096</v>
      </c>
      <c r="EN174" s="277" t="s">
        <v>1097</v>
      </c>
      <c r="EO174" s="857">
        <v>4</v>
      </c>
      <c r="EP174" s="857">
        <v>9</v>
      </c>
      <c r="EQ174" s="841">
        <v>1</v>
      </c>
      <c r="ER174" s="860">
        <v>3</v>
      </c>
      <c r="ES174" s="860">
        <v>5</v>
      </c>
      <c r="ET174" s="861">
        <v>0</v>
      </c>
    </row>
    <row r="175" spans="1:152" ht="54.75" customHeight="1" x14ac:dyDescent="0.2">
      <c r="A175" s="280" t="s">
        <v>90</v>
      </c>
      <c r="B175" s="433" t="s">
        <v>91</v>
      </c>
      <c r="C175" s="434" t="s">
        <v>992</v>
      </c>
      <c r="D175" s="434"/>
      <c r="E175" s="8" t="s">
        <v>372</v>
      </c>
      <c r="F175" s="284" t="str">
        <f t="shared" si="100"/>
        <v>E3.P_B</v>
      </c>
      <c r="G175" s="285" t="s">
        <v>259</v>
      </c>
      <c r="H175" s="285" t="s">
        <v>397</v>
      </c>
      <c r="I175" s="461"/>
      <c r="J175" s="462" t="s">
        <v>61</v>
      </c>
      <c r="K175" s="377" t="str">
        <f t="shared" si="101"/>
        <v>E3.P_B.MR1</v>
      </c>
      <c r="L175" s="413" t="s">
        <v>367</v>
      </c>
      <c r="M175" s="414" t="s">
        <v>1073</v>
      </c>
      <c r="N175" s="290" t="s">
        <v>1074</v>
      </c>
      <c r="O175" s="290" t="s">
        <v>1075</v>
      </c>
      <c r="P175" s="380" t="s">
        <v>142</v>
      </c>
      <c r="Q175" s="381" t="str">
        <f t="shared" si="102"/>
        <v>E3.P_B.MR1-MP07-1</v>
      </c>
      <c r="R175" s="425" t="s">
        <v>1100</v>
      </c>
      <c r="S175" s="317" t="s">
        <v>1101</v>
      </c>
      <c r="T175" s="384">
        <v>0</v>
      </c>
      <c r="U175" s="385">
        <v>5</v>
      </c>
      <c r="V175" s="384" t="s">
        <v>67</v>
      </c>
      <c r="W175" s="298">
        <v>0</v>
      </c>
      <c r="X175" s="299">
        <v>2</v>
      </c>
      <c r="Y175" s="298">
        <v>2</v>
      </c>
      <c r="Z175" s="300">
        <v>1</v>
      </c>
      <c r="AA175" s="386"/>
      <c r="AB175" s="387"/>
      <c r="AC175" s="387"/>
      <c r="AD175" s="387"/>
      <c r="AE175" s="387"/>
      <c r="AF175" s="387"/>
      <c r="AG175" s="387"/>
      <c r="AH175" s="387"/>
      <c r="AI175" s="387"/>
      <c r="AJ175" s="387"/>
      <c r="AK175" s="387"/>
      <c r="AL175" s="387"/>
      <c r="AM175" s="387"/>
      <c r="AN175" s="387"/>
      <c r="AO175" s="387"/>
      <c r="AP175" s="387"/>
      <c r="AQ175" s="387"/>
      <c r="AR175" s="387"/>
      <c r="AS175" s="387"/>
      <c r="AT175" s="387"/>
      <c r="AU175" s="387"/>
      <c r="AV175" s="387"/>
      <c r="AW175" s="387"/>
      <c r="AX175" s="387"/>
      <c r="AY175" s="387"/>
      <c r="AZ175" s="387"/>
      <c r="BA175" s="387"/>
      <c r="BB175" s="387"/>
      <c r="BC175" s="388"/>
      <c r="BD175" s="304"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6" t="s">
        <v>1102</v>
      </c>
      <c r="EM175" s="321" t="s">
        <v>1100</v>
      </c>
      <c r="EN175" s="277" t="s">
        <v>1101</v>
      </c>
      <c r="EO175" s="389">
        <v>0</v>
      </c>
      <c r="EP175" s="389">
        <v>5</v>
      </c>
      <c r="EQ175" s="278">
        <v>0</v>
      </c>
      <c r="ER175" s="866">
        <v>5</v>
      </c>
      <c r="ES175" s="866">
        <v>0</v>
      </c>
      <c r="ET175" s="867">
        <v>0</v>
      </c>
    </row>
    <row r="176" spans="1:152" ht="72" customHeight="1" x14ac:dyDescent="0.2">
      <c r="A176" s="280" t="s">
        <v>90</v>
      </c>
      <c r="B176" s="433" t="s">
        <v>91</v>
      </c>
      <c r="C176" s="434" t="s">
        <v>992</v>
      </c>
      <c r="D176" s="434"/>
      <c r="E176" s="8" t="s">
        <v>372</v>
      </c>
      <c r="F176" s="284" t="str">
        <f t="shared" si="100"/>
        <v>E3.P_B</v>
      </c>
      <c r="G176" s="285" t="s">
        <v>259</v>
      </c>
      <c r="H176" s="285" t="s">
        <v>397</v>
      </c>
      <c r="I176" s="461"/>
      <c r="J176" s="462" t="s">
        <v>61</v>
      </c>
      <c r="K176" s="377" t="str">
        <f t="shared" si="101"/>
        <v>E3.P_B.MR1</v>
      </c>
      <c r="L176" s="413" t="s">
        <v>367</v>
      </c>
      <c r="M176" s="414" t="s">
        <v>1073</v>
      </c>
      <c r="N176" s="290" t="s">
        <v>1074</v>
      </c>
      <c r="O176" s="290" t="s">
        <v>1075</v>
      </c>
      <c r="P176" s="380" t="s">
        <v>156</v>
      </c>
      <c r="Q176" s="381" t="str">
        <f t="shared" si="102"/>
        <v>E3.P_B.MR1-MP08-1</v>
      </c>
      <c r="R176" s="425" t="s">
        <v>1104</v>
      </c>
      <c r="S176" s="317" t="s">
        <v>1105</v>
      </c>
      <c r="T176" s="384">
        <v>64</v>
      </c>
      <c r="U176" s="385">
        <v>89</v>
      </c>
      <c r="V176" s="384" t="s">
        <v>67</v>
      </c>
      <c r="W176" s="298">
        <v>7</v>
      </c>
      <c r="X176" s="299">
        <v>6</v>
      </c>
      <c r="Y176" s="298">
        <v>6</v>
      </c>
      <c r="Z176" s="300">
        <v>6</v>
      </c>
      <c r="AA176" s="386"/>
      <c r="AB176" s="387"/>
      <c r="AC176" s="387"/>
      <c r="AD176" s="387"/>
      <c r="AE176" s="387"/>
      <c r="AF176" s="387"/>
      <c r="AG176" s="387"/>
      <c r="AH176" s="387"/>
      <c r="AI176" s="387"/>
      <c r="AJ176" s="387"/>
      <c r="AK176" s="387"/>
      <c r="AL176" s="387"/>
      <c r="AM176" s="387"/>
      <c r="AN176" s="387"/>
      <c r="AO176" s="387"/>
      <c r="AP176" s="387"/>
      <c r="AQ176" s="387"/>
      <c r="AR176" s="387"/>
      <c r="AS176" s="387"/>
      <c r="AT176" s="387"/>
      <c r="AU176" s="387"/>
      <c r="AV176" s="387"/>
      <c r="AW176" s="387"/>
      <c r="AX176" s="387"/>
      <c r="AY176" s="387"/>
      <c r="AZ176" s="387"/>
      <c r="BA176" s="387"/>
      <c r="BB176" s="387"/>
      <c r="BC176" s="388"/>
      <c r="BD176" s="304"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6" t="s">
        <v>1106</v>
      </c>
      <c r="EM176" s="321" t="s">
        <v>1104</v>
      </c>
      <c r="EN176" s="277" t="s">
        <v>1105</v>
      </c>
      <c r="EO176" s="857">
        <v>64</v>
      </c>
      <c r="EP176" s="857">
        <v>89</v>
      </c>
      <c r="EQ176" s="841">
        <v>7</v>
      </c>
      <c r="ER176" s="860">
        <v>8</v>
      </c>
      <c r="ES176" s="860">
        <v>9</v>
      </c>
      <c r="ET176" s="861">
        <v>1</v>
      </c>
      <c r="EV176" s="664"/>
    </row>
    <row r="177" spans="1:150" ht="61.5" customHeight="1" x14ac:dyDescent="0.2">
      <c r="A177" s="280" t="s">
        <v>90</v>
      </c>
      <c r="B177" s="433" t="s">
        <v>91</v>
      </c>
      <c r="C177" s="434" t="s">
        <v>992</v>
      </c>
      <c r="D177" s="434"/>
      <c r="E177" s="8" t="s">
        <v>372</v>
      </c>
      <c r="F177" s="284" t="str">
        <f t="shared" si="100"/>
        <v>E3.P_B</v>
      </c>
      <c r="G177" s="285" t="s">
        <v>259</v>
      </c>
      <c r="H177" s="285" t="s">
        <v>397</v>
      </c>
      <c r="I177" s="461"/>
      <c r="J177" s="462" t="s">
        <v>61</v>
      </c>
      <c r="K177" s="377" t="str">
        <f t="shared" si="101"/>
        <v>E3.P_B.MR1</v>
      </c>
      <c r="L177" s="413" t="s">
        <v>367</v>
      </c>
      <c r="M177" s="414" t="s">
        <v>1073</v>
      </c>
      <c r="N177" s="290" t="s">
        <v>1074</v>
      </c>
      <c r="O177" s="290" t="s">
        <v>1075</v>
      </c>
      <c r="P177" s="380" t="s">
        <v>515</v>
      </c>
      <c r="Q177" s="381" t="str">
        <f t="shared" si="102"/>
        <v>E3.P_B.MR1-MP09-1</v>
      </c>
      <c r="R177" s="425" t="s">
        <v>1108</v>
      </c>
      <c r="S177" s="317" t="s">
        <v>1109</v>
      </c>
      <c r="T177" s="384">
        <v>1</v>
      </c>
      <c r="U177" s="385">
        <v>6</v>
      </c>
      <c r="V177" s="384" t="s">
        <v>67</v>
      </c>
      <c r="W177" s="318">
        <v>0.5</v>
      </c>
      <c r="X177" s="333">
        <v>1.5</v>
      </c>
      <c r="Y177" s="318">
        <v>1.5</v>
      </c>
      <c r="Z177" s="319">
        <v>1.5</v>
      </c>
      <c r="AA177" s="386"/>
      <c r="AB177" s="387"/>
      <c r="AC177" s="387"/>
      <c r="AD177" s="387"/>
      <c r="AE177" s="387"/>
      <c r="AF177" s="387"/>
      <c r="AG177" s="387"/>
      <c r="AH177" s="387"/>
      <c r="AI177" s="387"/>
      <c r="AJ177" s="387"/>
      <c r="AK177" s="387"/>
      <c r="AL177" s="387"/>
      <c r="AM177" s="387"/>
      <c r="AN177" s="387"/>
      <c r="AO177" s="387"/>
      <c r="AP177" s="387"/>
      <c r="AQ177" s="387"/>
      <c r="AR177" s="387"/>
      <c r="AS177" s="387"/>
      <c r="AT177" s="387"/>
      <c r="AU177" s="387"/>
      <c r="AV177" s="387"/>
      <c r="AW177" s="387"/>
      <c r="AX177" s="387"/>
      <c r="AY177" s="387"/>
      <c r="AZ177" s="387"/>
      <c r="BA177" s="387"/>
      <c r="BB177" s="387"/>
      <c r="BC177" s="388"/>
      <c r="BD177" s="304"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6" t="s">
        <v>1110</v>
      </c>
      <c r="EM177" s="321" t="s">
        <v>1108</v>
      </c>
      <c r="EN177" s="277" t="s">
        <v>1109</v>
      </c>
      <c r="EO177" s="857">
        <v>1</v>
      </c>
      <c r="EP177" s="857">
        <v>6</v>
      </c>
      <c r="EQ177" s="850">
        <v>0.5</v>
      </c>
      <c r="ER177" s="850">
        <v>1.5</v>
      </c>
      <c r="ES177" s="850">
        <v>1.5</v>
      </c>
      <c r="ET177" s="851">
        <v>1.5</v>
      </c>
    </row>
    <row r="178" spans="1:150" ht="57.75" customHeight="1" x14ac:dyDescent="0.2">
      <c r="A178" s="280" t="s">
        <v>90</v>
      </c>
      <c r="B178" s="433" t="s">
        <v>91</v>
      </c>
      <c r="C178" s="434" t="s">
        <v>992</v>
      </c>
      <c r="D178" s="434"/>
      <c r="E178" s="8" t="s">
        <v>372</v>
      </c>
      <c r="F178" s="284" t="str">
        <f t="shared" si="100"/>
        <v>E3.P_B</v>
      </c>
      <c r="G178" s="285" t="s">
        <v>259</v>
      </c>
      <c r="H178" s="285" t="s">
        <v>397</v>
      </c>
      <c r="I178" s="461"/>
      <c r="J178" s="462" t="s">
        <v>61</v>
      </c>
      <c r="K178" s="377" t="str">
        <f t="shared" si="101"/>
        <v>E3.P_B.MR1</v>
      </c>
      <c r="L178" s="413" t="s">
        <v>367</v>
      </c>
      <c r="M178" s="414" t="s">
        <v>1073</v>
      </c>
      <c r="N178" s="290" t="s">
        <v>1074</v>
      </c>
      <c r="O178" s="290" t="s">
        <v>1075</v>
      </c>
      <c r="P178" s="380" t="s">
        <v>522</v>
      </c>
      <c r="Q178" s="381" t="str">
        <f t="shared" si="102"/>
        <v>E3.P_B.MR1-MP10-1</v>
      </c>
      <c r="R178" s="425" t="s">
        <v>1112</v>
      </c>
      <c r="S178" s="317" t="s">
        <v>1113</v>
      </c>
      <c r="T178" s="384">
        <v>0</v>
      </c>
      <c r="U178" s="385">
        <v>1</v>
      </c>
      <c r="V178" s="384" t="s">
        <v>67</v>
      </c>
      <c r="W178" s="298">
        <v>0</v>
      </c>
      <c r="X178" s="333">
        <v>0.5</v>
      </c>
      <c r="Y178" s="318">
        <v>0.5</v>
      </c>
      <c r="Z178" s="300">
        <v>0</v>
      </c>
      <c r="AA178" s="386"/>
      <c r="AB178" s="387"/>
      <c r="AC178" s="387"/>
      <c r="AD178" s="387"/>
      <c r="AE178" s="387"/>
      <c r="AF178" s="387"/>
      <c r="AG178" s="387"/>
      <c r="AH178" s="387"/>
      <c r="AI178" s="387"/>
      <c r="AJ178" s="387"/>
      <c r="AK178" s="387"/>
      <c r="AL178" s="387"/>
      <c r="AM178" s="387"/>
      <c r="AN178" s="387"/>
      <c r="AO178" s="387"/>
      <c r="AP178" s="387"/>
      <c r="AQ178" s="387"/>
      <c r="AR178" s="387"/>
      <c r="AS178" s="387"/>
      <c r="AT178" s="387"/>
      <c r="AU178" s="387"/>
      <c r="AV178" s="387"/>
      <c r="AW178" s="387"/>
      <c r="AX178" s="387"/>
      <c r="AY178" s="387"/>
      <c r="AZ178" s="387"/>
      <c r="BA178" s="387"/>
      <c r="BB178" s="387"/>
      <c r="BC178" s="388"/>
      <c r="BD178" s="304"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6" t="s">
        <v>1114</v>
      </c>
      <c r="EM178" s="321" t="s">
        <v>1112</v>
      </c>
      <c r="EN178" s="277" t="s">
        <v>1113</v>
      </c>
      <c r="EO178" s="389">
        <v>0</v>
      </c>
      <c r="EP178" s="389">
        <v>1</v>
      </c>
      <c r="EQ178" s="278">
        <v>0</v>
      </c>
      <c r="ER178" s="279">
        <v>0.5</v>
      </c>
      <c r="ES178" s="279">
        <v>0.5</v>
      </c>
      <c r="ET178" s="843">
        <v>0</v>
      </c>
    </row>
    <row r="179" spans="1:150" ht="72" customHeight="1" x14ac:dyDescent="0.2">
      <c r="A179" s="280" t="s">
        <v>90</v>
      </c>
      <c r="B179" s="433" t="s">
        <v>91</v>
      </c>
      <c r="C179" s="434" t="s">
        <v>992</v>
      </c>
      <c r="D179" s="434"/>
      <c r="E179" s="8" t="s">
        <v>372</v>
      </c>
      <c r="F179" s="284" t="str">
        <f t="shared" si="100"/>
        <v>E3.P_B</v>
      </c>
      <c r="G179" s="285" t="s">
        <v>259</v>
      </c>
      <c r="H179" s="285" t="s">
        <v>397</v>
      </c>
      <c r="I179" s="461"/>
      <c r="J179" s="462" t="s">
        <v>61</v>
      </c>
      <c r="K179" s="377" t="str">
        <f t="shared" si="101"/>
        <v>E3.P_B.MR1</v>
      </c>
      <c r="L179" s="413" t="s">
        <v>367</v>
      </c>
      <c r="M179" s="414" t="s">
        <v>1073</v>
      </c>
      <c r="N179" s="290" t="s">
        <v>1074</v>
      </c>
      <c r="O179" s="290" t="s">
        <v>1075</v>
      </c>
      <c r="P179" s="380" t="s">
        <v>610</v>
      </c>
      <c r="Q179" s="381" t="str">
        <f t="shared" si="102"/>
        <v>E3.P_B.MR1-MP11-1</v>
      </c>
      <c r="R179" s="425" t="s">
        <v>1116</v>
      </c>
      <c r="S179" s="317" t="s">
        <v>1117</v>
      </c>
      <c r="T179" s="384">
        <v>0</v>
      </c>
      <c r="U179" s="385">
        <v>1</v>
      </c>
      <c r="V179" s="384" t="s">
        <v>67</v>
      </c>
      <c r="W179" s="298">
        <v>0</v>
      </c>
      <c r="X179" s="299">
        <v>0</v>
      </c>
      <c r="Y179" s="298">
        <v>1</v>
      </c>
      <c r="Z179" s="300">
        <v>0</v>
      </c>
      <c r="AA179" s="386"/>
      <c r="AB179" s="387"/>
      <c r="AC179" s="387"/>
      <c r="AD179" s="387"/>
      <c r="AE179" s="387"/>
      <c r="AF179" s="387"/>
      <c r="AG179" s="387"/>
      <c r="AH179" s="387"/>
      <c r="AI179" s="387"/>
      <c r="AJ179" s="387"/>
      <c r="AK179" s="387"/>
      <c r="AL179" s="387"/>
      <c r="AM179" s="387"/>
      <c r="AN179" s="387"/>
      <c r="AO179" s="387"/>
      <c r="AP179" s="387"/>
      <c r="AQ179" s="387"/>
      <c r="AR179" s="387"/>
      <c r="AS179" s="387"/>
      <c r="AT179" s="387"/>
      <c r="AU179" s="387"/>
      <c r="AV179" s="387"/>
      <c r="AW179" s="387"/>
      <c r="AX179" s="387"/>
      <c r="AY179" s="387"/>
      <c r="AZ179" s="387"/>
      <c r="BA179" s="387"/>
      <c r="BB179" s="387"/>
      <c r="BC179" s="388"/>
      <c r="BD179" s="304"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6" t="s">
        <v>1118</v>
      </c>
      <c r="EM179" s="321" t="s">
        <v>1116</v>
      </c>
      <c r="EN179" s="277" t="s">
        <v>1117</v>
      </c>
      <c r="EO179" s="389">
        <v>0</v>
      </c>
      <c r="EP179" s="389">
        <v>1</v>
      </c>
      <c r="EQ179" s="278">
        <v>0</v>
      </c>
      <c r="ER179" s="859">
        <v>0.1</v>
      </c>
      <c r="ES179" s="859">
        <v>0.9</v>
      </c>
      <c r="ET179" s="843">
        <v>0</v>
      </c>
    </row>
    <row r="180" spans="1:150" ht="67.5" customHeight="1" x14ac:dyDescent="0.2">
      <c r="A180" s="280" t="s">
        <v>90</v>
      </c>
      <c r="B180" s="433" t="s">
        <v>91</v>
      </c>
      <c r="C180" s="434" t="s">
        <v>992</v>
      </c>
      <c r="D180" s="434"/>
      <c r="E180" s="8" t="s">
        <v>372</v>
      </c>
      <c r="F180" s="284" t="str">
        <f t="shared" si="100"/>
        <v>E3.P_B</v>
      </c>
      <c r="G180" s="285" t="s">
        <v>259</v>
      </c>
      <c r="H180" s="285" t="s">
        <v>397</v>
      </c>
      <c r="I180" s="461"/>
      <c r="J180" s="462" t="s">
        <v>61</v>
      </c>
      <c r="K180" s="377" t="str">
        <f t="shared" si="101"/>
        <v>E3.P_B.MR1</v>
      </c>
      <c r="L180" s="413" t="s">
        <v>367</v>
      </c>
      <c r="M180" s="414" t="s">
        <v>1073</v>
      </c>
      <c r="N180" s="290" t="s">
        <v>1074</v>
      </c>
      <c r="O180" s="290" t="s">
        <v>1075</v>
      </c>
      <c r="P180" s="380" t="s">
        <v>615</v>
      </c>
      <c r="Q180" s="381" t="str">
        <f t="shared" si="102"/>
        <v>E3.P_B.MR1-MP12-1</v>
      </c>
      <c r="R180" s="425" t="s">
        <v>1120</v>
      </c>
      <c r="S180" s="317" t="s">
        <v>906</v>
      </c>
      <c r="T180" s="384">
        <v>0</v>
      </c>
      <c r="U180" s="385">
        <v>1</v>
      </c>
      <c r="V180" s="384" t="s">
        <v>67</v>
      </c>
      <c r="W180" s="324">
        <v>0.02</v>
      </c>
      <c r="X180" s="333">
        <v>0.2</v>
      </c>
      <c r="Y180" s="324">
        <v>0.08</v>
      </c>
      <c r="Z180" s="319">
        <v>0.7</v>
      </c>
      <c r="AA180" s="386"/>
      <c r="AB180" s="387"/>
      <c r="AC180" s="387"/>
      <c r="AD180" s="387"/>
      <c r="AE180" s="387"/>
      <c r="AF180" s="387"/>
      <c r="AG180" s="387"/>
      <c r="AH180" s="387"/>
      <c r="AI180" s="387"/>
      <c r="AJ180" s="387"/>
      <c r="AK180" s="387"/>
      <c r="AL180" s="387"/>
      <c r="AM180" s="387"/>
      <c r="AN180" s="387"/>
      <c r="AO180" s="387"/>
      <c r="AP180" s="387"/>
      <c r="AQ180" s="387"/>
      <c r="AR180" s="387"/>
      <c r="AS180" s="387"/>
      <c r="AT180" s="387"/>
      <c r="AU180" s="387"/>
      <c r="AV180" s="387"/>
      <c r="AW180" s="387"/>
      <c r="AX180" s="387"/>
      <c r="AY180" s="387"/>
      <c r="AZ180" s="387"/>
      <c r="BA180" s="387"/>
      <c r="BB180" s="387"/>
      <c r="BC180" s="388"/>
      <c r="BD180" s="304"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6" t="s">
        <v>1121</v>
      </c>
      <c r="EM180" s="321" t="s">
        <v>1120</v>
      </c>
      <c r="EN180" s="277" t="s">
        <v>906</v>
      </c>
      <c r="EO180" s="389">
        <v>0</v>
      </c>
      <c r="EP180" s="389">
        <v>1</v>
      </c>
      <c r="EQ180" s="332">
        <v>0.02</v>
      </c>
      <c r="ER180" s="859">
        <v>0</v>
      </c>
      <c r="ES180" s="332">
        <v>0.08</v>
      </c>
      <c r="ET180" s="862">
        <v>0.9</v>
      </c>
    </row>
    <row r="181" spans="1:150" ht="45" customHeight="1" thickBot="1" x14ac:dyDescent="0.25">
      <c r="A181" s="280" t="s">
        <v>90</v>
      </c>
      <c r="B181" s="433" t="s">
        <v>91</v>
      </c>
      <c r="C181" s="434" t="s">
        <v>992</v>
      </c>
      <c r="D181" s="434"/>
      <c r="E181" s="8" t="s">
        <v>372</v>
      </c>
      <c r="F181" s="284" t="str">
        <f t="shared" si="100"/>
        <v>E3.P_B</v>
      </c>
      <c r="G181" s="285" t="s">
        <v>259</v>
      </c>
      <c r="H181" s="285" t="s">
        <v>397</v>
      </c>
      <c r="I181" s="467"/>
      <c r="J181" s="468" t="s">
        <v>61</v>
      </c>
      <c r="K181" s="469" t="str">
        <f t="shared" si="101"/>
        <v>E3.P_B.MR1</v>
      </c>
      <c r="L181" s="429" t="s">
        <v>367</v>
      </c>
      <c r="M181" s="430" t="s">
        <v>1073</v>
      </c>
      <c r="N181" s="391" t="s">
        <v>1074</v>
      </c>
      <c r="O181" s="391" t="s">
        <v>1075</v>
      </c>
      <c r="P181" s="394" t="s">
        <v>620</v>
      </c>
      <c r="Q181" s="395" t="str">
        <f t="shared" si="102"/>
        <v>E3.P_B.MR1-MP13-1</v>
      </c>
      <c r="R181" s="480" t="s">
        <v>1123</v>
      </c>
      <c r="S181" s="340" t="s">
        <v>1124</v>
      </c>
      <c r="T181" s="623">
        <v>0</v>
      </c>
      <c r="U181" s="624">
        <v>1</v>
      </c>
      <c r="V181" s="396" t="s">
        <v>67</v>
      </c>
      <c r="W181" s="356">
        <v>0</v>
      </c>
      <c r="X181" s="399">
        <v>0.35</v>
      </c>
      <c r="Y181" s="398">
        <v>0.35</v>
      </c>
      <c r="Z181" s="407">
        <v>0.3</v>
      </c>
      <c r="AA181" s="386"/>
      <c r="AB181" s="387"/>
      <c r="AC181" s="387"/>
      <c r="AD181" s="387"/>
      <c r="AE181" s="387"/>
      <c r="AF181" s="387"/>
      <c r="AG181" s="387"/>
      <c r="AH181" s="387"/>
      <c r="AI181" s="387"/>
      <c r="AJ181" s="387"/>
      <c r="AK181" s="387"/>
      <c r="AL181" s="387"/>
      <c r="AM181" s="387"/>
      <c r="AN181" s="387"/>
      <c r="AO181" s="387"/>
      <c r="AP181" s="387"/>
      <c r="AQ181" s="387"/>
      <c r="AR181" s="387"/>
      <c r="AS181" s="387"/>
      <c r="AT181" s="387"/>
      <c r="AU181" s="387"/>
      <c r="AV181" s="387"/>
      <c r="AW181" s="387"/>
      <c r="AX181" s="387"/>
      <c r="AY181" s="387"/>
      <c r="AZ181" s="387"/>
      <c r="BA181" s="387"/>
      <c r="BB181" s="387"/>
      <c r="BC181" s="388"/>
      <c r="BD181" s="304"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6" t="s">
        <v>1125</v>
      </c>
      <c r="EM181" s="321" t="s">
        <v>1123</v>
      </c>
      <c r="EN181" s="277" t="s">
        <v>1124</v>
      </c>
      <c r="EO181" s="389">
        <v>0</v>
      </c>
      <c r="EP181" s="389">
        <v>1</v>
      </c>
      <c r="EQ181" s="278">
        <v>0</v>
      </c>
      <c r="ER181" s="863">
        <v>0</v>
      </c>
      <c r="ES181" s="332">
        <v>0.35</v>
      </c>
      <c r="ET181" s="864">
        <v>0.65</v>
      </c>
    </row>
    <row r="182" spans="1:150" ht="90.75" customHeight="1" x14ac:dyDescent="0.2">
      <c r="A182" s="280" t="s">
        <v>90</v>
      </c>
      <c r="B182" s="433" t="s">
        <v>91</v>
      </c>
      <c r="C182" s="434" t="s">
        <v>992</v>
      </c>
      <c r="D182" s="435" t="s">
        <v>1127</v>
      </c>
      <c r="E182" s="3" t="s">
        <v>530</v>
      </c>
      <c r="F182" s="3" t="str">
        <f t="shared" si="100"/>
        <v>E3.P_C</v>
      </c>
      <c r="G182" s="483" t="s">
        <v>273</v>
      </c>
      <c r="H182" s="365" t="s">
        <v>408</v>
      </c>
      <c r="I182" s="458" t="s">
        <v>1128</v>
      </c>
      <c r="J182" s="459" t="s">
        <v>61</v>
      </c>
      <c r="K182" s="460" t="str">
        <f t="shared" si="101"/>
        <v>E3.P_C.MR1</v>
      </c>
      <c r="L182" s="364" t="s">
        <v>381</v>
      </c>
      <c r="M182" s="365" t="s">
        <v>1129</v>
      </c>
      <c r="N182" s="366">
        <v>99</v>
      </c>
      <c r="O182" s="249">
        <v>99</v>
      </c>
      <c r="P182" s="368" t="s">
        <v>64</v>
      </c>
      <c r="Q182" s="369" t="str">
        <f t="shared" si="102"/>
        <v>E3.P_C.MR1-MP01-1</v>
      </c>
      <c r="R182" s="421" t="s">
        <v>1130</v>
      </c>
      <c r="S182" s="371" t="s">
        <v>1131</v>
      </c>
      <c r="T182" s="372">
        <v>184</v>
      </c>
      <c r="U182" s="373">
        <v>300</v>
      </c>
      <c r="V182" s="372" t="s">
        <v>67</v>
      </c>
      <c r="W182" s="257">
        <v>0</v>
      </c>
      <c r="X182" s="374">
        <v>150</v>
      </c>
      <c r="Y182" s="257">
        <v>150</v>
      </c>
      <c r="Z182" s="375">
        <v>0</v>
      </c>
      <c r="AA182" s="594">
        <f>323616000+300000000-447232000</f>
        <v>176384000</v>
      </c>
      <c r="AB182" s="595">
        <f>103032235+896967765-1000000000</f>
        <v>0</v>
      </c>
      <c r="AC182" s="595">
        <v>1000000000</v>
      </c>
      <c r="AD182" s="595">
        <v>0</v>
      </c>
      <c r="AE182" s="595">
        <v>0</v>
      </c>
      <c r="AF182" s="595">
        <v>23616000</v>
      </c>
      <c r="AG182" s="595">
        <f t="shared" ref="AG182" si="123">SUM(AA182:AF182)</f>
        <v>1200000000</v>
      </c>
      <c r="AH182" s="595">
        <f t="shared" ref="AH182:AL182" si="124">AA182*1.035</f>
        <v>182557440</v>
      </c>
      <c r="AI182" s="595">
        <f t="shared" si="124"/>
        <v>0</v>
      </c>
      <c r="AJ182" s="595">
        <f t="shared" si="124"/>
        <v>1034999999.9999999</v>
      </c>
      <c r="AK182" s="595">
        <f t="shared" si="124"/>
        <v>0</v>
      </c>
      <c r="AL182" s="595">
        <f t="shared" si="124"/>
        <v>0</v>
      </c>
      <c r="AM182" s="595">
        <f>AF182*1.035</f>
        <v>24442559.999999996</v>
      </c>
      <c r="AN182" s="595">
        <f t="shared" ref="AN182" si="125">SUM(AH182:AM182)</f>
        <v>1242000000</v>
      </c>
      <c r="AO182" s="595">
        <f t="shared" ref="AO182:AS182" si="126">AH182*1.035</f>
        <v>188946950.39999998</v>
      </c>
      <c r="AP182" s="595">
        <f t="shared" si="126"/>
        <v>0</v>
      </c>
      <c r="AQ182" s="595">
        <f t="shared" si="126"/>
        <v>1071224999.9999998</v>
      </c>
      <c r="AR182" s="595">
        <f t="shared" si="126"/>
        <v>0</v>
      </c>
      <c r="AS182" s="595">
        <f t="shared" si="126"/>
        <v>0</v>
      </c>
      <c r="AT182" s="595">
        <f>AM182*1.035</f>
        <v>25298049.599999994</v>
      </c>
      <c r="AU182" s="595">
        <f t="shared" ref="AU182" si="127">SUM(AO182:AT182)</f>
        <v>1285469999.9999995</v>
      </c>
      <c r="AV182" s="595">
        <f t="shared" ref="AV182:AZ182" si="128">AO182*1.035</f>
        <v>195560093.66399997</v>
      </c>
      <c r="AW182" s="595">
        <f t="shared" si="128"/>
        <v>0</v>
      </c>
      <c r="AX182" s="595">
        <f t="shared" si="128"/>
        <v>1108717874.9999998</v>
      </c>
      <c r="AY182" s="595">
        <f t="shared" si="128"/>
        <v>0</v>
      </c>
      <c r="AZ182" s="595">
        <f t="shared" si="128"/>
        <v>0</v>
      </c>
      <c r="BA182" s="595">
        <f>AT182*1.035</f>
        <v>26183481.335999992</v>
      </c>
      <c r="BB182" s="595">
        <f t="shared" ref="BB182" si="129">SUM(AV182:BA182)</f>
        <v>1330461449.9999998</v>
      </c>
      <c r="BC182" s="663">
        <f t="shared" ref="BC182" si="130">+BB182+AU182+AN182+AG182</f>
        <v>5057931449.999999</v>
      </c>
      <c r="BD182" s="304"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6" t="s">
        <v>1132</v>
      </c>
      <c r="EM182" s="321" t="s">
        <v>1130</v>
      </c>
      <c r="EN182" s="277" t="s">
        <v>1131</v>
      </c>
      <c r="EO182" s="277">
        <v>184</v>
      </c>
      <c r="EP182" s="277">
        <v>300</v>
      </c>
      <c r="EQ182" s="278">
        <v>0</v>
      </c>
      <c r="ER182" s="860">
        <v>58</v>
      </c>
      <c r="ES182" s="860">
        <v>58</v>
      </c>
      <c r="ET182" s="843">
        <v>0</v>
      </c>
    </row>
    <row r="183" spans="1:150" ht="62.25" customHeight="1" x14ac:dyDescent="0.2">
      <c r="A183" s="280" t="s">
        <v>90</v>
      </c>
      <c r="B183" s="433" t="s">
        <v>91</v>
      </c>
      <c r="C183" s="434" t="s">
        <v>992</v>
      </c>
      <c r="D183" s="434"/>
      <c r="E183" s="8" t="s">
        <v>530</v>
      </c>
      <c r="F183" s="8" t="str">
        <f t="shared" si="100"/>
        <v>E3.P_C</v>
      </c>
      <c r="G183" s="414" t="s">
        <v>273</v>
      </c>
      <c r="H183" s="414" t="s">
        <v>408</v>
      </c>
      <c r="I183" s="461"/>
      <c r="J183" s="462" t="s">
        <v>61</v>
      </c>
      <c r="K183" s="377" t="str">
        <f t="shared" si="101"/>
        <v>E3.P_C.MR1</v>
      </c>
      <c r="L183" s="413" t="s">
        <v>381</v>
      </c>
      <c r="M183" s="414" t="s">
        <v>1129</v>
      </c>
      <c r="N183" s="378">
        <v>99</v>
      </c>
      <c r="O183" s="291">
        <v>99</v>
      </c>
      <c r="P183" s="380" t="s">
        <v>87</v>
      </c>
      <c r="Q183" s="381" t="str">
        <f t="shared" si="102"/>
        <v>E3.P_C.MR1-MP02-1</v>
      </c>
      <c r="R183" s="425" t="s">
        <v>1134</v>
      </c>
      <c r="S183" s="317" t="s">
        <v>1135</v>
      </c>
      <c r="T183" s="296">
        <v>1</v>
      </c>
      <c r="U183" s="297">
        <v>1</v>
      </c>
      <c r="V183" s="296" t="s">
        <v>102</v>
      </c>
      <c r="W183" s="324">
        <v>0.25</v>
      </c>
      <c r="X183" s="325">
        <v>0.25</v>
      </c>
      <c r="Y183" s="324">
        <v>0.25</v>
      </c>
      <c r="Z183" s="326">
        <v>0.25</v>
      </c>
      <c r="AA183" s="301"/>
      <c r="AB183" s="302"/>
      <c r="AC183" s="302"/>
      <c r="AD183" s="302"/>
      <c r="AE183" s="302"/>
      <c r="AF183" s="302"/>
      <c r="AG183" s="302"/>
      <c r="AH183" s="302"/>
      <c r="AI183" s="302"/>
      <c r="AJ183" s="302"/>
      <c r="AK183" s="302"/>
      <c r="AL183" s="302"/>
      <c r="AM183" s="302"/>
      <c r="AN183" s="302"/>
      <c r="AO183" s="302"/>
      <c r="AP183" s="302"/>
      <c r="AQ183" s="302"/>
      <c r="AR183" s="302"/>
      <c r="AS183" s="302"/>
      <c r="AT183" s="302"/>
      <c r="AU183" s="302"/>
      <c r="AV183" s="302"/>
      <c r="AW183" s="302"/>
      <c r="AX183" s="302"/>
      <c r="AY183" s="302"/>
      <c r="AZ183" s="302"/>
      <c r="BA183" s="302"/>
      <c r="BB183" s="302"/>
      <c r="BC183" s="303"/>
      <c r="BD183" s="304"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6" t="s">
        <v>1136</v>
      </c>
      <c r="EM183" s="321" t="s">
        <v>1134</v>
      </c>
      <c r="EN183" s="277" t="s">
        <v>1135</v>
      </c>
      <c r="EO183" s="277">
        <v>1</v>
      </c>
      <c r="EP183" s="277">
        <v>1</v>
      </c>
      <c r="EQ183" s="332">
        <v>0.25</v>
      </c>
      <c r="ER183" s="332">
        <v>0.25</v>
      </c>
      <c r="ES183" s="332">
        <v>0.25</v>
      </c>
      <c r="ET183" s="842">
        <v>0.25</v>
      </c>
    </row>
    <row r="184" spans="1:150" ht="69" customHeight="1" thickBot="1" x14ac:dyDescent="0.25">
      <c r="A184" s="280" t="s">
        <v>90</v>
      </c>
      <c r="B184" s="433" t="s">
        <v>91</v>
      </c>
      <c r="C184" s="434" t="s">
        <v>992</v>
      </c>
      <c r="D184" s="434"/>
      <c r="E184" s="8" t="s">
        <v>530</v>
      </c>
      <c r="F184" s="8" t="str">
        <f t="shared" si="100"/>
        <v>E3.P_C</v>
      </c>
      <c r="G184" s="414" t="s">
        <v>273</v>
      </c>
      <c r="H184" s="414" t="s">
        <v>408</v>
      </c>
      <c r="I184" s="467"/>
      <c r="J184" s="468" t="s">
        <v>61</v>
      </c>
      <c r="K184" s="469" t="str">
        <f t="shared" si="101"/>
        <v>E3.P_C.MR1</v>
      </c>
      <c r="L184" s="429" t="s">
        <v>381</v>
      </c>
      <c r="M184" s="430" t="s">
        <v>1129</v>
      </c>
      <c r="N184" s="392">
        <v>99</v>
      </c>
      <c r="O184" s="431">
        <v>99</v>
      </c>
      <c r="P184" s="394" t="s">
        <v>99</v>
      </c>
      <c r="Q184" s="395" t="str">
        <f t="shared" si="102"/>
        <v>E3.P_C.MR1-MP03-1</v>
      </c>
      <c r="R184" s="480" t="s">
        <v>1138</v>
      </c>
      <c r="S184" s="340" t="s">
        <v>1139</v>
      </c>
      <c r="T184" s="354">
        <v>3610</v>
      </c>
      <c r="U184" s="355">
        <v>3610</v>
      </c>
      <c r="V184" s="354" t="s">
        <v>102</v>
      </c>
      <c r="W184" s="356">
        <v>610</v>
      </c>
      <c r="X184" s="357">
        <v>1000</v>
      </c>
      <c r="Y184" s="356">
        <v>1000</v>
      </c>
      <c r="Z184" s="358">
        <v>1000</v>
      </c>
      <c r="AA184" s="301"/>
      <c r="AB184" s="302"/>
      <c r="AC184" s="302"/>
      <c r="AD184" s="302"/>
      <c r="AE184" s="302"/>
      <c r="AF184" s="302"/>
      <c r="AG184" s="302"/>
      <c r="AH184" s="302"/>
      <c r="AI184" s="302"/>
      <c r="AJ184" s="302"/>
      <c r="AK184" s="302"/>
      <c r="AL184" s="302"/>
      <c r="AM184" s="302"/>
      <c r="AN184" s="302"/>
      <c r="AO184" s="302"/>
      <c r="AP184" s="302"/>
      <c r="AQ184" s="302"/>
      <c r="AR184" s="302"/>
      <c r="AS184" s="302"/>
      <c r="AT184" s="302"/>
      <c r="AU184" s="302"/>
      <c r="AV184" s="302"/>
      <c r="AW184" s="302"/>
      <c r="AX184" s="302"/>
      <c r="AY184" s="302"/>
      <c r="AZ184" s="302"/>
      <c r="BA184" s="302"/>
      <c r="BB184" s="302"/>
      <c r="BC184" s="303"/>
      <c r="BD184" s="304"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6" t="s">
        <v>1140</v>
      </c>
      <c r="EM184" s="321" t="s">
        <v>1138</v>
      </c>
      <c r="EN184" s="277" t="s">
        <v>1139</v>
      </c>
      <c r="EO184" s="651">
        <v>3610</v>
      </c>
      <c r="EP184" s="840">
        <v>3610</v>
      </c>
      <c r="EQ184" s="841">
        <v>3610</v>
      </c>
      <c r="ER184" s="841">
        <v>3610</v>
      </c>
      <c r="ES184" s="841">
        <v>3610</v>
      </c>
      <c r="ET184" s="856">
        <v>3610</v>
      </c>
    </row>
    <row r="185" spans="1:150" ht="153.75" customHeight="1" thickBot="1" x14ac:dyDescent="0.25">
      <c r="A185" s="280" t="s">
        <v>90</v>
      </c>
      <c r="B185" s="433" t="s">
        <v>91</v>
      </c>
      <c r="C185" s="434" t="s">
        <v>992</v>
      </c>
      <c r="D185" s="434"/>
      <c r="E185" s="8" t="s">
        <v>530</v>
      </c>
      <c r="F185" s="8" t="str">
        <f t="shared" si="100"/>
        <v>E3.P_C</v>
      </c>
      <c r="G185" s="430" t="s">
        <v>273</v>
      </c>
      <c r="H185" s="430" t="s">
        <v>408</v>
      </c>
      <c r="I185" s="665" t="s">
        <v>1142</v>
      </c>
      <c r="J185" s="666" t="s">
        <v>167</v>
      </c>
      <c r="K185" s="667" t="str">
        <f t="shared" si="101"/>
        <v>E3.P_C.MR2</v>
      </c>
      <c r="L185" s="580" t="s">
        <v>393</v>
      </c>
      <c r="M185" s="581" t="s">
        <v>1143</v>
      </c>
      <c r="N185" s="589">
        <v>2</v>
      </c>
      <c r="O185" s="668">
        <v>5</v>
      </c>
      <c r="P185" s="245" t="s">
        <v>64</v>
      </c>
      <c r="Q185" s="25" t="str">
        <f t="shared" si="102"/>
        <v>E3.P_C.MR2-MP01-1</v>
      </c>
      <c r="R185" s="581" t="s">
        <v>1144</v>
      </c>
      <c r="S185" s="669" t="s">
        <v>305</v>
      </c>
      <c r="T185" s="254">
        <v>0</v>
      </c>
      <c r="U185" s="582">
        <v>1</v>
      </c>
      <c r="V185" s="254" t="s">
        <v>67</v>
      </c>
      <c r="W185" s="670">
        <v>0.25</v>
      </c>
      <c r="X185" s="671">
        <v>0.25</v>
      </c>
      <c r="Y185" s="670">
        <v>0.25</v>
      </c>
      <c r="Z185" s="672">
        <v>0.25</v>
      </c>
      <c r="AA185" s="301"/>
      <c r="AB185" s="302"/>
      <c r="AC185" s="302"/>
      <c r="AD185" s="302"/>
      <c r="AE185" s="302"/>
      <c r="AF185" s="302"/>
      <c r="AG185" s="302"/>
      <c r="AH185" s="302"/>
      <c r="AI185" s="302"/>
      <c r="AJ185" s="302"/>
      <c r="AK185" s="302"/>
      <c r="AL185" s="302"/>
      <c r="AM185" s="302"/>
      <c r="AN185" s="302"/>
      <c r="AO185" s="302"/>
      <c r="AP185" s="302"/>
      <c r="AQ185" s="302"/>
      <c r="AR185" s="302"/>
      <c r="AS185" s="302"/>
      <c r="AT185" s="302"/>
      <c r="AU185" s="302"/>
      <c r="AV185" s="302"/>
      <c r="AW185" s="302"/>
      <c r="AX185" s="302"/>
      <c r="AY185" s="302"/>
      <c r="AZ185" s="302"/>
      <c r="BA185" s="302"/>
      <c r="BB185" s="302"/>
      <c r="BC185" s="303"/>
      <c r="BD185" s="304"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6" t="s">
        <v>1145</v>
      </c>
      <c r="EM185" s="321" t="s">
        <v>1144</v>
      </c>
      <c r="EN185" s="277" t="s">
        <v>305</v>
      </c>
      <c r="EO185" s="277">
        <v>0</v>
      </c>
      <c r="EP185" s="277">
        <v>1</v>
      </c>
      <c r="EQ185" s="332">
        <v>0.25</v>
      </c>
      <c r="ER185" s="863">
        <v>0</v>
      </c>
      <c r="ES185" s="863">
        <v>0</v>
      </c>
      <c r="ET185" s="864">
        <v>0.75</v>
      </c>
    </row>
    <row r="186" spans="1:150" ht="118.5" customHeight="1" x14ac:dyDescent="0.2">
      <c r="A186" s="280" t="s">
        <v>90</v>
      </c>
      <c r="B186" s="433" t="s">
        <v>91</v>
      </c>
      <c r="C186" s="434" t="s">
        <v>992</v>
      </c>
      <c r="D186" s="435" t="s">
        <v>827</v>
      </c>
      <c r="E186" s="3" t="s">
        <v>641</v>
      </c>
      <c r="F186" s="436" t="str">
        <f t="shared" si="100"/>
        <v>E3.P_D</v>
      </c>
      <c r="G186" s="437" t="s">
        <v>284</v>
      </c>
      <c r="H186" s="482" t="s">
        <v>430</v>
      </c>
      <c r="I186" s="458" t="s">
        <v>1147</v>
      </c>
      <c r="J186" s="459" t="s">
        <v>61</v>
      </c>
      <c r="K186" s="460" t="str">
        <f t="shared" si="101"/>
        <v>E3.P_D.MR1</v>
      </c>
      <c r="L186" s="519" t="s">
        <v>404</v>
      </c>
      <c r="M186" s="520" t="s">
        <v>1148</v>
      </c>
      <c r="N186" s="484">
        <v>0</v>
      </c>
      <c r="O186" s="484">
        <v>6</v>
      </c>
      <c r="P186" s="647" t="s">
        <v>64</v>
      </c>
      <c r="Q186" s="486" t="str">
        <f t="shared" si="102"/>
        <v>E3.P_D.MR1-MP01-1</v>
      </c>
      <c r="R186" s="626" t="s">
        <v>1149</v>
      </c>
      <c r="S186" s="524" t="s">
        <v>1150</v>
      </c>
      <c r="T186" s="525">
        <v>0</v>
      </c>
      <c r="U186" s="526">
        <v>1</v>
      </c>
      <c r="V186" s="525" t="s">
        <v>67</v>
      </c>
      <c r="W186" s="629">
        <v>0.5</v>
      </c>
      <c r="X186" s="630">
        <v>0.5</v>
      </c>
      <c r="Y186" s="527">
        <v>0</v>
      </c>
      <c r="Z186" s="673">
        <v>0</v>
      </c>
      <c r="AA186" s="594">
        <f>99000000+100000000+110000000-163150612</f>
        <v>145849388</v>
      </c>
      <c r="AB186" s="595">
        <v>0</v>
      </c>
      <c r="AC186" s="595">
        <v>0</v>
      </c>
      <c r="AD186" s="595">
        <f>49000000+5150612</f>
        <v>54150612</v>
      </c>
      <c r="AE186" s="595">
        <v>0</v>
      </c>
      <c r="AF186" s="595"/>
      <c r="AG186" s="595">
        <f t="shared" ref="AG186" si="131">SUM(AA186:AF186)</f>
        <v>200000000</v>
      </c>
      <c r="AH186" s="595">
        <f>AA186*1.035</f>
        <v>150954116.57999998</v>
      </c>
      <c r="AI186" s="595">
        <f>AB186*1.035</f>
        <v>0</v>
      </c>
      <c r="AJ186" s="595">
        <v>293000000</v>
      </c>
      <c r="AK186" s="595">
        <f>AD186*1.035</f>
        <v>56045883.419999994</v>
      </c>
      <c r="AL186" s="595">
        <f t="shared" ref="AL186" si="132">AE186*1.035</f>
        <v>0</v>
      </c>
      <c r="AM186" s="595">
        <f>AF186*1.035</f>
        <v>0</v>
      </c>
      <c r="AN186" s="595">
        <f t="shared" ref="AN186" si="133">SUM(AH186:AM186)</f>
        <v>500000000</v>
      </c>
      <c r="AO186" s="595">
        <f t="shared" ref="AO186:AT186" si="134">+AH186</f>
        <v>150954116.57999998</v>
      </c>
      <c r="AP186" s="595">
        <f t="shared" si="134"/>
        <v>0</v>
      </c>
      <c r="AQ186" s="595">
        <f t="shared" si="134"/>
        <v>293000000</v>
      </c>
      <c r="AR186" s="595">
        <f t="shared" si="134"/>
        <v>56045883.419999994</v>
      </c>
      <c r="AS186" s="595">
        <f t="shared" si="134"/>
        <v>0</v>
      </c>
      <c r="AT186" s="595">
        <f t="shared" si="134"/>
        <v>0</v>
      </c>
      <c r="AU186" s="595">
        <f t="shared" ref="AU186" si="135">SUM(AO186:AT186)</f>
        <v>500000000</v>
      </c>
      <c r="AV186" s="595">
        <f t="shared" ref="AV186:BA186" si="136">+AA186</f>
        <v>145849388</v>
      </c>
      <c r="AW186" s="595">
        <f t="shared" si="136"/>
        <v>0</v>
      </c>
      <c r="AX186" s="595">
        <f t="shared" si="136"/>
        <v>0</v>
      </c>
      <c r="AY186" s="595">
        <f t="shared" si="136"/>
        <v>54150612</v>
      </c>
      <c r="AZ186" s="595">
        <f t="shared" si="136"/>
        <v>0</v>
      </c>
      <c r="BA186" s="595">
        <f t="shared" si="136"/>
        <v>0</v>
      </c>
      <c r="BB186" s="595">
        <f t="shared" ref="BB186" si="137">SUM(AV186:BA186)</f>
        <v>200000000</v>
      </c>
      <c r="BC186" s="663">
        <f t="shared" ref="BC186" si="138">+BB186+AU186+AN186+AG186</f>
        <v>1400000000</v>
      </c>
      <c r="BD186" s="304"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4" t="s">
        <v>1152</v>
      </c>
      <c r="EM186" s="321" t="s">
        <v>1149</v>
      </c>
      <c r="EN186" s="277" t="s">
        <v>1150</v>
      </c>
      <c r="EO186" s="277">
        <v>0</v>
      </c>
      <c r="EP186" s="277">
        <v>1</v>
      </c>
      <c r="EQ186" s="279">
        <v>0.5</v>
      </c>
      <c r="ER186" s="838">
        <v>0.3</v>
      </c>
      <c r="ES186" s="838">
        <v>0.2</v>
      </c>
      <c r="ET186" s="843">
        <v>0</v>
      </c>
    </row>
    <row r="187" spans="1:150" ht="39.75" customHeight="1" x14ac:dyDescent="0.2">
      <c r="A187" s="280" t="s">
        <v>90</v>
      </c>
      <c r="B187" s="433" t="s">
        <v>91</v>
      </c>
      <c r="C187" s="434" t="s">
        <v>992</v>
      </c>
      <c r="D187" s="434"/>
      <c r="E187" s="8" t="s">
        <v>641</v>
      </c>
      <c r="F187" s="284" t="str">
        <f t="shared" si="100"/>
        <v>E3.P_D</v>
      </c>
      <c r="G187" s="457" t="s">
        <v>284</v>
      </c>
      <c r="H187" s="457" t="s">
        <v>430</v>
      </c>
      <c r="I187" s="461"/>
      <c r="J187" s="462" t="s">
        <v>61</v>
      </c>
      <c r="K187" s="377" t="str">
        <f t="shared" si="101"/>
        <v>E3.P_D.MR1</v>
      </c>
      <c r="L187" s="413" t="s">
        <v>404</v>
      </c>
      <c r="M187" s="414" t="s">
        <v>1148</v>
      </c>
      <c r="N187" s="496">
        <v>0</v>
      </c>
      <c r="O187" s="496">
        <v>6</v>
      </c>
      <c r="P187" s="485" t="s">
        <v>87</v>
      </c>
      <c r="Q187" s="497" t="str">
        <f t="shared" si="102"/>
        <v>E3.P_D.MR1-MP02-1</v>
      </c>
      <c r="R187" s="632" t="s">
        <v>1154</v>
      </c>
      <c r="S187" s="533" t="s">
        <v>1155</v>
      </c>
      <c r="T187" s="534">
        <v>0</v>
      </c>
      <c r="U187" s="544">
        <v>1</v>
      </c>
      <c r="V187" s="543" t="s">
        <v>67</v>
      </c>
      <c r="W187" s="536">
        <v>0.1</v>
      </c>
      <c r="X187" s="537">
        <v>0.3</v>
      </c>
      <c r="Y187" s="536">
        <v>0.3</v>
      </c>
      <c r="Z187" s="545">
        <v>0.3</v>
      </c>
      <c r="AA187" s="546"/>
      <c r="AB187" s="547"/>
      <c r="AC187" s="547"/>
      <c r="AD187" s="547"/>
      <c r="AE187" s="547"/>
      <c r="AF187" s="547"/>
      <c r="AG187" s="547"/>
      <c r="AH187" s="547"/>
      <c r="AI187" s="547"/>
      <c r="AJ187" s="547"/>
      <c r="AK187" s="547"/>
      <c r="AL187" s="547"/>
      <c r="AM187" s="547"/>
      <c r="AN187" s="547"/>
      <c r="AO187" s="547"/>
      <c r="AP187" s="547"/>
      <c r="AQ187" s="547"/>
      <c r="AR187" s="547"/>
      <c r="AS187" s="547"/>
      <c r="AT187" s="547"/>
      <c r="AU187" s="547"/>
      <c r="AV187" s="547"/>
      <c r="AW187" s="547"/>
      <c r="AX187" s="547"/>
      <c r="AY187" s="547"/>
      <c r="AZ187" s="547"/>
      <c r="BA187" s="547"/>
      <c r="BB187" s="547"/>
      <c r="BC187" s="548"/>
      <c r="BD187" s="304"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4" t="s">
        <v>1156</v>
      </c>
      <c r="EM187" s="321" t="s">
        <v>1154</v>
      </c>
      <c r="EN187" s="277" t="s">
        <v>1155</v>
      </c>
      <c r="EO187" s="277">
        <v>0</v>
      </c>
      <c r="EP187" s="279">
        <v>100</v>
      </c>
      <c r="EQ187" s="279">
        <v>10</v>
      </c>
      <c r="ER187" s="279">
        <v>30</v>
      </c>
      <c r="ES187" s="279">
        <v>30</v>
      </c>
      <c r="ET187" s="847">
        <v>30</v>
      </c>
    </row>
    <row r="188" spans="1:150" ht="40.5" customHeight="1" x14ac:dyDescent="0.2">
      <c r="A188" s="280" t="s">
        <v>90</v>
      </c>
      <c r="B188" s="433" t="s">
        <v>91</v>
      </c>
      <c r="C188" s="434" t="s">
        <v>992</v>
      </c>
      <c r="D188" s="434"/>
      <c r="E188" s="8" t="s">
        <v>641</v>
      </c>
      <c r="F188" s="284" t="str">
        <f t="shared" si="100"/>
        <v>E3.P_D</v>
      </c>
      <c r="G188" s="457" t="s">
        <v>284</v>
      </c>
      <c r="H188" s="457" t="s">
        <v>430</v>
      </c>
      <c r="I188" s="461"/>
      <c r="J188" s="462" t="s">
        <v>61</v>
      </c>
      <c r="K188" s="377" t="str">
        <f t="shared" si="101"/>
        <v>E3.P_D.MR1</v>
      </c>
      <c r="L188" s="413" t="s">
        <v>404</v>
      </c>
      <c r="M188" s="414" t="s">
        <v>1148</v>
      </c>
      <c r="N188" s="496">
        <v>0</v>
      </c>
      <c r="O188" s="496">
        <v>6</v>
      </c>
      <c r="P188" s="485" t="s">
        <v>99</v>
      </c>
      <c r="Q188" s="497" t="str">
        <f t="shared" si="102"/>
        <v>E3.P_D.MR1-MP03-1</v>
      </c>
      <c r="R188" s="632" t="s">
        <v>1158</v>
      </c>
      <c r="S188" s="533" t="s">
        <v>1159</v>
      </c>
      <c r="T188" s="674">
        <v>0</v>
      </c>
      <c r="U188" s="675">
        <v>1</v>
      </c>
      <c r="V188" s="674" t="s">
        <v>67</v>
      </c>
      <c r="W188" s="538">
        <v>0</v>
      </c>
      <c r="X188" s="537">
        <v>0.5</v>
      </c>
      <c r="Y188" s="536">
        <v>0.5</v>
      </c>
      <c r="Z188" s="539">
        <v>0</v>
      </c>
      <c r="AA188" s="676"/>
      <c r="AB188" s="677"/>
      <c r="AC188" s="677"/>
      <c r="AD188" s="677"/>
      <c r="AE188" s="677"/>
      <c r="AF188" s="677"/>
      <c r="AG188" s="677"/>
      <c r="AH188" s="677"/>
      <c r="AI188" s="677"/>
      <c r="AJ188" s="677"/>
      <c r="AK188" s="677"/>
      <c r="AL188" s="677"/>
      <c r="AM188" s="677"/>
      <c r="AN188" s="677"/>
      <c r="AO188" s="677"/>
      <c r="AP188" s="677"/>
      <c r="AQ188" s="677"/>
      <c r="AR188" s="677"/>
      <c r="AS188" s="677"/>
      <c r="AT188" s="677"/>
      <c r="AU188" s="677"/>
      <c r="AV188" s="677"/>
      <c r="AW188" s="677"/>
      <c r="AX188" s="677"/>
      <c r="AY188" s="677"/>
      <c r="AZ188" s="677"/>
      <c r="BA188" s="677"/>
      <c r="BB188" s="677"/>
      <c r="BC188" s="678"/>
      <c r="BD188" s="304"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4" t="s">
        <v>1160</v>
      </c>
      <c r="EM188" s="321" t="s">
        <v>1158</v>
      </c>
      <c r="EN188" s="277" t="s">
        <v>1159</v>
      </c>
      <c r="EO188" s="389">
        <v>0</v>
      </c>
      <c r="EP188" s="389">
        <v>1</v>
      </c>
      <c r="EQ188" s="278">
        <v>0</v>
      </c>
      <c r="ER188" s="838">
        <v>0.3</v>
      </c>
      <c r="ES188" s="838">
        <v>0.4</v>
      </c>
      <c r="ET188" s="839">
        <v>0.3</v>
      </c>
    </row>
    <row r="189" spans="1:150" ht="36" customHeight="1" x14ac:dyDescent="0.2">
      <c r="A189" s="280" t="s">
        <v>90</v>
      </c>
      <c r="B189" s="433" t="s">
        <v>91</v>
      </c>
      <c r="C189" s="434" t="s">
        <v>992</v>
      </c>
      <c r="D189" s="434"/>
      <c r="E189" s="8" t="s">
        <v>641</v>
      </c>
      <c r="F189" s="284" t="str">
        <f t="shared" si="100"/>
        <v>E3.P_D</v>
      </c>
      <c r="G189" s="457" t="s">
        <v>284</v>
      </c>
      <c r="H189" s="457" t="s">
        <v>430</v>
      </c>
      <c r="I189" s="461"/>
      <c r="J189" s="462" t="s">
        <v>61</v>
      </c>
      <c r="K189" s="377" t="str">
        <f t="shared" si="101"/>
        <v>E3.P_D.MR1</v>
      </c>
      <c r="L189" s="413" t="s">
        <v>404</v>
      </c>
      <c r="M189" s="414" t="s">
        <v>1148</v>
      </c>
      <c r="N189" s="496">
        <v>0</v>
      </c>
      <c r="O189" s="496">
        <v>6</v>
      </c>
      <c r="P189" s="485" t="s">
        <v>112</v>
      </c>
      <c r="Q189" s="497" t="str">
        <f t="shared" si="102"/>
        <v>E3.P_D.MR1-MP04-1</v>
      </c>
      <c r="R189" s="632" t="s">
        <v>1162</v>
      </c>
      <c r="S189" s="533" t="s">
        <v>1163</v>
      </c>
      <c r="T189" s="674">
        <v>0</v>
      </c>
      <c r="U189" s="675">
        <v>2</v>
      </c>
      <c r="V189" s="674" t="s">
        <v>67</v>
      </c>
      <c r="W189" s="536">
        <v>0.5</v>
      </c>
      <c r="X189" s="679">
        <v>1</v>
      </c>
      <c r="Y189" s="536">
        <v>0.5</v>
      </c>
      <c r="Z189" s="539">
        <v>0</v>
      </c>
      <c r="AA189" s="676"/>
      <c r="AB189" s="677"/>
      <c r="AC189" s="677"/>
      <c r="AD189" s="677"/>
      <c r="AE189" s="677"/>
      <c r="AF189" s="677"/>
      <c r="AG189" s="677"/>
      <c r="AH189" s="677"/>
      <c r="AI189" s="677"/>
      <c r="AJ189" s="677"/>
      <c r="AK189" s="677"/>
      <c r="AL189" s="677"/>
      <c r="AM189" s="677"/>
      <c r="AN189" s="677"/>
      <c r="AO189" s="677"/>
      <c r="AP189" s="677"/>
      <c r="AQ189" s="677"/>
      <c r="AR189" s="677"/>
      <c r="AS189" s="677"/>
      <c r="AT189" s="677"/>
      <c r="AU189" s="677"/>
      <c r="AV189" s="677"/>
      <c r="AW189" s="677"/>
      <c r="AX189" s="677"/>
      <c r="AY189" s="677"/>
      <c r="AZ189" s="677"/>
      <c r="BA189" s="677"/>
      <c r="BB189" s="677"/>
      <c r="BC189" s="678"/>
      <c r="BD189" s="304"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4" t="s">
        <v>1164</v>
      </c>
      <c r="EM189" s="321" t="s">
        <v>1162</v>
      </c>
      <c r="EN189" s="277" t="s">
        <v>1163</v>
      </c>
      <c r="EO189" s="389">
        <v>0</v>
      </c>
      <c r="EP189" s="389">
        <v>2</v>
      </c>
      <c r="EQ189" s="279">
        <v>0</v>
      </c>
      <c r="ER189" s="838">
        <v>0.5</v>
      </c>
      <c r="ES189" s="279">
        <v>1</v>
      </c>
      <c r="ET189" s="839">
        <v>0.5</v>
      </c>
    </row>
    <row r="190" spans="1:150" ht="50.25" customHeight="1" thickBot="1" x14ac:dyDescent="0.25">
      <c r="A190" s="280" t="s">
        <v>90</v>
      </c>
      <c r="B190" s="433" t="s">
        <v>91</v>
      </c>
      <c r="C190" s="434" t="s">
        <v>992</v>
      </c>
      <c r="D190" s="434"/>
      <c r="E190" s="8" t="s">
        <v>641</v>
      </c>
      <c r="F190" s="284" t="str">
        <f t="shared" si="100"/>
        <v>E3.P_D</v>
      </c>
      <c r="G190" s="457" t="s">
        <v>284</v>
      </c>
      <c r="H190" s="457" t="s">
        <v>430</v>
      </c>
      <c r="I190" s="461"/>
      <c r="J190" s="462" t="s">
        <v>61</v>
      </c>
      <c r="K190" s="377" t="str">
        <f t="shared" si="101"/>
        <v>E3.P_D.MR1</v>
      </c>
      <c r="L190" s="413" t="s">
        <v>404</v>
      </c>
      <c r="M190" s="414" t="s">
        <v>1148</v>
      </c>
      <c r="N190" s="496">
        <v>0</v>
      </c>
      <c r="O190" s="496">
        <v>6</v>
      </c>
      <c r="P190" s="658" t="s">
        <v>122</v>
      </c>
      <c r="Q190" s="497" t="str">
        <f t="shared" si="102"/>
        <v>E3.P_D.MR1-MP05-1</v>
      </c>
      <c r="R190" s="632" t="s">
        <v>1166</v>
      </c>
      <c r="S190" s="533" t="s">
        <v>1167</v>
      </c>
      <c r="T190" s="674">
        <v>0</v>
      </c>
      <c r="U190" s="675">
        <v>1</v>
      </c>
      <c r="V190" s="674" t="s">
        <v>67</v>
      </c>
      <c r="W190" s="549">
        <v>0.25</v>
      </c>
      <c r="X190" s="550">
        <v>0.25</v>
      </c>
      <c r="Y190" s="549">
        <v>0.25</v>
      </c>
      <c r="Z190" s="551">
        <v>0.25</v>
      </c>
      <c r="AA190" s="676"/>
      <c r="AB190" s="677"/>
      <c r="AC190" s="677"/>
      <c r="AD190" s="677"/>
      <c r="AE190" s="677"/>
      <c r="AF190" s="677"/>
      <c r="AG190" s="677"/>
      <c r="AH190" s="677"/>
      <c r="AI190" s="677"/>
      <c r="AJ190" s="677"/>
      <c r="AK190" s="677"/>
      <c r="AL190" s="677"/>
      <c r="AM190" s="677"/>
      <c r="AN190" s="677"/>
      <c r="AO190" s="677"/>
      <c r="AP190" s="677"/>
      <c r="AQ190" s="677"/>
      <c r="AR190" s="677"/>
      <c r="AS190" s="677"/>
      <c r="AT190" s="677"/>
      <c r="AU190" s="677"/>
      <c r="AV190" s="677"/>
      <c r="AW190" s="677"/>
      <c r="AX190" s="677"/>
      <c r="AY190" s="677"/>
      <c r="AZ190" s="677"/>
      <c r="BA190" s="677"/>
      <c r="BB190" s="677"/>
      <c r="BC190" s="678"/>
      <c r="BD190" s="304"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4" t="s">
        <v>1168</v>
      </c>
      <c r="EM190" s="321" t="s">
        <v>1166</v>
      </c>
      <c r="EN190" s="277" t="s">
        <v>1167</v>
      </c>
      <c r="EO190" s="389">
        <v>0</v>
      </c>
      <c r="EP190" s="389">
        <v>1</v>
      </c>
      <c r="EQ190" s="332">
        <v>0.25</v>
      </c>
      <c r="ER190" s="332">
        <v>0.25</v>
      </c>
      <c r="ES190" s="332">
        <v>0.25</v>
      </c>
      <c r="ET190" s="842">
        <v>0.25</v>
      </c>
    </row>
    <row r="191" spans="1:150" ht="34.5" customHeight="1" thickBot="1" x14ac:dyDescent="0.25">
      <c r="A191" s="280" t="s">
        <v>90</v>
      </c>
      <c r="B191" s="433" t="s">
        <v>91</v>
      </c>
      <c r="C191" s="434" t="s">
        <v>992</v>
      </c>
      <c r="D191" s="434"/>
      <c r="E191" s="8" t="s">
        <v>641</v>
      </c>
      <c r="F191" s="284" t="str">
        <f t="shared" si="100"/>
        <v>E3.P_D</v>
      </c>
      <c r="G191" s="574" t="s">
        <v>284</v>
      </c>
      <c r="H191" s="574" t="s">
        <v>430</v>
      </c>
      <c r="I191" s="467"/>
      <c r="J191" s="468" t="s">
        <v>61</v>
      </c>
      <c r="K191" s="469" t="str">
        <f t="shared" si="101"/>
        <v>E3.P_D.MR1</v>
      </c>
      <c r="L191" s="429" t="s">
        <v>404</v>
      </c>
      <c r="M191" s="430" t="s">
        <v>1148</v>
      </c>
      <c r="N191" s="502">
        <v>0</v>
      </c>
      <c r="O191" s="502">
        <v>6</v>
      </c>
      <c r="P191" s="680" t="s">
        <v>132</v>
      </c>
      <c r="Q191" s="503" t="str">
        <f t="shared" si="102"/>
        <v>E3.P_D.MR1-MP06-1</v>
      </c>
      <c r="R191" s="633" t="s">
        <v>1170</v>
      </c>
      <c r="S191" s="556" t="s">
        <v>1171</v>
      </c>
      <c r="T191" s="681">
        <v>435</v>
      </c>
      <c r="U191" s="682">
        <v>450</v>
      </c>
      <c r="V191" s="681" t="s">
        <v>67</v>
      </c>
      <c r="W191" s="559">
        <v>3</v>
      </c>
      <c r="X191" s="560">
        <v>7</v>
      </c>
      <c r="Y191" s="559">
        <v>3</v>
      </c>
      <c r="Z191" s="561">
        <v>2</v>
      </c>
      <c r="AA191" s="676"/>
      <c r="AB191" s="677"/>
      <c r="AC191" s="677"/>
      <c r="AD191" s="677"/>
      <c r="AE191" s="677"/>
      <c r="AF191" s="677"/>
      <c r="AG191" s="677"/>
      <c r="AH191" s="677"/>
      <c r="AI191" s="677"/>
      <c r="AJ191" s="677"/>
      <c r="AK191" s="677"/>
      <c r="AL191" s="677"/>
      <c r="AM191" s="677"/>
      <c r="AN191" s="677"/>
      <c r="AO191" s="677"/>
      <c r="AP191" s="677"/>
      <c r="AQ191" s="677"/>
      <c r="AR191" s="677"/>
      <c r="AS191" s="677"/>
      <c r="AT191" s="677"/>
      <c r="AU191" s="677"/>
      <c r="AV191" s="677"/>
      <c r="AW191" s="677"/>
      <c r="AX191" s="677"/>
      <c r="AY191" s="677"/>
      <c r="AZ191" s="677"/>
      <c r="BA191" s="677"/>
      <c r="BB191" s="677"/>
      <c r="BC191" s="678"/>
      <c r="BD191" s="304"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4" t="s">
        <v>1172</v>
      </c>
      <c r="EM191" s="321" t="s">
        <v>1170</v>
      </c>
      <c r="EN191" s="277" t="s">
        <v>1171</v>
      </c>
      <c r="EO191" s="857">
        <v>435</v>
      </c>
      <c r="EP191" s="857">
        <v>450</v>
      </c>
      <c r="EQ191" s="841">
        <v>1</v>
      </c>
      <c r="ER191" s="848">
        <v>3</v>
      </c>
      <c r="ES191" s="848">
        <v>9</v>
      </c>
      <c r="ET191" s="856">
        <v>2</v>
      </c>
    </row>
    <row r="192" spans="1:150" ht="117.75" customHeight="1" x14ac:dyDescent="0.2">
      <c r="A192" s="280" t="s">
        <v>90</v>
      </c>
      <c r="B192" s="433" t="s">
        <v>91</v>
      </c>
      <c r="C192" s="434" t="s">
        <v>992</v>
      </c>
      <c r="D192" s="435" t="s">
        <v>1174</v>
      </c>
      <c r="E192" s="8" t="s">
        <v>641</v>
      </c>
      <c r="F192" s="284" t="str">
        <f t="shared" si="100"/>
        <v>E3.P_D</v>
      </c>
      <c r="G192" s="457" t="s">
        <v>284</v>
      </c>
      <c r="H192" s="457" t="s">
        <v>430</v>
      </c>
      <c r="I192" s="458" t="s">
        <v>1175</v>
      </c>
      <c r="J192" s="459" t="s">
        <v>167</v>
      </c>
      <c r="K192" s="460" t="str">
        <f t="shared" si="101"/>
        <v>E3.P_D.MR2</v>
      </c>
      <c r="L192" s="683" t="s">
        <v>415</v>
      </c>
      <c r="M192" s="684" t="s">
        <v>1148</v>
      </c>
      <c r="N192" s="249">
        <v>0</v>
      </c>
      <c r="O192" s="249">
        <v>4</v>
      </c>
      <c r="P192" s="368" t="s">
        <v>64</v>
      </c>
      <c r="Q192" s="369" t="str">
        <f t="shared" si="102"/>
        <v>E3.P_D.MR2-MP01-1</v>
      </c>
      <c r="R192" s="421" t="s">
        <v>1176</v>
      </c>
      <c r="S192" s="371" t="s">
        <v>1177</v>
      </c>
      <c r="T192" s="372">
        <v>0</v>
      </c>
      <c r="U192" s="373">
        <v>1</v>
      </c>
      <c r="V192" s="372" t="s">
        <v>67</v>
      </c>
      <c r="W192" s="257">
        <v>1</v>
      </c>
      <c r="X192" s="374">
        <v>1</v>
      </c>
      <c r="Y192" s="257">
        <v>1</v>
      </c>
      <c r="Z192" s="375">
        <v>1</v>
      </c>
      <c r="AA192" s="301"/>
      <c r="AB192" s="302"/>
      <c r="AC192" s="302"/>
      <c r="AD192" s="302"/>
      <c r="AE192" s="302"/>
      <c r="AF192" s="302"/>
      <c r="AG192" s="302"/>
      <c r="AH192" s="302"/>
      <c r="AI192" s="302"/>
      <c r="AJ192" s="302"/>
      <c r="AK192" s="302"/>
      <c r="AL192" s="302"/>
      <c r="AM192" s="302"/>
      <c r="AN192" s="302"/>
      <c r="AO192" s="302"/>
      <c r="AP192" s="302"/>
      <c r="AQ192" s="302"/>
      <c r="AR192" s="302"/>
      <c r="AS192" s="302"/>
      <c r="AT192" s="302"/>
      <c r="AU192" s="302"/>
      <c r="AV192" s="302"/>
      <c r="AW192" s="302"/>
      <c r="AX192" s="302"/>
      <c r="AY192" s="302"/>
      <c r="AZ192" s="302"/>
      <c r="BA192" s="302"/>
      <c r="BB192" s="302"/>
      <c r="BC192" s="303"/>
      <c r="BD192" s="304"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6" t="s">
        <v>1178</v>
      </c>
      <c r="EM192" s="321" t="s">
        <v>1176</v>
      </c>
      <c r="EN192" s="277" t="s">
        <v>1177</v>
      </c>
      <c r="EO192" s="277">
        <v>0</v>
      </c>
      <c r="EP192" s="277">
        <v>1</v>
      </c>
      <c r="EQ192" s="278">
        <v>1</v>
      </c>
      <c r="ER192" s="278">
        <v>1</v>
      </c>
      <c r="ES192" s="278">
        <v>1</v>
      </c>
      <c r="ET192" s="843">
        <v>1</v>
      </c>
    </row>
    <row r="193" spans="1:150" ht="47.25" customHeight="1" x14ac:dyDescent="0.2">
      <c r="A193" s="280" t="s">
        <v>90</v>
      </c>
      <c r="B193" s="433" t="s">
        <v>91</v>
      </c>
      <c r="C193" s="434" t="s">
        <v>992</v>
      </c>
      <c r="D193" s="434"/>
      <c r="E193" s="8" t="s">
        <v>641</v>
      </c>
      <c r="F193" s="284" t="str">
        <f t="shared" si="100"/>
        <v>E3.P_D</v>
      </c>
      <c r="G193" s="457" t="s">
        <v>284</v>
      </c>
      <c r="H193" s="457" t="s">
        <v>430</v>
      </c>
      <c r="I193" s="461"/>
      <c r="J193" s="462" t="s">
        <v>167</v>
      </c>
      <c r="K193" s="377" t="str">
        <f t="shared" si="101"/>
        <v>E3.P_D.MR2</v>
      </c>
      <c r="L193" s="685" t="s">
        <v>415</v>
      </c>
      <c r="M193" s="686" t="s">
        <v>1148</v>
      </c>
      <c r="N193" s="291">
        <v>0</v>
      </c>
      <c r="O193" s="291">
        <v>4</v>
      </c>
      <c r="P193" s="380" t="s">
        <v>87</v>
      </c>
      <c r="Q193" s="381" t="str">
        <f t="shared" si="102"/>
        <v>E3.P_D.MR2-MP02-1</v>
      </c>
      <c r="R193" s="425" t="s">
        <v>1180</v>
      </c>
      <c r="S193" s="317" t="s">
        <v>1181</v>
      </c>
      <c r="T193" s="296">
        <v>0</v>
      </c>
      <c r="U193" s="297">
        <v>1</v>
      </c>
      <c r="V193" s="296" t="s">
        <v>67</v>
      </c>
      <c r="W193" s="298">
        <v>1</v>
      </c>
      <c r="X193" s="299">
        <v>1</v>
      </c>
      <c r="Y193" s="298">
        <v>1</v>
      </c>
      <c r="Z193" s="300">
        <v>1</v>
      </c>
      <c r="AA193" s="301"/>
      <c r="AB193" s="302"/>
      <c r="AC193" s="302"/>
      <c r="AD193" s="302"/>
      <c r="AE193" s="302"/>
      <c r="AF193" s="302"/>
      <c r="AG193" s="302"/>
      <c r="AH193" s="302"/>
      <c r="AI193" s="302"/>
      <c r="AJ193" s="302"/>
      <c r="AK193" s="302"/>
      <c r="AL193" s="302"/>
      <c r="AM193" s="302"/>
      <c r="AN193" s="302"/>
      <c r="AO193" s="302"/>
      <c r="AP193" s="302"/>
      <c r="AQ193" s="302"/>
      <c r="AR193" s="302"/>
      <c r="AS193" s="302"/>
      <c r="AT193" s="302"/>
      <c r="AU193" s="302"/>
      <c r="AV193" s="302"/>
      <c r="AW193" s="302"/>
      <c r="AX193" s="302"/>
      <c r="AY193" s="302"/>
      <c r="AZ193" s="302"/>
      <c r="BA193" s="302"/>
      <c r="BB193" s="302"/>
      <c r="BC193" s="303"/>
      <c r="BD193" s="304"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6" t="s">
        <v>1182</v>
      </c>
      <c r="EM193" s="321" t="s">
        <v>1180</v>
      </c>
      <c r="EN193" s="277" t="s">
        <v>1181</v>
      </c>
      <c r="EO193" s="277">
        <v>0</v>
      </c>
      <c r="EP193" s="277">
        <v>1</v>
      </c>
      <c r="EQ193" s="278">
        <v>1</v>
      </c>
      <c r="ER193" s="278">
        <v>1</v>
      </c>
      <c r="ES193" s="278">
        <v>1</v>
      </c>
      <c r="ET193" s="843">
        <v>1</v>
      </c>
    </row>
    <row r="194" spans="1:150" ht="66.75" customHeight="1" thickBot="1" x14ac:dyDescent="0.25">
      <c r="A194" s="280" t="s">
        <v>90</v>
      </c>
      <c r="B194" s="433" t="s">
        <v>91</v>
      </c>
      <c r="C194" s="434" t="s">
        <v>992</v>
      </c>
      <c r="D194" s="434"/>
      <c r="E194" s="8" t="s">
        <v>641</v>
      </c>
      <c r="F194" s="284" t="str">
        <f t="shared" si="100"/>
        <v>E3.P_D</v>
      </c>
      <c r="G194" s="457" t="s">
        <v>284</v>
      </c>
      <c r="H194" s="457" t="s">
        <v>430</v>
      </c>
      <c r="I194" s="467"/>
      <c r="J194" s="468" t="s">
        <v>167</v>
      </c>
      <c r="K194" s="469" t="str">
        <f t="shared" si="101"/>
        <v>E3.P_D.MR2</v>
      </c>
      <c r="L194" s="687" t="s">
        <v>415</v>
      </c>
      <c r="M194" s="688" t="s">
        <v>1148</v>
      </c>
      <c r="N194" s="431">
        <v>0</v>
      </c>
      <c r="O194" s="431">
        <v>4</v>
      </c>
      <c r="P194" s="394" t="s">
        <v>99</v>
      </c>
      <c r="Q194" s="395" t="str">
        <f t="shared" si="102"/>
        <v>E3.P_D.MR2-MP03-1</v>
      </c>
      <c r="R194" s="432" t="s">
        <v>1184</v>
      </c>
      <c r="S194" s="353" t="s">
        <v>1185</v>
      </c>
      <c r="T194" s="396">
        <v>2</v>
      </c>
      <c r="U194" s="397">
        <v>2</v>
      </c>
      <c r="V194" s="396" t="s">
        <v>102</v>
      </c>
      <c r="W194" s="356">
        <v>0</v>
      </c>
      <c r="X194" s="357">
        <v>1</v>
      </c>
      <c r="Y194" s="356">
        <v>1</v>
      </c>
      <c r="Z194" s="358">
        <v>1</v>
      </c>
      <c r="AA194" s="386"/>
      <c r="AB194" s="387"/>
      <c r="AC194" s="387"/>
      <c r="AD194" s="387"/>
      <c r="AE194" s="387"/>
      <c r="AF194" s="387"/>
      <c r="AG194" s="387"/>
      <c r="AH194" s="387"/>
      <c r="AI194" s="387"/>
      <c r="AJ194" s="387"/>
      <c r="AK194" s="387"/>
      <c r="AL194" s="387"/>
      <c r="AM194" s="387"/>
      <c r="AN194" s="387"/>
      <c r="AO194" s="387"/>
      <c r="AP194" s="387"/>
      <c r="AQ194" s="387"/>
      <c r="AR194" s="387"/>
      <c r="AS194" s="387"/>
      <c r="AT194" s="387"/>
      <c r="AU194" s="387"/>
      <c r="AV194" s="387"/>
      <c r="AW194" s="387"/>
      <c r="AX194" s="387"/>
      <c r="AY194" s="387"/>
      <c r="AZ194" s="387"/>
      <c r="BA194" s="387"/>
      <c r="BB194" s="387"/>
      <c r="BC194" s="388"/>
      <c r="BD194" s="304"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6" t="s">
        <v>1186</v>
      </c>
      <c r="EM194" s="321" t="s">
        <v>1184</v>
      </c>
      <c r="EN194" s="277" t="s">
        <v>1185</v>
      </c>
      <c r="EO194" s="389">
        <v>2</v>
      </c>
      <c r="EP194" s="389">
        <v>2</v>
      </c>
      <c r="EQ194" s="841">
        <v>0</v>
      </c>
      <c r="ER194" s="848">
        <v>0</v>
      </c>
      <c r="ES194" s="841">
        <v>1</v>
      </c>
      <c r="ET194" s="849">
        <v>1</v>
      </c>
    </row>
    <row r="195" spans="1:150" ht="141.75" customHeight="1" x14ac:dyDescent="0.2">
      <c r="A195" s="280" t="s">
        <v>90</v>
      </c>
      <c r="B195" s="433" t="s">
        <v>91</v>
      </c>
      <c r="C195" s="434" t="s">
        <v>992</v>
      </c>
      <c r="D195" s="435" t="s">
        <v>1188</v>
      </c>
      <c r="E195" s="3" t="s">
        <v>695</v>
      </c>
      <c r="F195" s="436" t="str">
        <f t="shared" si="100"/>
        <v>E3.P_E</v>
      </c>
      <c r="G195" s="437" t="s">
        <v>295</v>
      </c>
      <c r="H195" s="482" t="s">
        <v>448</v>
      </c>
      <c r="I195" s="458" t="s">
        <v>1189</v>
      </c>
      <c r="J195" s="459" t="s">
        <v>61</v>
      </c>
      <c r="K195" s="460" t="str">
        <f t="shared" si="101"/>
        <v>E3.P_E.MR1</v>
      </c>
      <c r="L195" s="364" t="s">
        <v>426</v>
      </c>
      <c r="M195" s="365" t="s">
        <v>1190</v>
      </c>
      <c r="N195" s="366">
        <v>0</v>
      </c>
      <c r="O195" s="249">
        <v>4</v>
      </c>
      <c r="P195" s="368" t="s">
        <v>64</v>
      </c>
      <c r="Q195" s="369" t="str">
        <f t="shared" si="102"/>
        <v>E3.P_E.MR1-MP01-1</v>
      </c>
      <c r="R195" s="421" t="s">
        <v>1191</v>
      </c>
      <c r="S195" s="371" t="s">
        <v>1192</v>
      </c>
      <c r="T195" s="621">
        <v>800</v>
      </c>
      <c r="U195" s="622">
        <v>2800</v>
      </c>
      <c r="V195" s="621" t="s">
        <v>67</v>
      </c>
      <c r="W195" s="489">
        <v>85</v>
      </c>
      <c r="X195" s="490">
        <v>866</v>
      </c>
      <c r="Y195" s="489">
        <v>910</v>
      </c>
      <c r="Z195" s="491">
        <v>939</v>
      </c>
      <c r="AA195" s="594">
        <f>182600000+225000000+120000000+31000000+89684972+3351660001</f>
        <v>3999944973</v>
      </c>
      <c r="AB195" s="595">
        <v>0</v>
      </c>
      <c r="AC195" s="595">
        <v>0</v>
      </c>
      <c r="AD195" s="595">
        <v>0</v>
      </c>
      <c r="AE195" s="595">
        <v>0</v>
      </c>
      <c r="AF195" s="595">
        <v>55027</v>
      </c>
      <c r="AG195" s="595">
        <f t="shared" ref="AG195" si="139">SUM(AA195:AF195)</f>
        <v>4000000000</v>
      </c>
      <c r="AH195" s="595">
        <f>AA195*1.035</f>
        <v>4139943047.0549998</v>
      </c>
      <c r="AI195" s="595">
        <f>AB195*1.035</f>
        <v>0</v>
      </c>
      <c r="AJ195" s="595">
        <f>AC195*1.035</f>
        <v>0</v>
      </c>
      <c r="AK195" s="595">
        <f>AD195*1.035</f>
        <v>0</v>
      </c>
      <c r="AL195" s="595">
        <f t="shared" ref="AL195" si="140">AE195*1.035</f>
        <v>0</v>
      </c>
      <c r="AM195" s="595">
        <f>AF195*1.035</f>
        <v>56952.944999999992</v>
      </c>
      <c r="AN195" s="595">
        <f t="shared" ref="AN195" si="141">SUM(AH195:AM195)</f>
        <v>4140000000</v>
      </c>
      <c r="AO195" s="595">
        <f t="shared" ref="AO195:AT195" si="142">AH195*1.035</f>
        <v>4284841053.7019243</v>
      </c>
      <c r="AP195" s="595">
        <f t="shared" si="142"/>
        <v>0</v>
      </c>
      <c r="AQ195" s="595">
        <f t="shared" si="142"/>
        <v>0</v>
      </c>
      <c r="AR195" s="595">
        <f t="shared" si="142"/>
        <v>0</v>
      </c>
      <c r="AS195" s="595">
        <f t="shared" si="142"/>
        <v>0</v>
      </c>
      <c r="AT195" s="595">
        <f t="shared" si="142"/>
        <v>58946.298074999984</v>
      </c>
      <c r="AU195" s="595">
        <f t="shared" ref="AU195" si="143">SUM(AO195:AT195)</f>
        <v>4284899999.9999995</v>
      </c>
      <c r="AV195" s="595">
        <f t="shared" ref="AV195:BA195" si="144">AO195*1.035</f>
        <v>4434810490.5814915</v>
      </c>
      <c r="AW195" s="595">
        <f t="shared" si="144"/>
        <v>0</v>
      </c>
      <c r="AX195" s="595">
        <f t="shared" si="144"/>
        <v>0</v>
      </c>
      <c r="AY195" s="595">
        <f t="shared" si="144"/>
        <v>0</v>
      </c>
      <c r="AZ195" s="595">
        <f t="shared" si="144"/>
        <v>0</v>
      </c>
      <c r="BA195" s="595">
        <f t="shared" si="144"/>
        <v>61009.418507624978</v>
      </c>
      <c r="BB195" s="595">
        <f t="shared" ref="BB195" si="145">SUM(AV195:BA195)</f>
        <v>4434871499.999999</v>
      </c>
      <c r="BC195" s="663">
        <f t="shared" ref="BC195" si="146">+BB195+AU195+AN195+AG195</f>
        <v>16859771499.999998</v>
      </c>
      <c r="BD195" s="304"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6" t="s">
        <v>1193</v>
      </c>
      <c r="EM195" s="321" t="s">
        <v>1191</v>
      </c>
      <c r="EN195" s="277" t="s">
        <v>1192</v>
      </c>
      <c r="EO195" s="277">
        <v>800</v>
      </c>
      <c r="EP195" s="840">
        <v>2800</v>
      </c>
      <c r="EQ195" s="841">
        <v>100</v>
      </c>
      <c r="ER195" s="838">
        <v>1</v>
      </c>
      <c r="ES195" s="848">
        <v>50</v>
      </c>
      <c r="ET195" s="849">
        <v>1849</v>
      </c>
    </row>
    <row r="196" spans="1:150" ht="36" customHeight="1" x14ac:dyDescent="0.2">
      <c r="A196" s="280" t="s">
        <v>90</v>
      </c>
      <c r="B196" s="433" t="s">
        <v>91</v>
      </c>
      <c r="C196" s="434" t="s">
        <v>992</v>
      </c>
      <c r="D196" s="434"/>
      <c r="E196" s="8" t="s">
        <v>695</v>
      </c>
      <c r="F196" s="284" t="str">
        <f t="shared" si="100"/>
        <v>E3.P_E</v>
      </c>
      <c r="G196" s="457" t="s">
        <v>295</v>
      </c>
      <c r="H196" s="457" t="s">
        <v>448</v>
      </c>
      <c r="I196" s="461"/>
      <c r="J196" s="462" t="s">
        <v>61</v>
      </c>
      <c r="K196" s="377" t="str">
        <f t="shared" si="101"/>
        <v>E3.P_E.MR1</v>
      </c>
      <c r="L196" s="413" t="s">
        <v>1195</v>
      </c>
      <c r="M196" s="414" t="s">
        <v>1190</v>
      </c>
      <c r="N196" s="378">
        <v>0</v>
      </c>
      <c r="O196" s="291">
        <v>4</v>
      </c>
      <c r="P196" s="380" t="s">
        <v>87</v>
      </c>
      <c r="Q196" s="381" t="str">
        <f t="shared" si="102"/>
        <v>E3.P_E.MR1-MP02-1</v>
      </c>
      <c r="R196" s="425" t="s">
        <v>1196</v>
      </c>
      <c r="S196" s="317" t="s">
        <v>1197</v>
      </c>
      <c r="T196" s="296">
        <v>0</v>
      </c>
      <c r="U196" s="297">
        <v>400</v>
      </c>
      <c r="V196" s="296" t="s">
        <v>67</v>
      </c>
      <c r="W196" s="298">
        <v>100</v>
      </c>
      <c r="X196" s="299">
        <v>100</v>
      </c>
      <c r="Y196" s="298">
        <v>100</v>
      </c>
      <c r="Z196" s="300">
        <v>100</v>
      </c>
      <c r="AA196" s="301"/>
      <c r="AB196" s="302"/>
      <c r="AC196" s="302"/>
      <c r="AD196" s="302"/>
      <c r="AE196" s="302"/>
      <c r="AF196" s="302"/>
      <c r="AG196" s="302"/>
      <c r="AH196" s="302"/>
      <c r="AI196" s="302"/>
      <c r="AJ196" s="302"/>
      <c r="AK196" s="302"/>
      <c r="AL196" s="302"/>
      <c r="AM196" s="302"/>
      <c r="AN196" s="302"/>
      <c r="AO196" s="302"/>
      <c r="AP196" s="302"/>
      <c r="AQ196" s="302"/>
      <c r="AR196" s="302"/>
      <c r="AS196" s="302"/>
      <c r="AT196" s="302"/>
      <c r="AU196" s="302"/>
      <c r="AV196" s="302"/>
      <c r="AW196" s="302"/>
      <c r="AX196" s="302"/>
      <c r="AY196" s="302"/>
      <c r="AZ196" s="302"/>
      <c r="BA196" s="302"/>
      <c r="BB196" s="302"/>
      <c r="BC196" s="303"/>
      <c r="BD196" s="304"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6" t="s">
        <v>1198</v>
      </c>
      <c r="EM196" s="321" t="s">
        <v>1196</v>
      </c>
      <c r="EN196" s="277" t="s">
        <v>1197</v>
      </c>
      <c r="EO196" s="277">
        <v>0</v>
      </c>
      <c r="EP196" s="277">
        <v>400</v>
      </c>
      <c r="EQ196" s="278">
        <v>0</v>
      </c>
      <c r="ER196" s="848">
        <v>0</v>
      </c>
      <c r="ES196" s="848">
        <v>100</v>
      </c>
      <c r="ET196" s="849">
        <v>300</v>
      </c>
    </row>
    <row r="197" spans="1:150" ht="39" customHeight="1" x14ac:dyDescent="0.2">
      <c r="A197" s="280" t="s">
        <v>90</v>
      </c>
      <c r="B197" s="433" t="s">
        <v>91</v>
      </c>
      <c r="C197" s="434" t="s">
        <v>992</v>
      </c>
      <c r="D197" s="434"/>
      <c r="E197" s="8" t="s">
        <v>695</v>
      </c>
      <c r="F197" s="284" t="str">
        <f t="shared" si="100"/>
        <v>E3.P_E</v>
      </c>
      <c r="G197" s="457" t="s">
        <v>295</v>
      </c>
      <c r="H197" s="457" t="s">
        <v>448</v>
      </c>
      <c r="I197" s="461"/>
      <c r="J197" s="462" t="s">
        <v>61</v>
      </c>
      <c r="K197" s="377" t="str">
        <f t="shared" si="101"/>
        <v>E3.P_E.MR1</v>
      </c>
      <c r="L197" s="413" t="s">
        <v>1195</v>
      </c>
      <c r="M197" s="414" t="s">
        <v>1190</v>
      </c>
      <c r="N197" s="378">
        <v>0</v>
      </c>
      <c r="O197" s="291">
        <v>4</v>
      </c>
      <c r="P197" s="380" t="s">
        <v>99</v>
      </c>
      <c r="Q197" s="381" t="str">
        <f t="shared" si="102"/>
        <v>E3.P_E.MR1-MP03-1</v>
      </c>
      <c r="R197" s="425" t="s">
        <v>1200</v>
      </c>
      <c r="S197" s="317" t="s">
        <v>1201</v>
      </c>
      <c r="T197" s="296">
        <v>0</v>
      </c>
      <c r="U197" s="297">
        <v>100</v>
      </c>
      <c r="V197" s="296" t="s">
        <v>67</v>
      </c>
      <c r="W197" s="298">
        <v>52</v>
      </c>
      <c r="X197" s="299">
        <v>16</v>
      </c>
      <c r="Y197" s="298">
        <v>16</v>
      </c>
      <c r="Z197" s="300">
        <v>16</v>
      </c>
      <c r="AA197" s="301"/>
      <c r="AB197" s="302"/>
      <c r="AC197" s="302"/>
      <c r="AD197" s="302"/>
      <c r="AE197" s="302"/>
      <c r="AF197" s="302"/>
      <c r="AG197" s="302"/>
      <c r="AH197" s="302"/>
      <c r="AI197" s="302"/>
      <c r="AJ197" s="302"/>
      <c r="AK197" s="302"/>
      <c r="AL197" s="302"/>
      <c r="AM197" s="302"/>
      <c r="AN197" s="302"/>
      <c r="AO197" s="302"/>
      <c r="AP197" s="302"/>
      <c r="AQ197" s="302"/>
      <c r="AR197" s="302"/>
      <c r="AS197" s="302"/>
      <c r="AT197" s="302"/>
      <c r="AU197" s="302"/>
      <c r="AV197" s="302"/>
      <c r="AW197" s="302"/>
      <c r="AX197" s="302"/>
      <c r="AY197" s="302"/>
      <c r="AZ197" s="302"/>
      <c r="BA197" s="302"/>
      <c r="BB197" s="302"/>
      <c r="BC197" s="303"/>
      <c r="BD197" s="304"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6" t="s">
        <v>1202</v>
      </c>
      <c r="EM197" s="321" t="s">
        <v>1200</v>
      </c>
      <c r="EN197" s="277" t="s">
        <v>1201</v>
      </c>
      <c r="EO197" s="277">
        <v>0</v>
      </c>
      <c r="EP197" s="277">
        <v>100</v>
      </c>
      <c r="EQ197" s="278">
        <v>0</v>
      </c>
      <c r="ER197" s="848">
        <v>0</v>
      </c>
      <c r="ES197" s="848">
        <v>30</v>
      </c>
      <c r="ET197" s="849">
        <v>70</v>
      </c>
    </row>
    <row r="198" spans="1:150" ht="33" customHeight="1" x14ac:dyDescent="0.2">
      <c r="A198" s="280" t="s">
        <v>90</v>
      </c>
      <c r="B198" s="433" t="s">
        <v>91</v>
      </c>
      <c r="C198" s="434" t="s">
        <v>992</v>
      </c>
      <c r="D198" s="434"/>
      <c r="E198" s="8" t="s">
        <v>695</v>
      </c>
      <c r="F198" s="284" t="str">
        <f t="shared" si="100"/>
        <v>E3.P_E</v>
      </c>
      <c r="G198" s="457" t="s">
        <v>295</v>
      </c>
      <c r="H198" s="457" t="s">
        <v>448</v>
      </c>
      <c r="I198" s="461"/>
      <c r="J198" s="462" t="s">
        <v>61</v>
      </c>
      <c r="K198" s="377" t="str">
        <f t="shared" si="101"/>
        <v>E3.P_E.MR1</v>
      </c>
      <c r="L198" s="413" t="s">
        <v>1195</v>
      </c>
      <c r="M198" s="414" t="s">
        <v>1190</v>
      </c>
      <c r="N198" s="378">
        <v>0</v>
      </c>
      <c r="O198" s="291">
        <v>4</v>
      </c>
      <c r="P198" s="380" t="s">
        <v>112</v>
      </c>
      <c r="Q198" s="381" t="str">
        <f t="shared" si="102"/>
        <v>E3.P_E.MR1-MP04-1</v>
      </c>
      <c r="R198" s="425" t="s">
        <v>1205</v>
      </c>
      <c r="S198" s="317" t="s">
        <v>1206</v>
      </c>
      <c r="T198" s="296">
        <v>0</v>
      </c>
      <c r="U198" s="297">
        <v>1</v>
      </c>
      <c r="V198" s="296" t="s">
        <v>67</v>
      </c>
      <c r="W198" s="324">
        <v>0.51</v>
      </c>
      <c r="X198" s="325">
        <v>0.16</v>
      </c>
      <c r="Y198" s="324">
        <v>0.16</v>
      </c>
      <c r="Z198" s="326">
        <v>0.17</v>
      </c>
      <c r="AA198" s="301"/>
      <c r="AB198" s="302"/>
      <c r="AC198" s="302"/>
      <c r="AD198" s="302"/>
      <c r="AE198" s="302"/>
      <c r="AF198" s="302"/>
      <c r="AG198" s="302"/>
      <c r="AH198" s="302"/>
      <c r="AI198" s="302"/>
      <c r="AJ198" s="302"/>
      <c r="AK198" s="302"/>
      <c r="AL198" s="302"/>
      <c r="AM198" s="302"/>
      <c r="AN198" s="302"/>
      <c r="AO198" s="302"/>
      <c r="AP198" s="302"/>
      <c r="AQ198" s="302"/>
      <c r="AR198" s="302"/>
      <c r="AS198" s="302"/>
      <c r="AT198" s="302"/>
      <c r="AU198" s="302"/>
      <c r="AV198" s="302"/>
      <c r="AW198" s="302"/>
      <c r="AX198" s="302"/>
      <c r="AY198" s="302"/>
      <c r="AZ198" s="302"/>
      <c r="BA198" s="302"/>
      <c r="BB198" s="302"/>
      <c r="BC198" s="303"/>
      <c r="BD198" s="304"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6" t="s">
        <v>1207</v>
      </c>
      <c r="EM198" s="321" t="s">
        <v>1205</v>
      </c>
      <c r="EN198" s="277" t="s">
        <v>1206</v>
      </c>
      <c r="EO198" s="277">
        <v>0</v>
      </c>
      <c r="EP198" s="277">
        <v>1</v>
      </c>
      <c r="EQ198" s="332">
        <v>0</v>
      </c>
      <c r="ER198" s="844">
        <v>0</v>
      </c>
      <c r="ES198" s="332">
        <v>0.5</v>
      </c>
      <c r="ET198" s="845">
        <v>0.5</v>
      </c>
    </row>
    <row r="199" spans="1:150" ht="42" customHeight="1" x14ac:dyDescent="0.2">
      <c r="A199" s="280" t="s">
        <v>90</v>
      </c>
      <c r="B199" s="433" t="s">
        <v>91</v>
      </c>
      <c r="C199" s="434" t="s">
        <v>992</v>
      </c>
      <c r="D199" s="434"/>
      <c r="E199" s="8" t="s">
        <v>695</v>
      </c>
      <c r="F199" s="284" t="str">
        <f t="shared" si="100"/>
        <v>E3.P_E</v>
      </c>
      <c r="G199" s="457" t="s">
        <v>295</v>
      </c>
      <c r="H199" s="457" t="s">
        <v>448</v>
      </c>
      <c r="I199" s="461"/>
      <c r="J199" s="462" t="s">
        <v>61</v>
      </c>
      <c r="K199" s="377" t="str">
        <f t="shared" si="101"/>
        <v>E3.P_E.MR1</v>
      </c>
      <c r="L199" s="413" t="s">
        <v>1195</v>
      </c>
      <c r="M199" s="414" t="s">
        <v>1190</v>
      </c>
      <c r="N199" s="378">
        <v>0</v>
      </c>
      <c r="O199" s="291">
        <v>4</v>
      </c>
      <c r="P199" s="380" t="s">
        <v>122</v>
      </c>
      <c r="Q199" s="381" t="str">
        <f t="shared" si="102"/>
        <v>E3.P_E.MR1-MP05-1</v>
      </c>
      <c r="R199" s="425" t="s">
        <v>1209</v>
      </c>
      <c r="S199" s="317" t="s">
        <v>1210</v>
      </c>
      <c r="T199" s="322">
        <v>0.3</v>
      </c>
      <c r="U199" s="323">
        <v>1</v>
      </c>
      <c r="V199" s="322" t="s">
        <v>67</v>
      </c>
      <c r="W199" s="318">
        <v>0</v>
      </c>
      <c r="X199" s="325">
        <v>32.83</v>
      </c>
      <c r="Y199" s="298">
        <v>33</v>
      </c>
      <c r="Z199" s="326">
        <v>34.17</v>
      </c>
      <c r="AA199" s="327"/>
      <c r="AB199" s="328"/>
      <c r="AC199" s="328"/>
      <c r="AD199" s="328"/>
      <c r="AE199" s="328"/>
      <c r="AF199" s="328"/>
      <c r="AG199" s="328"/>
      <c r="AH199" s="328"/>
      <c r="AI199" s="328"/>
      <c r="AJ199" s="328"/>
      <c r="AK199" s="328"/>
      <c r="AL199" s="328"/>
      <c r="AM199" s="328"/>
      <c r="AN199" s="328"/>
      <c r="AO199" s="328"/>
      <c r="AP199" s="328"/>
      <c r="AQ199" s="328"/>
      <c r="AR199" s="328"/>
      <c r="AS199" s="328"/>
      <c r="AT199" s="328"/>
      <c r="AU199" s="328"/>
      <c r="AV199" s="328"/>
      <c r="AW199" s="328"/>
      <c r="AX199" s="328"/>
      <c r="AY199" s="328"/>
      <c r="AZ199" s="328"/>
      <c r="BA199" s="328"/>
      <c r="BB199" s="328"/>
      <c r="BC199" s="329"/>
      <c r="BD199" s="304"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6" t="s">
        <v>1211</v>
      </c>
      <c r="EM199" s="321" t="s">
        <v>1209</v>
      </c>
      <c r="EN199" s="277" t="s">
        <v>1908</v>
      </c>
      <c r="EO199" s="279">
        <v>30</v>
      </c>
      <c r="EP199" s="850">
        <v>100</v>
      </c>
      <c r="EQ199" s="850">
        <v>0</v>
      </c>
      <c r="ER199" s="844">
        <v>80</v>
      </c>
      <c r="ES199" s="848">
        <v>20</v>
      </c>
      <c r="ET199" s="845">
        <v>0</v>
      </c>
    </row>
    <row r="200" spans="1:150" ht="54" customHeight="1" thickBot="1" x14ac:dyDescent="0.25">
      <c r="A200" s="280" t="s">
        <v>90</v>
      </c>
      <c r="B200" s="433" t="s">
        <v>91</v>
      </c>
      <c r="C200" s="434" t="s">
        <v>992</v>
      </c>
      <c r="D200" s="434"/>
      <c r="E200" s="8" t="s">
        <v>695</v>
      </c>
      <c r="F200" s="284" t="str">
        <f t="shared" si="100"/>
        <v>E3.P_E</v>
      </c>
      <c r="G200" s="569" t="s">
        <v>295</v>
      </c>
      <c r="H200" s="569" t="s">
        <v>448</v>
      </c>
      <c r="I200" s="467"/>
      <c r="J200" s="468" t="s">
        <v>61</v>
      </c>
      <c r="K200" s="469" t="str">
        <f t="shared" si="101"/>
        <v>E3.P_E.MR1</v>
      </c>
      <c r="L200" s="429" t="s">
        <v>1195</v>
      </c>
      <c r="M200" s="430" t="s">
        <v>1190</v>
      </c>
      <c r="N200" s="392">
        <v>0</v>
      </c>
      <c r="O200" s="431">
        <v>4</v>
      </c>
      <c r="P200" s="394" t="s">
        <v>132</v>
      </c>
      <c r="Q200" s="395" t="str">
        <f t="shared" si="102"/>
        <v>E3.P_E.MR1-MP06-1</v>
      </c>
      <c r="R200" s="480" t="s">
        <v>1213</v>
      </c>
      <c r="S200" s="340" t="s">
        <v>1214</v>
      </c>
      <c r="T200" s="341">
        <v>0</v>
      </c>
      <c r="U200" s="342">
        <v>1</v>
      </c>
      <c r="V200" s="296" t="s">
        <v>67</v>
      </c>
      <c r="W200" s="324">
        <v>0.51</v>
      </c>
      <c r="X200" s="325">
        <v>0.16</v>
      </c>
      <c r="Y200" s="324">
        <v>0.16</v>
      </c>
      <c r="Z200" s="326">
        <v>0.17</v>
      </c>
      <c r="AA200" s="301"/>
      <c r="AB200" s="302"/>
      <c r="AC200" s="302"/>
      <c r="AD200" s="302"/>
      <c r="AE200" s="302"/>
      <c r="AF200" s="302"/>
      <c r="AG200" s="302"/>
      <c r="AH200" s="302"/>
      <c r="AI200" s="302"/>
      <c r="AJ200" s="302"/>
      <c r="AK200" s="302"/>
      <c r="AL200" s="302"/>
      <c r="AM200" s="302"/>
      <c r="AN200" s="302"/>
      <c r="AO200" s="302"/>
      <c r="AP200" s="302"/>
      <c r="AQ200" s="302"/>
      <c r="AR200" s="302"/>
      <c r="AS200" s="302"/>
      <c r="AT200" s="302"/>
      <c r="AU200" s="302"/>
      <c r="AV200" s="302"/>
      <c r="AW200" s="302"/>
      <c r="AX200" s="302"/>
      <c r="AY200" s="302"/>
      <c r="AZ200" s="302"/>
      <c r="BA200" s="302"/>
      <c r="BB200" s="302"/>
      <c r="BC200" s="303"/>
      <c r="BD200" s="304"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6" t="s">
        <v>1215</v>
      </c>
      <c r="EM200" s="321" t="s">
        <v>1213</v>
      </c>
      <c r="EN200" s="277" t="s">
        <v>1214</v>
      </c>
      <c r="EO200" s="277">
        <v>0</v>
      </c>
      <c r="EP200" s="277">
        <v>1</v>
      </c>
      <c r="EQ200" s="332">
        <v>0.51</v>
      </c>
      <c r="ER200" s="332">
        <v>0.16</v>
      </c>
      <c r="ES200" s="332">
        <v>0.16</v>
      </c>
      <c r="ET200" s="842">
        <v>0.17</v>
      </c>
    </row>
    <row r="201" spans="1:150" ht="119.25" customHeight="1" x14ac:dyDescent="0.2">
      <c r="A201" s="280" t="s">
        <v>90</v>
      </c>
      <c r="B201" s="433" t="s">
        <v>91</v>
      </c>
      <c r="C201" s="434" t="s">
        <v>992</v>
      </c>
      <c r="D201" s="435" t="s">
        <v>1217</v>
      </c>
      <c r="E201" s="3" t="s">
        <v>718</v>
      </c>
      <c r="F201" s="436" t="str">
        <f t="shared" si="100"/>
        <v>E3.P_F</v>
      </c>
      <c r="G201" s="437" t="s">
        <v>307</v>
      </c>
      <c r="H201" s="482" t="s">
        <v>459</v>
      </c>
      <c r="I201" s="458" t="s">
        <v>1218</v>
      </c>
      <c r="J201" s="459" t="s">
        <v>61</v>
      </c>
      <c r="K201" s="460" t="str">
        <f t="shared" si="101"/>
        <v>E3.P_F.MR1</v>
      </c>
      <c r="L201" s="364" t="s">
        <v>437</v>
      </c>
      <c r="M201" s="365" t="s">
        <v>1219</v>
      </c>
      <c r="N201" s="484">
        <v>0</v>
      </c>
      <c r="O201" s="410">
        <v>0.2</v>
      </c>
      <c r="P201" s="689" t="s">
        <v>64</v>
      </c>
      <c r="Q201" s="251" t="str">
        <f t="shared" si="102"/>
        <v>E3.P_F.MR1-MP01-1</v>
      </c>
      <c r="R201" s="421" t="s">
        <v>1220</v>
      </c>
      <c r="S201" s="371" t="s">
        <v>282</v>
      </c>
      <c r="T201" s="372">
        <v>0</v>
      </c>
      <c r="U201" s="373">
        <v>1</v>
      </c>
      <c r="V201" s="296" t="s">
        <v>67</v>
      </c>
      <c r="W201" s="324">
        <v>0.25</v>
      </c>
      <c r="X201" s="325">
        <v>0.25</v>
      </c>
      <c r="Y201" s="324">
        <v>0.25</v>
      </c>
      <c r="Z201" s="326">
        <v>0.25</v>
      </c>
      <c r="AA201" s="594">
        <v>0</v>
      </c>
      <c r="AB201" s="595">
        <v>0</v>
      </c>
      <c r="AC201" s="595">
        <v>0</v>
      </c>
      <c r="AD201" s="595">
        <v>0</v>
      </c>
      <c r="AE201" s="595">
        <v>0</v>
      </c>
      <c r="AF201" s="595">
        <v>50000000</v>
      </c>
      <c r="AG201" s="595">
        <f t="shared" ref="AG201" si="147">SUM(AA201:AF201)</f>
        <v>50000000</v>
      </c>
      <c r="AH201" s="595"/>
      <c r="AI201" s="595">
        <f>AB201*1.035</f>
        <v>0</v>
      </c>
      <c r="AJ201" s="595"/>
      <c r="AK201" s="595">
        <f>AD201*1.035</f>
        <v>0</v>
      </c>
      <c r="AL201" s="595">
        <f t="shared" ref="AL201" si="148">AE201*1.035</f>
        <v>0</v>
      </c>
      <c r="AM201" s="595">
        <v>120000000</v>
      </c>
      <c r="AN201" s="595">
        <f t="shared" ref="AN201" si="149">SUM(AH201:AM201)</f>
        <v>120000000</v>
      </c>
      <c r="AO201" s="595"/>
      <c r="AP201" s="595">
        <f>AI201*1.035</f>
        <v>0</v>
      </c>
      <c r="AQ201" s="595"/>
      <c r="AR201" s="595">
        <f>AK201*1.035</f>
        <v>0</v>
      </c>
      <c r="AS201" s="595">
        <f>AL201*1.035</f>
        <v>0</v>
      </c>
      <c r="AT201" s="595">
        <v>171367000</v>
      </c>
      <c r="AU201" s="595">
        <f t="shared" ref="AU201" si="150">SUM(AO201:AT201)</f>
        <v>171367000</v>
      </c>
      <c r="AV201" s="595"/>
      <c r="AW201" s="595">
        <f>AP201*1.035</f>
        <v>0</v>
      </c>
      <c r="AX201" s="595"/>
      <c r="AY201" s="595">
        <f>AR201*1.035</f>
        <v>0</v>
      </c>
      <c r="AZ201" s="595">
        <f>AS201*1.035</f>
        <v>0</v>
      </c>
      <c r="BA201" s="595">
        <v>148000000</v>
      </c>
      <c r="BB201" s="595">
        <f t="shared" ref="BB201" si="151">SUM(AV201:BA201)</f>
        <v>148000000</v>
      </c>
      <c r="BC201" s="663">
        <f t="shared" ref="BC201" si="152">+BB201+AU201+AN201+AG201</f>
        <v>489367000</v>
      </c>
      <c r="BD201" s="304"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7" t="s">
        <v>1222</v>
      </c>
      <c r="EM201" s="321" t="s">
        <v>1220</v>
      </c>
      <c r="EN201" s="277" t="s">
        <v>282</v>
      </c>
      <c r="EO201" s="277">
        <v>0</v>
      </c>
      <c r="EP201" s="277">
        <v>1</v>
      </c>
      <c r="EQ201" s="332">
        <v>0.25</v>
      </c>
      <c r="ER201" s="844">
        <v>0.13</v>
      </c>
      <c r="ES201" s="844">
        <v>0.37</v>
      </c>
      <c r="ET201" s="842">
        <v>0.25</v>
      </c>
    </row>
    <row r="202" spans="1:150" ht="57.75" customHeight="1" x14ac:dyDescent="0.2">
      <c r="A202" s="280" t="s">
        <v>90</v>
      </c>
      <c r="B202" s="433" t="s">
        <v>91</v>
      </c>
      <c r="C202" s="434" t="s">
        <v>992</v>
      </c>
      <c r="D202" s="434"/>
      <c r="E202" s="8" t="s">
        <v>718</v>
      </c>
      <c r="F202" s="284" t="str">
        <f t="shared" ref="F202:F265" si="153">+CONCATENATE(A202,E202)</f>
        <v>E3.P_F</v>
      </c>
      <c r="G202" s="457" t="s">
        <v>307</v>
      </c>
      <c r="H202" s="457" t="s">
        <v>459</v>
      </c>
      <c r="I202" s="461"/>
      <c r="J202" s="462" t="s">
        <v>61</v>
      </c>
      <c r="K202" s="377" t="str">
        <f t="shared" ref="K202:K265" si="154">+CONCATENATE(F202,".",J202)</f>
        <v>E3.P_F.MR1</v>
      </c>
      <c r="L202" s="413" t="s">
        <v>437</v>
      </c>
      <c r="M202" s="414" t="s">
        <v>1219</v>
      </c>
      <c r="N202" s="496">
        <v>0</v>
      </c>
      <c r="O202" s="416">
        <v>0.2</v>
      </c>
      <c r="P202" s="315" t="s">
        <v>87</v>
      </c>
      <c r="Q202" s="293" t="str">
        <f t="shared" ref="Q202:Q265" si="155">+CONCATENATE(K202,"-",P202)</f>
        <v>E3.P_F.MR1-MP02-1</v>
      </c>
      <c r="R202" s="425" t="s">
        <v>1224</v>
      </c>
      <c r="S202" s="317" t="s">
        <v>1225</v>
      </c>
      <c r="T202" s="296">
        <v>2</v>
      </c>
      <c r="U202" s="297">
        <v>2</v>
      </c>
      <c r="V202" s="296" t="s">
        <v>102</v>
      </c>
      <c r="W202" s="318">
        <v>0.5</v>
      </c>
      <c r="X202" s="333">
        <v>0.5</v>
      </c>
      <c r="Y202" s="318">
        <v>0.5</v>
      </c>
      <c r="Z202" s="319">
        <v>0.5</v>
      </c>
      <c r="AA202" s="301"/>
      <c r="AB202" s="302"/>
      <c r="AC202" s="302"/>
      <c r="AD202" s="302"/>
      <c r="AE202" s="302"/>
      <c r="AF202" s="302"/>
      <c r="AG202" s="302"/>
      <c r="AH202" s="302"/>
      <c r="AI202" s="302"/>
      <c r="AJ202" s="302"/>
      <c r="AK202" s="302"/>
      <c r="AL202" s="302"/>
      <c r="AM202" s="302"/>
      <c r="AN202" s="302"/>
      <c r="AO202" s="302"/>
      <c r="AP202" s="302"/>
      <c r="AQ202" s="302"/>
      <c r="AR202" s="302"/>
      <c r="AS202" s="302"/>
      <c r="AT202" s="302"/>
      <c r="AU202" s="302"/>
      <c r="AV202" s="302"/>
      <c r="AW202" s="302"/>
      <c r="AX202" s="302"/>
      <c r="AY202" s="302"/>
      <c r="AZ202" s="302"/>
      <c r="BA202" s="302"/>
      <c r="BB202" s="302"/>
      <c r="BC202" s="303"/>
      <c r="BD202" s="304"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7" t="s">
        <v>1226</v>
      </c>
      <c r="EM202" s="321" t="s">
        <v>1224</v>
      </c>
      <c r="EN202" s="277" t="s">
        <v>1225</v>
      </c>
      <c r="EO202" s="277">
        <v>2</v>
      </c>
      <c r="EP202" s="277">
        <v>2</v>
      </c>
      <c r="EQ202" s="279">
        <v>0</v>
      </c>
      <c r="ER202" s="332">
        <v>0.75</v>
      </c>
      <c r="ES202" s="332">
        <v>0.75</v>
      </c>
      <c r="ET202" s="847">
        <v>0.5</v>
      </c>
    </row>
    <row r="203" spans="1:150" ht="42" customHeight="1" x14ac:dyDescent="0.2">
      <c r="A203" s="280" t="s">
        <v>90</v>
      </c>
      <c r="B203" s="433" t="s">
        <v>91</v>
      </c>
      <c r="C203" s="434" t="s">
        <v>992</v>
      </c>
      <c r="D203" s="434"/>
      <c r="E203" s="8" t="s">
        <v>718</v>
      </c>
      <c r="F203" s="284" t="str">
        <f t="shared" si="153"/>
        <v>E3.P_F</v>
      </c>
      <c r="G203" s="457" t="s">
        <v>307</v>
      </c>
      <c r="H203" s="457" t="s">
        <v>459</v>
      </c>
      <c r="I203" s="461"/>
      <c r="J203" s="462" t="s">
        <v>61</v>
      </c>
      <c r="K203" s="377" t="str">
        <f t="shared" si="154"/>
        <v>E3.P_F.MR1</v>
      </c>
      <c r="L203" s="413" t="s">
        <v>437</v>
      </c>
      <c r="M203" s="414" t="s">
        <v>1219</v>
      </c>
      <c r="N203" s="496">
        <v>0</v>
      </c>
      <c r="O203" s="416">
        <v>0.2</v>
      </c>
      <c r="P203" s="315" t="s">
        <v>99</v>
      </c>
      <c r="Q203" s="293" t="str">
        <f t="shared" si="155"/>
        <v>E3.P_F.MR1-MP03-1</v>
      </c>
      <c r="R203" s="425" t="s">
        <v>1228</v>
      </c>
      <c r="S203" s="317" t="s">
        <v>1229</v>
      </c>
      <c r="T203" s="690">
        <v>0.25</v>
      </c>
      <c r="U203" s="385">
        <v>1</v>
      </c>
      <c r="V203" s="384" t="s">
        <v>67</v>
      </c>
      <c r="W203" s="298">
        <v>0</v>
      </c>
      <c r="X203" s="325">
        <v>0.25</v>
      </c>
      <c r="Y203" s="318">
        <v>0.5</v>
      </c>
      <c r="Z203" s="326">
        <v>0.25</v>
      </c>
      <c r="AA203" s="386"/>
      <c r="AB203" s="387"/>
      <c r="AC203" s="387"/>
      <c r="AD203" s="387"/>
      <c r="AE203" s="387"/>
      <c r="AF203" s="387"/>
      <c r="AG203" s="387"/>
      <c r="AH203" s="387"/>
      <c r="AI203" s="387"/>
      <c r="AJ203" s="387"/>
      <c r="AK203" s="387"/>
      <c r="AL203" s="387"/>
      <c r="AM203" s="387"/>
      <c r="AN203" s="387"/>
      <c r="AO203" s="387"/>
      <c r="AP203" s="387"/>
      <c r="AQ203" s="387"/>
      <c r="AR203" s="387"/>
      <c r="AS203" s="387"/>
      <c r="AT203" s="387"/>
      <c r="AU203" s="387"/>
      <c r="AV203" s="387"/>
      <c r="AW203" s="387"/>
      <c r="AX203" s="387"/>
      <c r="AY203" s="387"/>
      <c r="AZ203" s="387"/>
      <c r="BA203" s="387"/>
      <c r="BB203" s="387"/>
      <c r="BC203" s="388"/>
      <c r="BD203" s="304"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7" t="s">
        <v>1230</v>
      </c>
      <c r="EM203" s="321" t="s">
        <v>1228</v>
      </c>
      <c r="EN203" s="277" t="s">
        <v>1229</v>
      </c>
      <c r="EO203" s="691">
        <v>0.25</v>
      </c>
      <c r="EP203" s="389">
        <v>1</v>
      </c>
      <c r="EQ203" s="278">
        <v>0</v>
      </c>
      <c r="ER203" s="844">
        <v>0</v>
      </c>
      <c r="ES203" s="279">
        <v>0.5</v>
      </c>
      <c r="ET203" s="845">
        <v>0.5</v>
      </c>
    </row>
    <row r="204" spans="1:150" ht="61.5" customHeight="1" x14ac:dyDescent="0.2">
      <c r="A204" s="280" t="s">
        <v>90</v>
      </c>
      <c r="B204" s="433" t="s">
        <v>91</v>
      </c>
      <c r="C204" s="434" t="s">
        <v>992</v>
      </c>
      <c r="D204" s="434"/>
      <c r="E204" s="8" t="s">
        <v>718</v>
      </c>
      <c r="F204" s="284" t="str">
        <f t="shared" si="153"/>
        <v>E3.P_F</v>
      </c>
      <c r="G204" s="457" t="s">
        <v>307</v>
      </c>
      <c r="H204" s="457" t="s">
        <v>459</v>
      </c>
      <c r="I204" s="461"/>
      <c r="J204" s="462" t="s">
        <v>61</v>
      </c>
      <c r="K204" s="377" t="str">
        <f t="shared" si="154"/>
        <v>E3.P_F.MR1</v>
      </c>
      <c r="L204" s="413" t="s">
        <v>437</v>
      </c>
      <c r="M204" s="414" t="s">
        <v>1219</v>
      </c>
      <c r="N204" s="496">
        <v>0</v>
      </c>
      <c r="O204" s="416">
        <v>0.2</v>
      </c>
      <c r="P204" s="315" t="s">
        <v>112</v>
      </c>
      <c r="Q204" s="293" t="str">
        <f t="shared" si="155"/>
        <v>E3.P_F.MR1-MP04-1</v>
      </c>
      <c r="R204" s="425" t="s">
        <v>1232</v>
      </c>
      <c r="S204" s="317" t="s">
        <v>1233</v>
      </c>
      <c r="T204" s="384">
        <v>20</v>
      </c>
      <c r="U204" s="385">
        <v>20</v>
      </c>
      <c r="V204" s="384" t="s">
        <v>102</v>
      </c>
      <c r="W204" s="298">
        <v>4</v>
      </c>
      <c r="X204" s="299">
        <v>6</v>
      </c>
      <c r="Y204" s="298">
        <v>8</v>
      </c>
      <c r="Z204" s="300">
        <v>2</v>
      </c>
      <c r="AA204" s="386"/>
      <c r="AB204" s="387"/>
      <c r="AC204" s="387"/>
      <c r="AD204" s="387"/>
      <c r="AE204" s="387"/>
      <c r="AF204" s="387"/>
      <c r="AG204" s="387"/>
      <c r="AH204" s="387"/>
      <c r="AI204" s="387"/>
      <c r="AJ204" s="387"/>
      <c r="AK204" s="387"/>
      <c r="AL204" s="387"/>
      <c r="AM204" s="387"/>
      <c r="AN204" s="387"/>
      <c r="AO204" s="387"/>
      <c r="AP204" s="387"/>
      <c r="AQ204" s="387"/>
      <c r="AR204" s="387"/>
      <c r="AS204" s="387"/>
      <c r="AT204" s="387"/>
      <c r="AU204" s="387"/>
      <c r="AV204" s="387"/>
      <c r="AW204" s="387"/>
      <c r="AX204" s="387"/>
      <c r="AY204" s="387"/>
      <c r="AZ204" s="387"/>
      <c r="BA204" s="387"/>
      <c r="BB204" s="387"/>
      <c r="BC204" s="388"/>
      <c r="BD204" s="304"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7" t="s">
        <v>1234</v>
      </c>
      <c r="EM204" s="321" t="s">
        <v>1232</v>
      </c>
      <c r="EN204" s="277" t="s">
        <v>1233</v>
      </c>
      <c r="EO204" s="389">
        <v>20</v>
      </c>
      <c r="EP204" s="389">
        <v>20</v>
      </c>
      <c r="EQ204" s="278">
        <v>4</v>
      </c>
      <c r="ER204" s="278">
        <v>6</v>
      </c>
      <c r="ES204" s="848">
        <v>6</v>
      </c>
      <c r="ET204" s="849">
        <v>4</v>
      </c>
    </row>
    <row r="205" spans="1:150" ht="58.5" customHeight="1" thickBot="1" x14ac:dyDescent="0.25">
      <c r="A205" s="280" t="s">
        <v>90</v>
      </c>
      <c r="B205" s="433" t="s">
        <v>91</v>
      </c>
      <c r="C205" s="434" t="s">
        <v>992</v>
      </c>
      <c r="D205" s="434"/>
      <c r="E205" s="8" t="s">
        <v>718</v>
      </c>
      <c r="F205" s="284" t="str">
        <f t="shared" si="153"/>
        <v>E3.P_F</v>
      </c>
      <c r="G205" s="457" t="s">
        <v>307</v>
      </c>
      <c r="H205" s="457" t="s">
        <v>459</v>
      </c>
      <c r="I205" s="467"/>
      <c r="J205" s="468" t="s">
        <v>61</v>
      </c>
      <c r="K205" s="469" t="str">
        <f t="shared" si="154"/>
        <v>E3.P_F.MR1</v>
      </c>
      <c r="L205" s="429" t="s">
        <v>437</v>
      </c>
      <c r="M205" s="430" t="s">
        <v>1219</v>
      </c>
      <c r="N205" s="502">
        <v>0</v>
      </c>
      <c r="O205" s="419">
        <v>0.2</v>
      </c>
      <c r="P205" s="350" t="s">
        <v>122</v>
      </c>
      <c r="Q205" s="351" t="str">
        <f t="shared" si="155"/>
        <v>E3.P_F.MR1-MP05-1</v>
      </c>
      <c r="R205" s="480" t="s">
        <v>1236</v>
      </c>
      <c r="S205" s="340" t="s">
        <v>1237</v>
      </c>
      <c r="T205" s="623">
        <v>1</v>
      </c>
      <c r="U205" s="624">
        <v>1</v>
      </c>
      <c r="V205" s="623" t="s">
        <v>102</v>
      </c>
      <c r="W205" s="506">
        <v>0</v>
      </c>
      <c r="X205" s="507">
        <v>0.33</v>
      </c>
      <c r="Y205" s="508">
        <v>0.33</v>
      </c>
      <c r="Z205" s="640">
        <v>0.34</v>
      </c>
      <c r="AA205" s="386"/>
      <c r="AB205" s="387"/>
      <c r="AC205" s="387"/>
      <c r="AD205" s="387"/>
      <c r="AE205" s="387"/>
      <c r="AF205" s="387"/>
      <c r="AG205" s="387"/>
      <c r="AH205" s="387"/>
      <c r="AI205" s="387"/>
      <c r="AJ205" s="387"/>
      <c r="AK205" s="387"/>
      <c r="AL205" s="387"/>
      <c r="AM205" s="387"/>
      <c r="AN205" s="387"/>
      <c r="AO205" s="387"/>
      <c r="AP205" s="387"/>
      <c r="AQ205" s="387"/>
      <c r="AR205" s="387"/>
      <c r="AS205" s="387"/>
      <c r="AT205" s="387"/>
      <c r="AU205" s="387"/>
      <c r="AV205" s="387"/>
      <c r="AW205" s="387"/>
      <c r="AX205" s="387"/>
      <c r="AY205" s="387"/>
      <c r="AZ205" s="387"/>
      <c r="BA205" s="387"/>
      <c r="BB205" s="387"/>
      <c r="BC205" s="388"/>
      <c r="BD205" s="304"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7" t="s">
        <v>1238</v>
      </c>
      <c r="EM205" s="321" t="s">
        <v>1236</v>
      </c>
      <c r="EN205" s="277" t="s">
        <v>1237</v>
      </c>
      <c r="EO205" s="389">
        <v>1</v>
      </c>
      <c r="EP205" s="389">
        <v>1</v>
      </c>
      <c r="EQ205" s="278">
        <v>0</v>
      </c>
      <c r="ER205" s="844">
        <v>0.25</v>
      </c>
      <c r="ES205" s="844">
        <v>0.38</v>
      </c>
      <c r="ET205" s="845">
        <v>0.37</v>
      </c>
    </row>
    <row r="206" spans="1:150" ht="105.75" customHeight="1" x14ac:dyDescent="0.2">
      <c r="A206" s="280" t="s">
        <v>90</v>
      </c>
      <c r="B206" s="433" t="s">
        <v>91</v>
      </c>
      <c r="C206" s="434" t="s">
        <v>992</v>
      </c>
      <c r="D206" s="435" t="s">
        <v>1217</v>
      </c>
      <c r="E206" s="3" t="s">
        <v>752</v>
      </c>
      <c r="F206" s="436" t="str">
        <f t="shared" si="153"/>
        <v>E3.P_G</v>
      </c>
      <c r="G206" s="692" t="s">
        <v>318</v>
      </c>
      <c r="H206" s="693" t="s">
        <v>467</v>
      </c>
      <c r="I206" s="458" t="s">
        <v>1240</v>
      </c>
      <c r="J206" s="459" t="s">
        <v>61</v>
      </c>
      <c r="K206" s="460" t="str">
        <f t="shared" si="154"/>
        <v>E3.P_G.MR1</v>
      </c>
      <c r="L206" s="364" t="s">
        <v>444</v>
      </c>
      <c r="M206" s="365" t="s">
        <v>1241</v>
      </c>
      <c r="N206" s="249">
        <v>5</v>
      </c>
      <c r="O206" s="249">
        <v>5</v>
      </c>
      <c r="P206" s="368" t="s">
        <v>64</v>
      </c>
      <c r="Q206" s="369" t="str">
        <f t="shared" si="155"/>
        <v>E3.P_G.MR1-MP01-1</v>
      </c>
      <c r="R206" s="421" t="s">
        <v>1242</v>
      </c>
      <c r="S206" s="371" t="s">
        <v>1243</v>
      </c>
      <c r="T206" s="372">
        <v>0</v>
      </c>
      <c r="U206" s="373">
        <v>1</v>
      </c>
      <c r="V206" s="372" t="s">
        <v>67</v>
      </c>
      <c r="W206" s="257">
        <v>0</v>
      </c>
      <c r="X206" s="258">
        <v>0.4</v>
      </c>
      <c r="Y206" s="259">
        <v>0.3</v>
      </c>
      <c r="Z206" s="260">
        <v>0.3</v>
      </c>
      <c r="AA206" s="594">
        <v>0</v>
      </c>
      <c r="AB206" s="595">
        <v>0</v>
      </c>
      <c r="AC206" s="595">
        <v>0</v>
      </c>
      <c r="AD206" s="595">
        <v>0</v>
      </c>
      <c r="AE206" s="595">
        <v>0</v>
      </c>
      <c r="AF206" s="595">
        <v>674581000</v>
      </c>
      <c r="AG206" s="595">
        <f t="shared" ref="AG206" si="156">SUM(AA206:AF206)</f>
        <v>674581000</v>
      </c>
      <c r="AH206" s="595"/>
      <c r="AI206" s="595">
        <f>AB206*1.035</f>
        <v>0</v>
      </c>
      <c r="AJ206" s="595"/>
      <c r="AK206" s="595">
        <f>AD206*1.035</f>
        <v>0</v>
      </c>
      <c r="AL206" s="595">
        <f t="shared" ref="AL206" si="157">AE206*1.035</f>
        <v>0</v>
      </c>
      <c r="AM206" s="595">
        <v>713610000</v>
      </c>
      <c r="AN206" s="595">
        <f t="shared" ref="AN206" si="158">SUM(AH206:AM206)</f>
        <v>713610000</v>
      </c>
      <c r="AO206" s="595"/>
      <c r="AP206" s="595">
        <f t="shared" ref="AP206" si="159">AI206*1.035</f>
        <v>0</v>
      </c>
      <c r="AQ206" s="595"/>
      <c r="AR206" s="595">
        <f t="shared" ref="AR206:AS206" si="160">AK206*1.035</f>
        <v>0</v>
      </c>
      <c r="AS206" s="595">
        <f t="shared" si="160"/>
        <v>0</v>
      </c>
      <c r="AT206" s="595">
        <v>749291000</v>
      </c>
      <c r="AU206" s="595">
        <f t="shared" ref="AU206" si="161">SUM(AO206:AT206)</f>
        <v>749291000</v>
      </c>
      <c r="AV206" s="595"/>
      <c r="AW206" s="595">
        <f t="shared" ref="AW206" si="162">AP206*1.035</f>
        <v>0</v>
      </c>
      <c r="AX206" s="595"/>
      <c r="AY206" s="595">
        <f t="shared" ref="AY206:AZ206" si="163">AR206*1.035</f>
        <v>0</v>
      </c>
      <c r="AZ206" s="595">
        <f t="shared" si="163"/>
        <v>0</v>
      </c>
      <c r="BA206" s="595">
        <v>754803000</v>
      </c>
      <c r="BB206" s="595">
        <f t="shared" ref="BB206" si="164">SUM(AV206:BA206)</f>
        <v>754803000</v>
      </c>
      <c r="BC206" s="663">
        <f t="shared" ref="BC206" si="165">+BB206+AU206+AN206+AG206</f>
        <v>2892285000</v>
      </c>
      <c r="BD206" s="304"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6" t="s">
        <v>1244</v>
      </c>
      <c r="EM206" s="321" t="s">
        <v>1242</v>
      </c>
      <c r="EN206" s="277" t="s">
        <v>1243</v>
      </c>
      <c r="EO206" s="277">
        <v>0</v>
      </c>
      <c r="EP206" s="277">
        <v>1</v>
      </c>
      <c r="EQ206" s="278">
        <v>0</v>
      </c>
      <c r="ER206" s="838">
        <v>0</v>
      </c>
      <c r="ES206" s="838">
        <v>0.5</v>
      </c>
      <c r="ET206" s="839">
        <v>0.5</v>
      </c>
    </row>
    <row r="207" spans="1:150" ht="54.75" customHeight="1" x14ac:dyDescent="0.2">
      <c r="A207" s="280" t="s">
        <v>90</v>
      </c>
      <c r="B207" s="433" t="s">
        <v>91</v>
      </c>
      <c r="C207" s="434" t="s">
        <v>992</v>
      </c>
      <c r="D207" s="434"/>
      <c r="E207" s="8" t="s">
        <v>752</v>
      </c>
      <c r="F207" s="284" t="str">
        <f t="shared" si="153"/>
        <v>E3.P_G</v>
      </c>
      <c r="G207" s="694" t="s">
        <v>318</v>
      </c>
      <c r="H207" s="694" t="s">
        <v>467</v>
      </c>
      <c r="I207" s="461"/>
      <c r="J207" s="462" t="s">
        <v>61</v>
      </c>
      <c r="K207" s="377" t="str">
        <f t="shared" si="154"/>
        <v>E3.P_G.MR1</v>
      </c>
      <c r="L207" s="413" t="s">
        <v>444</v>
      </c>
      <c r="M207" s="414" t="s">
        <v>1241</v>
      </c>
      <c r="N207" s="291">
        <v>5</v>
      </c>
      <c r="O207" s="291">
        <v>5</v>
      </c>
      <c r="P207" s="380" t="s">
        <v>87</v>
      </c>
      <c r="Q207" s="381" t="str">
        <f t="shared" si="155"/>
        <v>E3.P_G.MR1-MP02-1</v>
      </c>
      <c r="R207" s="425" t="s">
        <v>1246</v>
      </c>
      <c r="S207" s="317" t="s">
        <v>874</v>
      </c>
      <c r="T207" s="296">
        <v>1</v>
      </c>
      <c r="U207" s="297">
        <v>1</v>
      </c>
      <c r="V207" s="296" t="s">
        <v>102</v>
      </c>
      <c r="W207" s="318">
        <v>0.2</v>
      </c>
      <c r="X207" s="333">
        <v>0.3</v>
      </c>
      <c r="Y207" s="318">
        <v>0.3</v>
      </c>
      <c r="Z207" s="319">
        <v>0.2</v>
      </c>
      <c r="AA207" s="301"/>
      <c r="AB207" s="302"/>
      <c r="AC207" s="302"/>
      <c r="AD207" s="302"/>
      <c r="AE207" s="302"/>
      <c r="AF207" s="302"/>
      <c r="AG207" s="302"/>
      <c r="AH207" s="302"/>
      <c r="AI207" s="302"/>
      <c r="AJ207" s="302"/>
      <c r="AK207" s="302"/>
      <c r="AL207" s="302"/>
      <c r="AM207" s="302"/>
      <c r="AN207" s="302"/>
      <c r="AO207" s="302"/>
      <c r="AP207" s="302"/>
      <c r="AQ207" s="302"/>
      <c r="AR207" s="302"/>
      <c r="AS207" s="302"/>
      <c r="AT207" s="302"/>
      <c r="AU207" s="302"/>
      <c r="AV207" s="302"/>
      <c r="AW207" s="302"/>
      <c r="AX207" s="302"/>
      <c r="AY207" s="302"/>
      <c r="AZ207" s="302"/>
      <c r="BA207" s="302"/>
      <c r="BB207" s="302"/>
      <c r="BC207" s="303"/>
      <c r="BD207" s="304"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6" t="s">
        <v>1247</v>
      </c>
      <c r="EM207" s="321" t="s">
        <v>1246</v>
      </c>
      <c r="EN207" s="277" t="s">
        <v>874</v>
      </c>
      <c r="EO207" s="277">
        <v>1</v>
      </c>
      <c r="EP207" s="277">
        <v>1</v>
      </c>
      <c r="EQ207" s="279">
        <v>0.2</v>
      </c>
      <c r="ER207" s="279">
        <v>0.3</v>
      </c>
      <c r="ES207" s="279">
        <v>0.3</v>
      </c>
      <c r="ET207" s="847">
        <v>0.2</v>
      </c>
    </row>
    <row r="208" spans="1:150" ht="53.25" customHeight="1" x14ac:dyDescent="0.2">
      <c r="A208" s="280" t="s">
        <v>90</v>
      </c>
      <c r="B208" s="433" t="s">
        <v>91</v>
      </c>
      <c r="C208" s="434" t="s">
        <v>992</v>
      </c>
      <c r="D208" s="434"/>
      <c r="E208" s="8" t="s">
        <v>752</v>
      </c>
      <c r="F208" s="284" t="str">
        <f t="shared" si="153"/>
        <v>E3.P_G</v>
      </c>
      <c r="G208" s="694" t="s">
        <v>318</v>
      </c>
      <c r="H208" s="694" t="s">
        <v>467</v>
      </c>
      <c r="I208" s="461"/>
      <c r="J208" s="462" t="s">
        <v>61</v>
      </c>
      <c r="K208" s="377" t="str">
        <f t="shared" si="154"/>
        <v>E3.P_G.MR1</v>
      </c>
      <c r="L208" s="413" t="s">
        <v>444</v>
      </c>
      <c r="M208" s="414" t="s">
        <v>1241</v>
      </c>
      <c r="N208" s="291">
        <v>5</v>
      </c>
      <c r="O208" s="291">
        <v>5</v>
      </c>
      <c r="P208" s="380" t="s">
        <v>99</v>
      </c>
      <c r="Q208" s="381" t="str">
        <f t="shared" si="155"/>
        <v>E3.P_G.MR1-MP03-1</v>
      </c>
      <c r="R208" s="425" t="s">
        <v>1249</v>
      </c>
      <c r="S208" s="317" t="s">
        <v>1250</v>
      </c>
      <c r="T208" s="384">
        <v>24</v>
      </c>
      <c r="U208" s="385">
        <v>80</v>
      </c>
      <c r="V208" s="384" t="s">
        <v>67</v>
      </c>
      <c r="W208" s="298">
        <v>0</v>
      </c>
      <c r="X208" s="299">
        <v>30</v>
      </c>
      <c r="Y208" s="298">
        <v>30</v>
      </c>
      <c r="Z208" s="300">
        <v>20</v>
      </c>
      <c r="AA208" s="386"/>
      <c r="AB208" s="387"/>
      <c r="AC208" s="387"/>
      <c r="AD208" s="387"/>
      <c r="AE208" s="387"/>
      <c r="AF208" s="387"/>
      <c r="AG208" s="387"/>
      <c r="AH208" s="387"/>
      <c r="AI208" s="387"/>
      <c r="AJ208" s="387"/>
      <c r="AK208" s="387"/>
      <c r="AL208" s="387"/>
      <c r="AM208" s="387"/>
      <c r="AN208" s="387"/>
      <c r="AO208" s="387"/>
      <c r="AP208" s="387"/>
      <c r="AQ208" s="387"/>
      <c r="AR208" s="387"/>
      <c r="AS208" s="387"/>
      <c r="AT208" s="387"/>
      <c r="AU208" s="387"/>
      <c r="AV208" s="387"/>
      <c r="AW208" s="387"/>
      <c r="AX208" s="387"/>
      <c r="AY208" s="387"/>
      <c r="AZ208" s="387"/>
      <c r="BA208" s="387"/>
      <c r="BB208" s="387"/>
      <c r="BC208" s="388"/>
      <c r="BD208" s="304"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6" t="s">
        <v>1251</v>
      </c>
      <c r="EM208" s="321" t="s">
        <v>1249</v>
      </c>
      <c r="EN208" s="277" t="s">
        <v>1250</v>
      </c>
      <c r="EO208" s="389">
        <v>24</v>
      </c>
      <c r="EP208" s="389">
        <v>80</v>
      </c>
      <c r="EQ208" s="278">
        <v>0</v>
      </c>
      <c r="ER208" s="848">
        <v>4</v>
      </c>
      <c r="ES208" s="848">
        <v>26</v>
      </c>
      <c r="ET208" s="849">
        <v>26</v>
      </c>
    </row>
    <row r="209" spans="1:152" ht="50.25" customHeight="1" x14ac:dyDescent="0.2">
      <c r="A209" s="280" t="s">
        <v>90</v>
      </c>
      <c r="B209" s="433" t="s">
        <v>91</v>
      </c>
      <c r="C209" s="434" t="s">
        <v>992</v>
      </c>
      <c r="D209" s="434"/>
      <c r="E209" s="8" t="s">
        <v>752</v>
      </c>
      <c r="F209" s="284" t="str">
        <f t="shared" si="153"/>
        <v>E3.P_G</v>
      </c>
      <c r="G209" s="694" t="s">
        <v>318</v>
      </c>
      <c r="H209" s="694" t="s">
        <v>467</v>
      </c>
      <c r="I209" s="461"/>
      <c r="J209" s="462" t="s">
        <v>61</v>
      </c>
      <c r="K209" s="377" t="str">
        <f t="shared" si="154"/>
        <v>E3.P_G.MR1</v>
      </c>
      <c r="L209" s="413" t="s">
        <v>444</v>
      </c>
      <c r="M209" s="414" t="s">
        <v>1241</v>
      </c>
      <c r="N209" s="291">
        <v>5</v>
      </c>
      <c r="O209" s="291">
        <v>5</v>
      </c>
      <c r="P209" s="380" t="s">
        <v>112</v>
      </c>
      <c r="Q209" s="381" t="str">
        <f t="shared" si="155"/>
        <v>E3.P_G.MR1-MP04-1</v>
      </c>
      <c r="R209" s="425" t="s">
        <v>1253</v>
      </c>
      <c r="S209" s="317" t="s">
        <v>1254</v>
      </c>
      <c r="T209" s="384">
        <v>51</v>
      </c>
      <c r="U209" s="385">
        <v>65</v>
      </c>
      <c r="V209" s="384" t="s">
        <v>67</v>
      </c>
      <c r="W209" s="298">
        <v>0</v>
      </c>
      <c r="X209" s="299">
        <v>5</v>
      </c>
      <c r="Y209" s="298">
        <v>6</v>
      </c>
      <c r="Z209" s="300">
        <v>3</v>
      </c>
      <c r="AA209" s="386"/>
      <c r="AB209" s="387"/>
      <c r="AC209" s="387"/>
      <c r="AD209" s="387"/>
      <c r="AE209" s="387"/>
      <c r="AF209" s="387"/>
      <c r="AG209" s="387"/>
      <c r="AH209" s="387"/>
      <c r="AI209" s="387"/>
      <c r="AJ209" s="387"/>
      <c r="AK209" s="387"/>
      <c r="AL209" s="387"/>
      <c r="AM209" s="387"/>
      <c r="AN209" s="387"/>
      <c r="AO209" s="387"/>
      <c r="AP209" s="387"/>
      <c r="AQ209" s="387"/>
      <c r="AR209" s="387"/>
      <c r="AS209" s="387"/>
      <c r="AT209" s="387"/>
      <c r="AU209" s="387"/>
      <c r="AV209" s="387"/>
      <c r="AW209" s="387"/>
      <c r="AX209" s="387"/>
      <c r="AY209" s="387"/>
      <c r="AZ209" s="387"/>
      <c r="BA209" s="387"/>
      <c r="BB209" s="387"/>
      <c r="BC209" s="388"/>
      <c r="BD209" s="304"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6" t="s">
        <v>1255</v>
      </c>
      <c r="EM209" s="321" t="s">
        <v>1253</v>
      </c>
      <c r="EN209" s="277" t="s">
        <v>1254</v>
      </c>
      <c r="EO209" s="857">
        <v>51</v>
      </c>
      <c r="EP209" s="857">
        <v>65</v>
      </c>
      <c r="EQ209" s="841">
        <v>0</v>
      </c>
      <c r="ER209" s="848">
        <v>3</v>
      </c>
      <c r="ES209" s="841">
        <v>6</v>
      </c>
      <c r="ET209" s="849">
        <v>5</v>
      </c>
      <c r="EV209" s="664"/>
    </row>
    <row r="210" spans="1:152" ht="40.5" customHeight="1" thickBot="1" x14ac:dyDescent="0.25">
      <c r="A210" s="280" t="s">
        <v>90</v>
      </c>
      <c r="B210" s="433" t="s">
        <v>91</v>
      </c>
      <c r="C210" s="434" t="s">
        <v>992</v>
      </c>
      <c r="D210" s="434"/>
      <c r="E210" s="8" t="s">
        <v>752</v>
      </c>
      <c r="F210" s="284" t="str">
        <f t="shared" si="153"/>
        <v>E3.P_G</v>
      </c>
      <c r="G210" s="695" t="s">
        <v>318</v>
      </c>
      <c r="H210" s="695" t="s">
        <v>467</v>
      </c>
      <c r="I210" s="467"/>
      <c r="J210" s="468" t="s">
        <v>61</v>
      </c>
      <c r="K210" s="469" t="str">
        <f t="shared" si="154"/>
        <v>E3.P_G.MR1</v>
      </c>
      <c r="L210" s="429" t="s">
        <v>444</v>
      </c>
      <c r="M210" s="430" t="s">
        <v>1241</v>
      </c>
      <c r="N210" s="431">
        <v>5</v>
      </c>
      <c r="O210" s="431">
        <v>5</v>
      </c>
      <c r="P210" s="394" t="s">
        <v>122</v>
      </c>
      <c r="Q210" s="395" t="str">
        <f t="shared" si="155"/>
        <v>E3.P_G.MR1-MP05-1</v>
      </c>
      <c r="R210" s="480" t="s">
        <v>1257</v>
      </c>
      <c r="S210" s="340" t="s">
        <v>1258</v>
      </c>
      <c r="T210" s="623">
        <v>0</v>
      </c>
      <c r="U210" s="624">
        <v>1</v>
      </c>
      <c r="V210" s="396" t="s">
        <v>67</v>
      </c>
      <c r="W210" s="356">
        <v>0</v>
      </c>
      <c r="X210" s="625">
        <v>0.2</v>
      </c>
      <c r="Y210" s="406">
        <v>0.5</v>
      </c>
      <c r="Z210" s="407">
        <v>0.3</v>
      </c>
      <c r="AA210" s="386"/>
      <c r="AB210" s="387"/>
      <c r="AC210" s="387"/>
      <c r="AD210" s="387"/>
      <c r="AE210" s="387"/>
      <c r="AF210" s="387"/>
      <c r="AG210" s="387"/>
      <c r="AH210" s="387"/>
      <c r="AI210" s="387"/>
      <c r="AJ210" s="387"/>
      <c r="AK210" s="387"/>
      <c r="AL210" s="387"/>
      <c r="AM210" s="387"/>
      <c r="AN210" s="387"/>
      <c r="AO210" s="387"/>
      <c r="AP210" s="387"/>
      <c r="AQ210" s="387"/>
      <c r="AR210" s="387"/>
      <c r="AS210" s="387"/>
      <c r="AT210" s="387"/>
      <c r="AU210" s="387"/>
      <c r="AV210" s="387"/>
      <c r="AW210" s="387"/>
      <c r="AX210" s="387"/>
      <c r="AY210" s="387"/>
      <c r="AZ210" s="387"/>
      <c r="BA210" s="387"/>
      <c r="BB210" s="387"/>
      <c r="BC210" s="388"/>
      <c r="BD210" s="304"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6" t="s">
        <v>1259</v>
      </c>
      <c r="EM210" s="321" t="s">
        <v>1257</v>
      </c>
      <c r="EN210" s="277" t="s">
        <v>1258</v>
      </c>
      <c r="EO210" s="389">
        <v>0</v>
      </c>
      <c r="EP210" s="389">
        <v>1</v>
      </c>
      <c r="EQ210" s="278">
        <v>0</v>
      </c>
      <c r="ER210" s="279">
        <v>0.2</v>
      </c>
      <c r="ES210" s="279">
        <v>0.5</v>
      </c>
      <c r="ET210" s="847">
        <v>0.3</v>
      </c>
    </row>
    <row r="211" spans="1:152" ht="156" customHeight="1" x14ac:dyDescent="0.2">
      <c r="A211" s="280" t="s">
        <v>90</v>
      </c>
      <c r="B211" s="433" t="s">
        <v>91</v>
      </c>
      <c r="C211" s="434" t="s">
        <v>992</v>
      </c>
      <c r="D211" s="435" t="s">
        <v>1217</v>
      </c>
      <c r="E211" s="3" t="s">
        <v>772</v>
      </c>
      <c r="F211" s="436" t="str">
        <f t="shared" si="153"/>
        <v>E3.P_H</v>
      </c>
      <c r="G211" s="696" t="s">
        <v>332</v>
      </c>
      <c r="H211" s="697" t="s">
        <v>475</v>
      </c>
      <c r="I211" s="698" t="s">
        <v>1261</v>
      </c>
      <c r="J211" s="459" t="s">
        <v>61</v>
      </c>
      <c r="K211" s="460" t="str">
        <f t="shared" si="154"/>
        <v>E3.P_H.MR1</v>
      </c>
      <c r="L211" s="364" t="s">
        <v>455</v>
      </c>
      <c r="M211" s="365" t="s">
        <v>1262</v>
      </c>
      <c r="N211" s="366">
        <v>41</v>
      </c>
      <c r="O211" s="249">
        <v>341</v>
      </c>
      <c r="P211" s="368" t="s">
        <v>64</v>
      </c>
      <c r="Q211" s="369" t="str">
        <f t="shared" si="155"/>
        <v>E3.P_H.MR1-MP01-1</v>
      </c>
      <c r="R211" s="626" t="s">
        <v>1263</v>
      </c>
      <c r="S211" s="524" t="s">
        <v>1264</v>
      </c>
      <c r="T211" s="525">
        <v>1</v>
      </c>
      <c r="U211" s="526">
        <v>1</v>
      </c>
      <c r="V211" s="525" t="s">
        <v>102</v>
      </c>
      <c r="W211" s="527">
        <v>0</v>
      </c>
      <c r="X211" s="630">
        <v>0.5</v>
      </c>
      <c r="Y211" s="629">
        <v>0.4</v>
      </c>
      <c r="Z211" s="631">
        <v>0.1</v>
      </c>
      <c r="AA211" s="594">
        <v>50000000</v>
      </c>
      <c r="AB211" s="595">
        <v>0</v>
      </c>
      <c r="AC211" s="595">
        <v>1450000000</v>
      </c>
      <c r="AD211" s="595">
        <v>0</v>
      </c>
      <c r="AE211" s="595">
        <v>0</v>
      </c>
      <c r="AF211" s="595">
        <v>0</v>
      </c>
      <c r="AG211" s="595">
        <f t="shared" ref="AG211" si="166">SUM(AA211:AF211)</f>
        <v>1500000000</v>
      </c>
      <c r="AH211" s="595">
        <v>145000000</v>
      </c>
      <c r="AI211" s="595">
        <f>+AB211</f>
        <v>0</v>
      </c>
      <c r="AJ211" s="595">
        <v>950500000</v>
      </c>
      <c r="AK211" s="595">
        <f t="shared" ref="AK211:AM211" si="167">+AD211</f>
        <v>0</v>
      </c>
      <c r="AL211" s="595">
        <f t="shared" si="167"/>
        <v>0</v>
      </c>
      <c r="AM211" s="595">
        <f t="shared" si="167"/>
        <v>0</v>
      </c>
      <c r="AN211" s="595">
        <f t="shared" ref="AN211" si="168">SUM(AH211:AM211)</f>
        <v>1095500000</v>
      </c>
      <c r="AO211" s="595">
        <v>115500000</v>
      </c>
      <c r="AP211" s="595">
        <f>+AI211</f>
        <v>0</v>
      </c>
      <c r="AQ211" s="595">
        <v>1474500000</v>
      </c>
      <c r="AR211" s="595">
        <f>+AK211</f>
        <v>0</v>
      </c>
      <c r="AS211" s="595">
        <f>+AL211</f>
        <v>0</v>
      </c>
      <c r="AT211" s="595">
        <f>+AM211</f>
        <v>0</v>
      </c>
      <c r="AU211" s="595">
        <f t="shared" ref="AU211" si="169">SUM(AO211:AT211)</f>
        <v>1590000000</v>
      </c>
      <c r="AV211" s="595">
        <v>170000000</v>
      </c>
      <c r="AW211" s="595">
        <f>+AP211</f>
        <v>0</v>
      </c>
      <c r="AX211" s="595">
        <v>450000000</v>
      </c>
      <c r="AY211" s="595">
        <f>+AR211</f>
        <v>0</v>
      </c>
      <c r="AZ211" s="595">
        <f>+AS211</f>
        <v>0</v>
      </c>
      <c r="BA211" s="595">
        <v>0</v>
      </c>
      <c r="BB211" s="595">
        <f t="shared" ref="BB211" si="170">SUM(AV211:BA211)</f>
        <v>620000000</v>
      </c>
      <c r="BC211" s="663">
        <f t="shared" ref="BC211" si="171">+BB211+AU211+AN211+AG211</f>
        <v>4805500000</v>
      </c>
      <c r="BD211" s="304"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6" t="s">
        <v>1265</v>
      </c>
      <c r="EM211" s="321" t="s">
        <v>1263</v>
      </c>
      <c r="EN211" s="277" t="s">
        <v>1264</v>
      </c>
      <c r="EO211" s="277">
        <v>1</v>
      </c>
      <c r="EP211" s="277">
        <v>1</v>
      </c>
      <c r="EQ211" s="278">
        <v>0</v>
      </c>
      <c r="ER211" s="844">
        <v>0.25</v>
      </c>
      <c r="ES211" s="838">
        <v>0.5</v>
      </c>
      <c r="ET211" s="845">
        <v>0.25</v>
      </c>
    </row>
    <row r="212" spans="1:152" ht="87.75" customHeight="1" x14ac:dyDescent="0.2">
      <c r="A212" s="280" t="s">
        <v>90</v>
      </c>
      <c r="B212" s="433" t="s">
        <v>91</v>
      </c>
      <c r="C212" s="434" t="s">
        <v>992</v>
      </c>
      <c r="D212" s="434"/>
      <c r="E212" s="8" t="s">
        <v>772</v>
      </c>
      <c r="F212" s="284" t="str">
        <f t="shared" si="153"/>
        <v>E3.P_H</v>
      </c>
      <c r="G212" s="694" t="s">
        <v>332</v>
      </c>
      <c r="H212" s="694" t="s">
        <v>475</v>
      </c>
      <c r="I212" s="461"/>
      <c r="J212" s="462" t="s">
        <v>61</v>
      </c>
      <c r="K212" s="377" t="str">
        <f t="shared" si="154"/>
        <v>E3.P_H.MR1</v>
      </c>
      <c r="L212" s="413" t="s">
        <v>455</v>
      </c>
      <c r="M212" s="414" t="s">
        <v>1262</v>
      </c>
      <c r="N212" s="378">
        <v>41</v>
      </c>
      <c r="O212" s="291">
        <v>341</v>
      </c>
      <c r="P212" s="381" t="s">
        <v>87</v>
      </c>
      <c r="Q212" s="381" t="str">
        <f t="shared" si="155"/>
        <v>E3.P_H.MR1-MP02-1</v>
      </c>
      <c r="R212" s="632" t="s">
        <v>1267</v>
      </c>
      <c r="S212" s="533" t="s">
        <v>1268</v>
      </c>
      <c r="T212" s="534">
        <v>0</v>
      </c>
      <c r="U212" s="535">
        <v>1</v>
      </c>
      <c r="V212" s="534" t="s">
        <v>67</v>
      </c>
      <c r="W212" s="538">
        <v>0</v>
      </c>
      <c r="X212" s="550">
        <v>0.35</v>
      </c>
      <c r="Y212" s="549">
        <v>0.35</v>
      </c>
      <c r="Z212" s="545">
        <v>0.3</v>
      </c>
      <c r="AA212" s="540"/>
      <c r="AB212" s="541"/>
      <c r="AC212" s="541"/>
      <c r="AD212" s="541"/>
      <c r="AE212" s="541"/>
      <c r="AF212" s="541"/>
      <c r="AG212" s="541"/>
      <c r="AH212" s="541"/>
      <c r="AI212" s="541"/>
      <c r="AJ212" s="541"/>
      <c r="AK212" s="541"/>
      <c r="AL212" s="541"/>
      <c r="AM212" s="541"/>
      <c r="AN212" s="541"/>
      <c r="AO212" s="541"/>
      <c r="AP212" s="541"/>
      <c r="AQ212" s="541"/>
      <c r="AR212" s="541"/>
      <c r="AS212" s="541"/>
      <c r="AT212" s="541"/>
      <c r="AU212" s="541"/>
      <c r="AV212" s="541"/>
      <c r="AW212" s="541"/>
      <c r="AX212" s="541"/>
      <c r="AY212" s="541"/>
      <c r="AZ212" s="541"/>
      <c r="BA212" s="541"/>
      <c r="BB212" s="541"/>
      <c r="BC212" s="542"/>
      <c r="BD212" s="304"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6" t="s">
        <v>1269</v>
      </c>
      <c r="EM212" s="321" t="s">
        <v>1267</v>
      </c>
      <c r="EN212" s="277" t="s">
        <v>1268</v>
      </c>
      <c r="EO212" s="277">
        <v>0</v>
      </c>
      <c r="EP212" s="277">
        <v>1</v>
      </c>
      <c r="EQ212" s="279">
        <v>0.1</v>
      </c>
      <c r="ER212" s="844">
        <v>0.9</v>
      </c>
      <c r="ES212" s="332">
        <v>0</v>
      </c>
      <c r="ET212" s="847">
        <v>0</v>
      </c>
    </row>
    <row r="213" spans="1:152" ht="51" customHeight="1" x14ac:dyDescent="0.2">
      <c r="A213" s="280" t="s">
        <v>90</v>
      </c>
      <c r="B213" s="433" t="s">
        <v>91</v>
      </c>
      <c r="C213" s="434" t="s">
        <v>992</v>
      </c>
      <c r="D213" s="434"/>
      <c r="E213" s="8" t="s">
        <v>772</v>
      </c>
      <c r="F213" s="284" t="str">
        <f t="shared" si="153"/>
        <v>E3.P_H</v>
      </c>
      <c r="G213" s="694" t="s">
        <v>332</v>
      </c>
      <c r="H213" s="694" t="s">
        <v>475</v>
      </c>
      <c r="I213" s="461"/>
      <c r="J213" s="462" t="s">
        <v>61</v>
      </c>
      <c r="K213" s="377" t="str">
        <f t="shared" si="154"/>
        <v>E3.P_H.MR1</v>
      </c>
      <c r="L213" s="413" t="s">
        <v>455</v>
      </c>
      <c r="M213" s="414" t="s">
        <v>1262</v>
      </c>
      <c r="N213" s="378">
        <v>41</v>
      </c>
      <c r="O213" s="291">
        <v>341</v>
      </c>
      <c r="P213" s="381" t="s">
        <v>1271</v>
      </c>
      <c r="Q213" s="381" t="str">
        <f t="shared" si="155"/>
        <v>E3.P_H.MR1-MP02-2</v>
      </c>
      <c r="R213" s="632" t="s">
        <v>1267</v>
      </c>
      <c r="S213" s="533" t="s">
        <v>1272</v>
      </c>
      <c r="T213" s="534">
        <v>0</v>
      </c>
      <c r="U213" s="535">
        <v>1</v>
      </c>
      <c r="V213" s="534" t="s">
        <v>67</v>
      </c>
      <c r="W213" s="549">
        <v>0.25</v>
      </c>
      <c r="X213" s="550">
        <v>0.25</v>
      </c>
      <c r="Y213" s="549">
        <v>0.25</v>
      </c>
      <c r="Z213" s="551">
        <v>0.25</v>
      </c>
      <c r="AA213" s="540"/>
      <c r="AB213" s="541"/>
      <c r="AC213" s="541"/>
      <c r="AD213" s="541"/>
      <c r="AE213" s="541"/>
      <c r="AF213" s="541"/>
      <c r="AG213" s="541"/>
      <c r="AH213" s="541"/>
      <c r="AI213" s="541"/>
      <c r="AJ213" s="541"/>
      <c r="AK213" s="541"/>
      <c r="AL213" s="541"/>
      <c r="AM213" s="541"/>
      <c r="AN213" s="541"/>
      <c r="AO213" s="541"/>
      <c r="AP213" s="541"/>
      <c r="AQ213" s="541"/>
      <c r="AR213" s="541"/>
      <c r="AS213" s="541"/>
      <c r="AT213" s="541"/>
      <c r="AU213" s="541"/>
      <c r="AV213" s="541"/>
      <c r="AW213" s="541"/>
      <c r="AX213" s="541"/>
      <c r="AY213" s="541"/>
      <c r="AZ213" s="541"/>
      <c r="BA213" s="541"/>
      <c r="BB213" s="541"/>
      <c r="BC213" s="542"/>
      <c r="BD213" s="304"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6" t="s">
        <v>1273</v>
      </c>
      <c r="EM213" s="321" t="s">
        <v>1267</v>
      </c>
      <c r="EN213" s="277" t="s">
        <v>1272</v>
      </c>
      <c r="EO213" s="277">
        <v>0</v>
      </c>
      <c r="EP213" s="840">
        <v>1</v>
      </c>
      <c r="EQ213" s="868">
        <v>0</v>
      </c>
      <c r="ER213" s="844">
        <v>0.3</v>
      </c>
      <c r="ES213" s="868">
        <v>0.35</v>
      </c>
      <c r="ET213" s="869">
        <v>0.35</v>
      </c>
    </row>
    <row r="214" spans="1:152" ht="38.25" customHeight="1" x14ac:dyDescent="0.2">
      <c r="A214" s="280" t="s">
        <v>90</v>
      </c>
      <c r="B214" s="433" t="s">
        <v>91</v>
      </c>
      <c r="C214" s="434" t="s">
        <v>992</v>
      </c>
      <c r="D214" s="434"/>
      <c r="E214" s="8" t="s">
        <v>772</v>
      </c>
      <c r="F214" s="284" t="str">
        <f t="shared" si="153"/>
        <v>E3.P_H</v>
      </c>
      <c r="G214" s="694" t="s">
        <v>332</v>
      </c>
      <c r="H214" s="694" t="s">
        <v>475</v>
      </c>
      <c r="I214" s="461"/>
      <c r="J214" s="462" t="s">
        <v>61</v>
      </c>
      <c r="K214" s="377" t="str">
        <f t="shared" si="154"/>
        <v>E3.P_H.MR1</v>
      </c>
      <c r="L214" s="413" t="s">
        <v>455</v>
      </c>
      <c r="M214" s="414" t="s">
        <v>1262</v>
      </c>
      <c r="N214" s="378">
        <v>41</v>
      </c>
      <c r="O214" s="291">
        <v>341</v>
      </c>
      <c r="P214" s="380" t="s">
        <v>99</v>
      </c>
      <c r="Q214" s="381" t="str">
        <f t="shared" si="155"/>
        <v>E3.P_H.MR1-MP03-1</v>
      </c>
      <c r="R214" s="532" t="s">
        <v>1275</v>
      </c>
      <c r="S214" s="699" t="s">
        <v>1276</v>
      </c>
      <c r="T214" s="700">
        <v>2</v>
      </c>
      <c r="U214" s="701">
        <v>2</v>
      </c>
      <c r="V214" s="700" t="s">
        <v>102</v>
      </c>
      <c r="W214" s="702">
        <v>0</v>
      </c>
      <c r="X214" s="703">
        <v>0</v>
      </c>
      <c r="Y214" s="702">
        <v>2</v>
      </c>
      <c r="Z214" s="704">
        <v>0</v>
      </c>
      <c r="AA214" s="705"/>
      <c r="AB214" s="706"/>
      <c r="AC214" s="706"/>
      <c r="AD214" s="706"/>
      <c r="AE214" s="706"/>
      <c r="AF214" s="706"/>
      <c r="AG214" s="706"/>
      <c r="AH214" s="706"/>
      <c r="AI214" s="706"/>
      <c r="AJ214" s="706"/>
      <c r="AK214" s="706"/>
      <c r="AL214" s="706"/>
      <c r="AM214" s="706"/>
      <c r="AN214" s="706"/>
      <c r="AO214" s="706"/>
      <c r="AP214" s="706"/>
      <c r="AQ214" s="706"/>
      <c r="AR214" s="706"/>
      <c r="AS214" s="706"/>
      <c r="AT214" s="706"/>
      <c r="AU214" s="706"/>
      <c r="AV214" s="706"/>
      <c r="AW214" s="706"/>
      <c r="AX214" s="706"/>
      <c r="AY214" s="706"/>
      <c r="AZ214" s="706"/>
      <c r="BA214" s="706"/>
      <c r="BB214" s="706"/>
      <c r="BC214" s="707"/>
      <c r="BD214" s="708" t="s">
        <v>1221</v>
      </c>
      <c r="BE214" s="709"/>
      <c r="BF214" s="709"/>
      <c r="BG214" s="709"/>
      <c r="BH214" s="709"/>
      <c r="BI214" s="709"/>
      <c r="BJ214" s="709"/>
      <c r="BK214" s="709"/>
      <c r="BS214" s="90" t="s">
        <v>454</v>
      </c>
      <c r="BT214" s="90" t="s">
        <v>455</v>
      </c>
      <c r="BU214" s="91" t="s">
        <v>1273</v>
      </c>
      <c r="BV214" s="88" t="s">
        <v>1267</v>
      </c>
      <c r="DH214" s="7" t="s">
        <v>1278</v>
      </c>
      <c r="DI214" s="7" t="s">
        <v>384</v>
      </c>
      <c r="DJ214" s="7" t="s">
        <v>474</v>
      </c>
      <c r="DK214" s="7" t="s">
        <v>475</v>
      </c>
      <c r="DL214" s="7" t="s">
        <v>473</v>
      </c>
      <c r="DQ214" s="7" t="s">
        <v>1273</v>
      </c>
      <c r="DR214" s="7" t="s">
        <v>1267</v>
      </c>
      <c r="EL214" s="846" t="s">
        <v>1277</v>
      </c>
      <c r="EM214" s="275" t="s">
        <v>1275</v>
      </c>
      <c r="EN214" s="276" t="s">
        <v>1276</v>
      </c>
      <c r="EO214" s="276">
        <v>2</v>
      </c>
      <c r="EP214" s="276">
        <v>2</v>
      </c>
      <c r="EQ214" s="493">
        <v>0</v>
      </c>
      <c r="ER214" s="493">
        <v>0</v>
      </c>
      <c r="ES214" s="848">
        <v>1</v>
      </c>
      <c r="ET214" s="849">
        <v>1</v>
      </c>
    </row>
    <row r="215" spans="1:152" ht="63.75" customHeight="1" x14ac:dyDescent="0.2">
      <c r="A215" s="280" t="s">
        <v>90</v>
      </c>
      <c r="B215" s="433" t="s">
        <v>91</v>
      </c>
      <c r="C215" s="434" t="s">
        <v>992</v>
      </c>
      <c r="D215" s="434"/>
      <c r="E215" s="8" t="s">
        <v>772</v>
      </c>
      <c r="F215" s="284" t="str">
        <f t="shared" si="153"/>
        <v>E3.P_H</v>
      </c>
      <c r="G215" s="694" t="s">
        <v>332</v>
      </c>
      <c r="H215" s="694" t="s">
        <v>475</v>
      </c>
      <c r="I215" s="461"/>
      <c r="J215" s="462" t="s">
        <v>61</v>
      </c>
      <c r="K215" s="377" t="str">
        <f t="shared" si="154"/>
        <v>E3.P_H.MR1</v>
      </c>
      <c r="L215" s="413" t="s">
        <v>455</v>
      </c>
      <c r="M215" s="414" t="s">
        <v>1262</v>
      </c>
      <c r="N215" s="378">
        <v>41</v>
      </c>
      <c r="O215" s="291">
        <v>341</v>
      </c>
      <c r="P215" s="380" t="s">
        <v>112</v>
      </c>
      <c r="Q215" s="381" t="str">
        <f t="shared" si="155"/>
        <v>E3.P_H.MR1-MP04-1</v>
      </c>
      <c r="R215" s="632" t="s">
        <v>1279</v>
      </c>
      <c r="S215" s="533" t="s">
        <v>1280</v>
      </c>
      <c r="T215" s="534">
        <v>6</v>
      </c>
      <c r="U215" s="535">
        <v>8</v>
      </c>
      <c r="V215" s="534" t="s">
        <v>67</v>
      </c>
      <c r="W215" s="538">
        <v>2</v>
      </c>
      <c r="X215" s="679">
        <v>2</v>
      </c>
      <c r="Y215" s="538">
        <v>2</v>
      </c>
      <c r="Z215" s="539">
        <v>2</v>
      </c>
      <c r="AA215" s="540"/>
      <c r="AB215" s="541"/>
      <c r="AC215" s="541"/>
      <c r="AD215" s="541"/>
      <c r="AE215" s="541"/>
      <c r="AF215" s="541"/>
      <c r="AG215" s="541"/>
      <c r="AH215" s="541"/>
      <c r="AI215" s="541"/>
      <c r="AJ215" s="541"/>
      <c r="AK215" s="541"/>
      <c r="AL215" s="541"/>
      <c r="AM215" s="541"/>
      <c r="AN215" s="541"/>
      <c r="AO215" s="541"/>
      <c r="AP215" s="541"/>
      <c r="AQ215" s="541"/>
      <c r="AR215" s="541"/>
      <c r="AS215" s="541"/>
      <c r="AT215" s="541"/>
      <c r="AU215" s="541"/>
      <c r="AV215" s="541"/>
      <c r="AW215" s="541"/>
      <c r="AX215" s="541"/>
      <c r="AY215" s="541"/>
      <c r="AZ215" s="541"/>
      <c r="BA215" s="541"/>
      <c r="BB215" s="541"/>
      <c r="BC215" s="542"/>
      <c r="BD215" s="304"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6" t="s">
        <v>1281</v>
      </c>
      <c r="EM215" s="321" t="s">
        <v>1279</v>
      </c>
      <c r="EN215" s="277" t="s">
        <v>1280</v>
      </c>
      <c r="EO215" s="277">
        <v>6</v>
      </c>
      <c r="EP215" s="277">
        <v>8</v>
      </c>
      <c r="EQ215" s="278">
        <v>2</v>
      </c>
      <c r="ER215" s="278">
        <v>2</v>
      </c>
      <c r="ES215" s="278">
        <v>2</v>
      </c>
      <c r="ET215" s="843">
        <v>2</v>
      </c>
    </row>
    <row r="216" spans="1:152" ht="49.5" customHeight="1" x14ac:dyDescent="0.2">
      <c r="A216" s="280" t="s">
        <v>90</v>
      </c>
      <c r="B216" s="433" t="s">
        <v>91</v>
      </c>
      <c r="C216" s="434" t="s">
        <v>992</v>
      </c>
      <c r="D216" s="434"/>
      <c r="E216" s="8" t="s">
        <v>772</v>
      </c>
      <c r="F216" s="284" t="str">
        <f t="shared" si="153"/>
        <v>E3.P_H</v>
      </c>
      <c r="G216" s="694" t="s">
        <v>332</v>
      </c>
      <c r="H216" s="694" t="s">
        <v>475</v>
      </c>
      <c r="I216" s="461"/>
      <c r="J216" s="462" t="s">
        <v>61</v>
      </c>
      <c r="K216" s="377" t="str">
        <f t="shared" si="154"/>
        <v>E3.P_H.MR1</v>
      </c>
      <c r="L216" s="413" t="s">
        <v>455</v>
      </c>
      <c r="M216" s="414" t="s">
        <v>1262</v>
      </c>
      <c r="N216" s="378">
        <v>41</v>
      </c>
      <c r="O216" s="291">
        <v>341</v>
      </c>
      <c r="P216" s="380" t="s">
        <v>122</v>
      </c>
      <c r="Q216" s="381" t="str">
        <f t="shared" si="155"/>
        <v>E3.P_H.MR1-MP05-1</v>
      </c>
      <c r="R216" s="632" t="s">
        <v>1283</v>
      </c>
      <c r="S216" s="533" t="s">
        <v>305</v>
      </c>
      <c r="T216" s="534">
        <v>1</v>
      </c>
      <c r="U216" s="535">
        <v>1</v>
      </c>
      <c r="V216" s="534" t="s">
        <v>102</v>
      </c>
      <c r="W216" s="549">
        <v>0.25</v>
      </c>
      <c r="X216" s="550">
        <v>0.25</v>
      </c>
      <c r="Y216" s="549">
        <v>0.25</v>
      </c>
      <c r="Z216" s="551">
        <v>0.25</v>
      </c>
      <c r="AA216" s="540"/>
      <c r="AB216" s="541"/>
      <c r="AC216" s="541"/>
      <c r="AD216" s="541"/>
      <c r="AE216" s="541"/>
      <c r="AF216" s="541"/>
      <c r="AG216" s="541"/>
      <c r="AH216" s="541"/>
      <c r="AI216" s="541"/>
      <c r="AJ216" s="541"/>
      <c r="AK216" s="541"/>
      <c r="AL216" s="541"/>
      <c r="AM216" s="541"/>
      <c r="AN216" s="541"/>
      <c r="AO216" s="541"/>
      <c r="AP216" s="541"/>
      <c r="AQ216" s="541"/>
      <c r="AR216" s="541"/>
      <c r="AS216" s="541"/>
      <c r="AT216" s="541"/>
      <c r="AU216" s="541"/>
      <c r="AV216" s="541"/>
      <c r="AW216" s="541"/>
      <c r="AX216" s="541"/>
      <c r="AY216" s="541"/>
      <c r="AZ216" s="541"/>
      <c r="BA216" s="541"/>
      <c r="BB216" s="541"/>
      <c r="BC216" s="542"/>
      <c r="BD216" s="304"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6" t="s">
        <v>1284</v>
      </c>
      <c r="EM216" s="321" t="s">
        <v>1283</v>
      </c>
      <c r="EN216" s="277" t="s">
        <v>305</v>
      </c>
      <c r="EO216" s="277">
        <v>1</v>
      </c>
      <c r="EP216" s="277">
        <v>1</v>
      </c>
      <c r="EQ216" s="332">
        <v>0.25</v>
      </c>
      <c r="ER216" s="332">
        <v>0.25</v>
      </c>
      <c r="ES216" s="332">
        <v>0.25</v>
      </c>
      <c r="ET216" s="842">
        <v>0.25</v>
      </c>
    </row>
    <row r="217" spans="1:152" ht="52.5" customHeight="1" thickBot="1" x14ac:dyDescent="0.25">
      <c r="A217" s="280" t="s">
        <v>90</v>
      </c>
      <c r="B217" s="433" t="s">
        <v>91</v>
      </c>
      <c r="C217" s="434" t="s">
        <v>992</v>
      </c>
      <c r="D217" s="434"/>
      <c r="E217" s="8" t="s">
        <v>772</v>
      </c>
      <c r="F217" s="284" t="str">
        <f t="shared" si="153"/>
        <v>E3.P_H</v>
      </c>
      <c r="G217" s="695" t="s">
        <v>332</v>
      </c>
      <c r="H217" s="695" t="s">
        <v>475</v>
      </c>
      <c r="I217" s="467"/>
      <c r="J217" s="468" t="s">
        <v>61</v>
      </c>
      <c r="K217" s="469" t="str">
        <f t="shared" si="154"/>
        <v>E3.P_H.MR1</v>
      </c>
      <c r="L217" s="429" t="s">
        <v>455</v>
      </c>
      <c r="M217" s="430" t="s">
        <v>1262</v>
      </c>
      <c r="N217" s="392">
        <v>41</v>
      </c>
      <c r="O217" s="431">
        <v>341</v>
      </c>
      <c r="P217" s="394" t="s">
        <v>132</v>
      </c>
      <c r="Q217" s="395" t="str">
        <f t="shared" si="155"/>
        <v>E3.P_H.MR1-MP06-1</v>
      </c>
      <c r="R217" s="633" t="s">
        <v>1286</v>
      </c>
      <c r="S217" s="556" t="s">
        <v>1287</v>
      </c>
      <c r="T217" s="634">
        <v>0.05</v>
      </c>
      <c r="U217" s="635">
        <v>0.7</v>
      </c>
      <c r="V217" s="557" t="s">
        <v>67</v>
      </c>
      <c r="W217" s="710">
        <v>0.1</v>
      </c>
      <c r="X217" s="711">
        <v>0.1</v>
      </c>
      <c r="Y217" s="710">
        <v>0.4</v>
      </c>
      <c r="Z217" s="712">
        <v>0.4</v>
      </c>
      <c r="AA217" s="540"/>
      <c r="AB217" s="541"/>
      <c r="AC217" s="541"/>
      <c r="AD217" s="541"/>
      <c r="AE217" s="541"/>
      <c r="AF217" s="541"/>
      <c r="AG217" s="541"/>
      <c r="AH217" s="541"/>
      <c r="AI217" s="541"/>
      <c r="AJ217" s="541"/>
      <c r="AK217" s="541"/>
      <c r="AL217" s="541"/>
      <c r="AM217" s="541"/>
      <c r="AN217" s="541"/>
      <c r="AO217" s="541"/>
      <c r="AP217" s="541"/>
      <c r="AQ217" s="541"/>
      <c r="AR217" s="541"/>
      <c r="AS217" s="541"/>
      <c r="AT217" s="541"/>
      <c r="AU217" s="541"/>
      <c r="AV217" s="541"/>
      <c r="AW217" s="541"/>
      <c r="AX217" s="541"/>
      <c r="AY217" s="541"/>
      <c r="AZ217" s="541"/>
      <c r="BA217" s="541"/>
      <c r="BB217" s="541"/>
      <c r="BC217" s="542"/>
      <c r="BD217" s="304"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6" t="s">
        <v>1288</v>
      </c>
      <c r="EM217" s="321" t="s">
        <v>1286</v>
      </c>
      <c r="EN217" s="277" t="s">
        <v>1287</v>
      </c>
      <c r="EO217" s="277">
        <v>0.05</v>
      </c>
      <c r="EP217" s="840">
        <v>0.7</v>
      </c>
      <c r="EQ217" s="850">
        <v>0.1</v>
      </c>
      <c r="ER217" s="844">
        <v>0.2</v>
      </c>
      <c r="ES217" s="838">
        <v>0.2</v>
      </c>
      <c r="ET217" s="839">
        <v>0.2</v>
      </c>
      <c r="EV217" s="713"/>
    </row>
    <row r="218" spans="1:152" ht="121.5" customHeight="1" x14ac:dyDescent="0.2">
      <c r="A218" s="280" t="s">
        <v>90</v>
      </c>
      <c r="B218" s="433" t="s">
        <v>91</v>
      </c>
      <c r="C218" s="434" t="s">
        <v>992</v>
      </c>
      <c r="D218" s="435" t="s">
        <v>1217</v>
      </c>
      <c r="E218" s="3" t="s">
        <v>802</v>
      </c>
      <c r="F218" s="436" t="str">
        <f t="shared" si="153"/>
        <v>E3.P_I</v>
      </c>
      <c r="G218" s="696" t="s">
        <v>343</v>
      </c>
      <c r="H218" s="697" t="s">
        <v>483</v>
      </c>
      <c r="I218" s="458" t="s">
        <v>1290</v>
      </c>
      <c r="J218" s="459" t="s">
        <v>61</v>
      </c>
      <c r="K218" s="460" t="str">
        <f t="shared" si="154"/>
        <v>E3.P_I.MR1</v>
      </c>
      <c r="L218" s="364" t="s">
        <v>463</v>
      </c>
      <c r="M218" s="365" t="s">
        <v>1291</v>
      </c>
      <c r="N218" s="409">
        <v>0.1</v>
      </c>
      <c r="O218" s="410">
        <v>0.3</v>
      </c>
      <c r="P218" s="714" t="s">
        <v>64</v>
      </c>
      <c r="Q218" s="715" t="str">
        <f t="shared" si="155"/>
        <v>E3.P_I.MR1-MP01-1</v>
      </c>
      <c r="R218" s="421" t="s">
        <v>1292</v>
      </c>
      <c r="S218" s="371" t="s">
        <v>1293</v>
      </c>
      <c r="T218" s="372">
        <v>0</v>
      </c>
      <c r="U218" s="373">
        <v>1</v>
      </c>
      <c r="V218" s="372" t="s">
        <v>67</v>
      </c>
      <c r="W218" s="566">
        <v>0.25</v>
      </c>
      <c r="X218" s="567">
        <v>0.25</v>
      </c>
      <c r="Y218" s="259">
        <v>0.5</v>
      </c>
      <c r="Z218" s="375">
        <v>0</v>
      </c>
      <c r="AA218" s="594">
        <v>22000000</v>
      </c>
      <c r="AB218" s="595">
        <v>0</v>
      </c>
      <c r="AC218" s="595">
        <v>0</v>
      </c>
      <c r="AD218" s="595">
        <v>0</v>
      </c>
      <c r="AE218" s="595">
        <v>0</v>
      </c>
      <c r="AF218" s="595">
        <v>0</v>
      </c>
      <c r="AG218" s="595">
        <f t="shared" ref="AG218" si="172">SUM(AA218:AF218)</f>
        <v>22000000</v>
      </c>
      <c r="AH218" s="595">
        <v>23000000</v>
      </c>
      <c r="AI218" s="595">
        <f>+AB218</f>
        <v>0</v>
      </c>
      <c r="AJ218" s="595">
        <f>+AC218</f>
        <v>0</v>
      </c>
      <c r="AK218" s="595">
        <f t="shared" ref="AK218:AM218" si="173">+AD218</f>
        <v>0</v>
      </c>
      <c r="AL218" s="595">
        <f t="shared" si="173"/>
        <v>0</v>
      </c>
      <c r="AM218" s="595">
        <f t="shared" si="173"/>
        <v>0</v>
      </c>
      <c r="AN218" s="595">
        <f t="shared" ref="AN218" si="174">SUM(AH218:AM218)</f>
        <v>23000000</v>
      </c>
      <c r="AO218" s="595">
        <v>44000000</v>
      </c>
      <c r="AP218" s="595">
        <f t="shared" ref="AP218:AT218" si="175">+AI218</f>
        <v>0</v>
      </c>
      <c r="AQ218" s="595">
        <f t="shared" si="175"/>
        <v>0</v>
      </c>
      <c r="AR218" s="595">
        <f t="shared" si="175"/>
        <v>0</v>
      </c>
      <c r="AS218" s="595">
        <f t="shared" si="175"/>
        <v>0</v>
      </c>
      <c r="AT218" s="595">
        <f t="shared" si="175"/>
        <v>0</v>
      </c>
      <c r="AU218" s="595">
        <f t="shared" ref="AU218" si="176">SUM(AO218:AT218)</f>
        <v>44000000</v>
      </c>
      <c r="AV218" s="595">
        <v>46000000</v>
      </c>
      <c r="AW218" s="595">
        <f t="shared" ref="AW218:BA218" si="177">+AP218</f>
        <v>0</v>
      </c>
      <c r="AX218" s="595">
        <f t="shared" si="177"/>
        <v>0</v>
      </c>
      <c r="AY218" s="595">
        <f t="shared" si="177"/>
        <v>0</v>
      </c>
      <c r="AZ218" s="595">
        <f t="shared" si="177"/>
        <v>0</v>
      </c>
      <c r="BA218" s="595">
        <f t="shared" si="177"/>
        <v>0</v>
      </c>
      <c r="BB218" s="595">
        <f t="shared" ref="BB218" si="178">SUM(AV218:BA218)</f>
        <v>46000000</v>
      </c>
      <c r="BC218" s="663">
        <f t="shared" ref="BC218" si="179">+BB218+AU218+AN218+AG218</f>
        <v>135000000</v>
      </c>
      <c r="BD218" s="304"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7" t="s">
        <v>1294</v>
      </c>
      <c r="EM218" s="321" t="s">
        <v>1292</v>
      </c>
      <c r="EN218" s="277" t="s">
        <v>1293</v>
      </c>
      <c r="EO218" s="277">
        <v>0</v>
      </c>
      <c r="EP218" s="277">
        <v>1</v>
      </c>
      <c r="EQ218" s="332">
        <v>0</v>
      </c>
      <c r="ER218" s="844">
        <v>0</v>
      </c>
      <c r="ES218" s="279">
        <v>0.5</v>
      </c>
      <c r="ET218" s="839">
        <v>0.5</v>
      </c>
    </row>
    <row r="219" spans="1:152" ht="64.5" customHeight="1" x14ac:dyDescent="0.2">
      <c r="A219" s="280" t="s">
        <v>90</v>
      </c>
      <c r="B219" s="433" t="s">
        <v>91</v>
      </c>
      <c r="C219" s="434" t="s">
        <v>992</v>
      </c>
      <c r="D219" s="434"/>
      <c r="E219" s="8" t="s">
        <v>802</v>
      </c>
      <c r="F219" s="284" t="str">
        <f t="shared" si="153"/>
        <v>E3.P_I</v>
      </c>
      <c r="G219" s="694" t="s">
        <v>343</v>
      </c>
      <c r="H219" s="694" t="s">
        <v>483</v>
      </c>
      <c r="I219" s="461"/>
      <c r="J219" s="462" t="s">
        <v>61</v>
      </c>
      <c r="K219" s="377" t="str">
        <f t="shared" si="154"/>
        <v>E3.P_I.MR1</v>
      </c>
      <c r="L219" s="516" t="s">
        <v>463</v>
      </c>
      <c r="M219" s="517" t="s">
        <v>1291</v>
      </c>
      <c r="N219" s="415">
        <v>0.1</v>
      </c>
      <c r="O219" s="416">
        <v>0.3</v>
      </c>
      <c r="P219" s="716" t="s">
        <v>87</v>
      </c>
      <c r="Q219" s="717" t="str">
        <f t="shared" si="155"/>
        <v>E3.P_I.MR1-MP02-1</v>
      </c>
      <c r="R219" s="425" t="s">
        <v>1296</v>
      </c>
      <c r="S219" s="317" t="s">
        <v>1297</v>
      </c>
      <c r="T219" s="296">
        <v>35</v>
      </c>
      <c r="U219" s="297">
        <v>40</v>
      </c>
      <c r="V219" s="296" t="s">
        <v>67</v>
      </c>
      <c r="W219" s="298">
        <v>10</v>
      </c>
      <c r="X219" s="299">
        <v>10</v>
      </c>
      <c r="Y219" s="298">
        <v>10</v>
      </c>
      <c r="Z219" s="300">
        <v>10</v>
      </c>
      <c r="AA219" s="301"/>
      <c r="AB219" s="302"/>
      <c r="AC219" s="302"/>
      <c r="AD219" s="302"/>
      <c r="AE219" s="302"/>
      <c r="AF219" s="302"/>
      <c r="AG219" s="302"/>
      <c r="AH219" s="302"/>
      <c r="AI219" s="302"/>
      <c r="AJ219" s="302"/>
      <c r="AK219" s="302"/>
      <c r="AL219" s="302"/>
      <c r="AM219" s="302"/>
      <c r="AN219" s="302"/>
      <c r="AO219" s="302"/>
      <c r="AP219" s="302"/>
      <c r="AQ219" s="302"/>
      <c r="AR219" s="302"/>
      <c r="AS219" s="302"/>
      <c r="AT219" s="302"/>
      <c r="AU219" s="302"/>
      <c r="AV219" s="302"/>
      <c r="AW219" s="302"/>
      <c r="AX219" s="302"/>
      <c r="AY219" s="302"/>
      <c r="AZ219" s="302"/>
      <c r="BA219" s="302"/>
      <c r="BB219" s="302"/>
      <c r="BC219" s="303"/>
      <c r="BD219" s="304"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7" t="s">
        <v>1298</v>
      </c>
      <c r="EM219" s="321" t="s">
        <v>1296</v>
      </c>
      <c r="EN219" s="277" t="s">
        <v>1297</v>
      </c>
      <c r="EO219" s="277">
        <v>35</v>
      </c>
      <c r="EP219" s="277">
        <v>40</v>
      </c>
      <c r="EQ219" s="278">
        <v>10</v>
      </c>
      <c r="ER219" s="278">
        <v>10</v>
      </c>
      <c r="ES219" s="278">
        <v>10</v>
      </c>
      <c r="ET219" s="843">
        <v>10</v>
      </c>
    </row>
    <row r="220" spans="1:152" ht="54" customHeight="1" thickBot="1" x14ac:dyDescent="0.25">
      <c r="A220" s="280" t="s">
        <v>90</v>
      </c>
      <c r="B220" s="433" t="s">
        <v>91</v>
      </c>
      <c r="C220" s="434" t="s">
        <v>992</v>
      </c>
      <c r="D220" s="434"/>
      <c r="E220" s="8" t="s">
        <v>802</v>
      </c>
      <c r="F220" s="284" t="str">
        <f t="shared" si="153"/>
        <v>E3.P_I</v>
      </c>
      <c r="G220" s="695" t="s">
        <v>343</v>
      </c>
      <c r="H220" s="695" t="s">
        <v>483</v>
      </c>
      <c r="I220" s="467"/>
      <c r="J220" s="468" t="s">
        <v>61</v>
      </c>
      <c r="K220" s="469" t="str">
        <f t="shared" si="154"/>
        <v>E3.P_I.MR1</v>
      </c>
      <c r="L220" s="552" t="s">
        <v>463</v>
      </c>
      <c r="M220" s="553" t="s">
        <v>1291</v>
      </c>
      <c r="N220" s="418">
        <v>0.1</v>
      </c>
      <c r="O220" s="419">
        <v>0.3</v>
      </c>
      <c r="P220" s="718" t="s">
        <v>99</v>
      </c>
      <c r="Q220" s="719" t="str">
        <f t="shared" si="155"/>
        <v>E3.P_I.MR1-MP03-1</v>
      </c>
      <c r="R220" s="480" t="s">
        <v>1300</v>
      </c>
      <c r="S220" s="340" t="s">
        <v>170</v>
      </c>
      <c r="T220" s="341">
        <v>0</v>
      </c>
      <c r="U220" s="342">
        <v>4</v>
      </c>
      <c r="V220" s="354" t="s">
        <v>67</v>
      </c>
      <c r="W220" s="356">
        <v>1</v>
      </c>
      <c r="X220" s="357">
        <v>1</v>
      </c>
      <c r="Y220" s="356">
        <v>1</v>
      </c>
      <c r="Z220" s="358">
        <v>1</v>
      </c>
      <c r="AA220" s="301"/>
      <c r="AB220" s="302"/>
      <c r="AC220" s="302"/>
      <c r="AD220" s="302"/>
      <c r="AE220" s="302"/>
      <c r="AF220" s="302"/>
      <c r="AG220" s="302"/>
      <c r="AH220" s="302"/>
      <c r="AI220" s="302"/>
      <c r="AJ220" s="302"/>
      <c r="AK220" s="302"/>
      <c r="AL220" s="302"/>
      <c r="AM220" s="302"/>
      <c r="AN220" s="302"/>
      <c r="AO220" s="302"/>
      <c r="AP220" s="302"/>
      <c r="AQ220" s="302"/>
      <c r="AR220" s="302"/>
      <c r="AS220" s="302"/>
      <c r="AT220" s="302"/>
      <c r="AU220" s="302"/>
      <c r="AV220" s="302"/>
      <c r="AW220" s="302"/>
      <c r="AX220" s="302"/>
      <c r="AY220" s="302"/>
      <c r="AZ220" s="302"/>
      <c r="BA220" s="302"/>
      <c r="BB220" s="302"/>
      <c r="BC220" s="303"/>
      <c r="BD220" s="304"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7" t="s">
        <v>1301</v>
      </c>
      <c r="EM220" s="321" t="s">
        <v>1300</v>
      </c>
      <c r="EN220" s="277" t="s">
        <v>170</v>
      </c>
      <c r="EO220" s="277">
        <v>0</v>
      </c>
      <c r="EP220" s="277">
        <v>4</v>
      </c>
      <c r="EQ220" s="278">
        <v>1</v>
      </c>
      <c r="ER220" s="278">
        <v>1</v>
      </c>
      <c r="ES220" s="278">
        <v>1</v>
      </c>
      <c r="ET220" s="843">
        <v>1</v>
      </c>
    </row>
    <row r="221" spans="1:152" ht="156" customHeight="1" x14ac:dyDescent="0.2">
      <c r="A221" s="280" t="s">
        <v>90</v>
      </c>
      <c r="B221" s="433" t="s">
        <v>91</v>
      </c>
      <c r="C221" s="434" t="s">
        <v>992</v>
      </c>
      <c r="D221" s="435" t="s">
        <v>1217</v>
      </c>
      <c r="E221" s="3" t="s">
        <v>818</v>
      </c>
      <c r="F221" s="436" t="str">
        <f t="shared" si="153"/>
        <v>E3.P_J</v>
      </c>
      <c r="G221" s="437" t="s">
        <v>354</v>
      </c>
      <c r="H221" s="482" t="s">
        <v>491</v>
      </c>
      <c r="I221" s="458" t="s">
        <v>1303</v>
      </c>
      <c r="J221" s="459" t="s">
        <v>61</v>
      </c>
      <c r="K221" s="460" t="str">
        <f t="shared" si="154"/>
        <v>E3.P_J.MR1</v>
      </c>
      <c r="L221" s="364" t="s">
        <v>471</v>
      </c>
      <c r="M221" s="365" t="s">
        <v>1304</v>
      </c>
      <c r="N221" s="409">
        <v>1</v>
      </c>
      <c r="O221" s="410">
        <v>1</v>
      </c>
      <c r="P221" s="251" t="s">
        <v>64</v>
      </c>
      <c r="Q221" s="251" t="str">
        <f t="shared" si="155"/>
        <v>E3.P_J.MR1-MP01-1</v>
      </c>
      <c r="R221" s="720" t="s">
        <v>1305</v>
      </c>
      <c r="S221" s="721" t="s">
        <v>1306</v>
      </c>
      <c r="T221" s="372">
        <v>1</v>
      </c>
      <c r="U221" s="373">
        <v>1</v>
      </c>
      <c r="V221" s="372" t="s">
        <v>102</v>
      </c>
      <c r="W221" s="566">
        <v>0.25</v>
      </c>
      <c r="X221" s="567">
        <v>0.75</v>
      </c>
      <c r="Y221" s="257">
        <v>0</v>
      </c>
      <c r="Z221" s="375">
        <v>0</v>
      </c>
      <c r="AA221" s="594">
        <v>103000000</v>
      </c>
      <c r="AB221" s="595">
        <v>0</v>
      </c>
      <c r="AC221" s="595">
        <v>0</v>
      </c>
      <c r="AD221" s="595">
        <v>0</v>
      </c>
      <c r="AE221" s="595">
        <v>0</v>
      </c>
      <c r="AF221" s="595">
        <v>0</v>
      </c>
      <c r="AG221" s="595">
        <f t="shared" ref="AG221" si="180">SUM(AA221:AF221)</f>
        <v>103000000</v>
      </c>
      <c r="AH221" s="595">
        <v>79000000</v>
      </c>
      <c r="AI221" s="595">
        <f>+AB221</f>
        <v>0</v>
      </c>
      <c r="AJ221" s="595">
        <f>+AC221</f>
        <v>0</v>
      </c>
      <c r="AK221" s="595">
        <f t="shared" ref="AK221:AM221" si="181">+AD221</f>
        <v>0</v>
      </c>
      <c r="AL221" s="595">
        <f t="shared" si="181"/>
        <v>0</v>
      </c>
      <c r="AM221" s="595">
        <f t="shared" si="181"/>
        <v>0</v>
      </c>
      <c r="AN221" s="595">
        <f t="shared" ref="AN221" si="182">SUM(AH221:AM221)</f>
        <v>79000000</v>
      </c>
      <c r="AO221" s="595">
        <v>76500000</v>
      </c>
      <c r="AP221" s="595">
        <f t="shared" ref="AP221:AT221" si="183">+AI221</f>
        <v>0</v>
      </c>
      <c r="AQ221" s="595">
        <f t="shared" si="183"/>
        <v>0</v>
      </c>
      <c r="AR221" s="595">
        <f t="shared" si="183"/>
        <v>0</v>
      </c>
      <c r="AS221" s="595">
        <f t="shared" si="183"/>
        <v>0</v>
      </c>
      <c r="AT221" s="595">
        <f t="shared" si="183"/>
        <v>0</v>
      </c>
      <c r="AU221" s="595">
        <f t="shared" ref="AU221" si="184">SUM(AO221:AT221)</f>
        <v>76500000</v>
      </c>
      <c r="AV221" s="595">
        <v>105000000</v>
      </c>
      <c r="AW221" s="595">
        <f t="shared" ref="AW221:BA221" si="185">+AP221</f>
        <v>0</v>
      </c>
      <c r="AX221" s="595">
        <f t="shared" si="185"/>
        <v>0</v>
      </c>
      <c r="AY221" s="595">
        <f t="shared" si="185"/>
        <v>0</v>
      </c>
      <c r="AZ221" s="595">
        <f t="shared" si="185"/>
        <v>0</v>
      </c>
      <c r="BA221" s="595">
        <f t="shared" si="185"/>
        <v>0</v>
      </c>
      <c r="BB221" s="595">
        <f t="shared" ref="BB221" si="186">SUM(AV221:BA221)</f>
        <v>105000000</v>
      </c>
      <c r="BC221" s="663">
        <f t="shared" ref="BC221" si="187">+BB221+AU221+AN221+AG221</f>
        <v>363500000</v>
      </c>
      <c r="BD221" s="304"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7" t="s">
        <v>1307</v>
      </c>
      <c r="EM221" s="275" t="s">
        <v>1305</v>
      </c>
      <c r="EN221" s="276" t="s">
        <v>1306</v>
      </c>
      <c r="EO221" s="277">
        <v>1</v>
      </c>
      <c r="EP221" s="277">
        <v>1</v>
      </c>
      <c r="EQ221" s="332">
        <v>0.25</v>
      </c>
      <c r="ER221" s="332">
        <v>0.75</v>
      </c>
      <c r="ES221" s="278">
        <v>0</v>
      </c>
      <c r="ET221" s="843">
        <v>0</v>
      </c>
    </row>
    <row r="222" spans="1:152" ht="55.5" customHeight="1" x14ac:dyDescent="0.2">
      <c r="A222" s="280" t="s">
        <v>90</v>
      </c>
      <c r="B222" s="433" t="s">
        <v>91</v>
      </c>
      <c r="C222" s="434" t="s">
        <v>992</v>
      </c>
      <c r="D222" s="434"/>
      <c r="E222" s="8" t="s">
        <v>818</v>
      </c>
      <c r="F222" s="284" t="str">
        <f t="shared" si="153"/>
        <v>E3.P_J</v>
      </c>
      <c r="G222" s="457" t="s">
        <v>354</v>
      </c>
      <c r="H222" s="457" t="s">
        <v>491</v>
      </c>
      <c r="I222" s="461"/>
      <c r="J222" s="462" t="s">
        <v>61</v>
      </c>
      <c r="K222" s="377" t="str">
        <f t="shared" si="154"/>
        <v>E3.P_J.MR1</v>
      </c>
      <c r="L222" s="641" t="s">
        <v>471</v>
      </c>
      <c r="M222" s="434" t="s">
        <v>1304</v>
      </c>
      <c r="N222" s="415">
        <v>1</v>
      </c>
      <c r="O222" s="416">
        <v>1</v>
      </c>
      <c r="P222" s="293" t="s">
        <v>74</v>
      </c>
      <c r="Q222" s="293" t="str">
        <f t="shared" si="155"/>
        <v>E3.P_J.MR1-MP01-2</v>
      </c>
      <c r="R222" s="722" t="s">
        <v>1305</v>
      </c>
      <c r="S222" s="295" t="s">
        <v>1309</v>
      </c>
      <c r="T222" s="296">
        <v>1</v>
      </c>
      <c r="U222" s="297">
        <v>1</v>
      </c>
      <c r="V222" s="296" t="s">
        <v>102</v>
      </c>
      <c r="W222" s="324">
        <v>0.25</v>
      </c>
      <c r="X222" s="325">
        <v>0.25</v>
      </c>
      <c r="Y222" s="324">
        <v>0.25</v>
      </c>
      <c r="Z222" s="326">
        <v>0.25</v>
      </c>
      <c r="AA222" s="301"/>
      <c r="AB222" s="302"/>
      <c r="AC222" s="302"/>
      <c r="AD222" s="302"/>
      <c r="AE222" s="302"/>
      <c r="AF222" s="302"/>
      <c r="AG222" s="302"/>
      <c r="AH222" s="302"/>
      <c r="AI222" s="302"/>
      <c r="AJ222" s="302"/>
      <c r="AK222" s="302"/>
      <c r="AL222" s="302"/>
      <c r="AM222" s="302"/>
      <c r="AN222" s="302"/>
      <c r="AO222" s="302"/>
      <c r="AP222" s="302"/>
      <c r="AQ222" s="302"/>
      <c r="AR222" s="302"/>
      <c r="AS222" s="302"/>
      <c r="AT222" s="302"/>
      <c r="AU222" s="302"/>
      <c r="AV222" s="302"/>
      <c r="AW222" s="302"/>
      <c r="AX222" s="302"/>
      <c r="AY222" s="302"/>
      <c r="AZ222" s="302"/>
      <c r="BA222" s="302"/>
      <c r="BB222" s="302"/>
      <c r="BC222" s="303"/>
      <c r="BD222" s="304"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7" t="s">
        <v>1310</v>
      </c>
      <c r="EM222" s="275" t="s">
        <v>1305</v>
      </c>
      <c r="EN222" s="276" t="s">
        <v>1309</v>
      </c>
      <c r="EO222" s="277">
        <v>1</v>
      </c>
      <c r="EP222" s="277">
        <v>1</v>
      </c>
      <c r="EQ222" s="332">
        <v>0.25</v>
      </c>
      <c r="ER222" s="332">
        <v>0.25</v>
      </c>
      <c r="ES222" s="332">
        <v>0.25</v>
      </c>
      <c r="ET222" s="842">
        <v>0.25</v>
      </c>
    </row>
    <row r="223" spans="1:152" ht="35.25" customHeight="1" x14ac:dyDescent="0.2">
      <c r="A223" s="280" t="s">
        <v>90</v>
      </c>
      <c r="B223" s="433" t="s">
        <v>91</v>
      </c>
      <c r="C223" s="434" t="s">
        <v>992</v>
      </c>
      <c r="D223" s="434"/>
      <c r="E223" s="8" t="s">
        <v>818</v>
      </c>
      <c r="F223" s="284" t="str">
        <f t="shared" si="153"/>
        <v>E3.P_J</v>
      </c>
      <c r="G223" s="457" t="s">
        <v>354</v>
      </c>
      <c r="H223" s="457" t="s">
        <v>491</v>
      </c>
      <c r="I223" s="461"/>
      <c r="J223" s="462" t="s">
        <v>61</v>
      </c>
      <c r="K223" s="377" t="str">
        <f t="shared" si="154"/>
        <v>E3.P_J.MR1</v>
      </c>
      <c r="L223" s="641" t="s">
        <v>471</v>
      </c>
      <c r="M223" s="434" t="s">
        <v>1304</v>
      </c>
      <c r="N223" s="415">
        <v>1</v>
      </c>
      <c r="O223" s="416">
        <v>1</v>
      </c>
      <c r="P223" s="293" t="s">
        <v>87</v>
      </c>
      <c r="Q223" s="293" t="str">
        <f t="shared" si="155"/>
        <v>E3.P_J.MR1-MP02-1</v>
      </c>
      <c r="R223" s="425" t="s">
        <v>1312</v>
      </c>
      <c r="S223" s="317" t="s">
        <v>1313</v>
      </c>
      <c r="T223" s="296">
        <v>3</v>
      </c>
      <c r="U223" s="297">
        <v>3</v>
      </c>
      <c r="V223" s="296" t="s">
        <v>102</v>
      </c>
      <c r="W223" s="298">
        <v>0</v>
      </c>
      <c r="X223" s="299">
        <v>1</v>
      </c>
      <c r="Y223" s="298">
        <v>1</v>
      </c>
      <c r="Z223" s="300">
        <v>1</v>
      </c>
      <c r="AA223" s="301"/>
      <c r="AB223" s="302"/>
      <c r="AC223" s="302"/>
      <c r="AD223" s="302"/>
      <c r="AE223" s="302"/>
      <c r="AF223" s="302"/>
      <c r="AG223" s="302"/>
      <c r="AH223" s="302"/>
      <c r="AI223" s="302"/>
      <c r="AJ223" s="302"/>
      <c r="AK223" s="302"/>
      <c r="AL223" s="302"/>
      <c r="AM223" s="302"/>
      <c r="AN223" s="302"/>
      <c r="AO223" s="302"/>
      <c r="AP223" s="302"/>
      <c r="AQ223" s="302"/>
      <c r="AR223" s="302"/>
      <c r="AS223" s="302"/>
      <c r="AT223" s="302"/>
      <c r="AU223" s="302"/>
      <c r="AV223" s="302"/>
      <c r="AW223" s="302"/>
      <c r="AX223" s="302"/>
      <c r="AY223" s="302"/>
      <c r="AZ223" s="302"/>
      <c r="BA223" s="302"/>
      <c r="BB223" s="302"/>
      <c r="BC223" s="303"/>
      <c r="BD223" s="304"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7" t="s">
        <v>1314</v>
      </c>
      <c r="EM223" s="321" t="s">
        <v>1312</v>
      </c>
      <c r="EN223" s="277" t="s">
        <v>1313</v>
      </c>
      <c r="EO223" s="277">
        <v>3</v>
      </c>
      <c r="EP223" s="277">
        <v>3</v>
      </c>
      <c r="EQ223" s="278">
        <v>0</v>
      </c>
      <c r="ER223" s="278">
        <v>1</v>
      </c>
      <c r="ES223" s="278">
        <v>1</v>
      </c>
      <c r="ET223" s="843">
        <v>1</v>
      </c>
    </row>
    <row r="224" spans="1:152" ht="62.25" customHeight="1" x14ac:dyDescent="0.2">
      <c r="A224" s="280" t="s">
        <v>90</v>
      </c>
      <c r="B224" s="433" t="s">
        <v>91</v>
      </c>
      <c r="C224" s="434" t="s">
        <v>992</v>
      </c>
      <c r="D224" s="434"/>
      <c r="E224" s="8" t="s">
        <v>818</v>
      </c>
      <c r="F224" s="284" t="str">
        <f t="shared" si="153"/>
        <v>E3.P_J</v>
      </c>
      <c r="G224" s="457" t="s">
        <v>354</v>
      </c>
      <c r="H224" s="457" t="s">
        <v>491</v>
      </c>
      <c r="I224" s="461"/>
      <c r="J224" s="462" t="s">
        <v>61</v>
      </c>
      <c r="K224" s="377" t="str">
        <f t="shared" si="154"/>
        <v>E3.P_J.MR1</v>
      </c>
      <c r="L224" s="641" t="s">
        <v>471</v>
      </c>
      <c r="M224" s="434" t="s">
        <v>1304</v>
      </c>
      <c r="N224" s="415">
        <v>1</v>
      </c>
      <c r="O224" s="416">
        <v>1</v>
      </c>
      <c r="P224" s="293" t="s">
        <v>99</v>
      </c>
      <c r="Q224" s="293" t="str">
        <f t="shared" si="155"/>
        <v>E3.P_J.MR1-MP03-1</v>
      </c>
      <c r="R224" s="722" t="s">
        <v>1316</v>
      </c>
      <c r="S224" s="295" t="s">
        <v>1317</v>
      </c>
      <c r="T224" s="296">
        <v>0.3</v>
      </c>
      <c r="U224" s="297">
        <v>1</v>
      </c>
      <c r="V224" s="296" t="s">
        <v>67</v>
      </c>
      <c r="W224" s="318">
        <v>0.2</v>
      </c>
      <c r="X224" s="333">
        <v>0.3</v>
      </c>
      <c r="Y224" s="324">
        <v>0.25</v>
      </c>
      <c r="Z224" s="326">
        <v>0.25</v>
      </c>
      <c r="AA224" s="301"/>
      <c r="AB224" s="302"/>
      <c r="AC224" s="302"/>
      <c r="AD224" s="302"/>
      <c r="AE224" s="302"/>
      <c r="AF224" s="302"/>
      <c r="AG224" s="302"/>
      <c r="AH224" s="302"/>
      <c r="AI224" s="302"/>
      <c r="AJ224" s="302"/>
      <c r="AK224" s="302"/>
      <c r="AL224" s="302"/>
      <c r="AM224" s="302"/>
      <c r="AN224" s="302"/>
      <c r="AO224" s="302"/>
      <c r="AP224" s="302"/>
      <c r="AQ224" s="302"/>
      <c r="AR224" s="302"/>
      <c r="AS224" s="302"/>
      <c r="AT224" s="302"/>
      <c r="AU224" s="302"/>
      <c r="AV224" s="302"/>
      <c r="AW224" s="302"/>
      <c r="AX224" s="302"/>
      <c r="AY224" s="302"/>
      <c r="AZ224" s="302"/>
      <c r="BA224" s="302"/>
      <c r="BB224" s="302"/>
      <c r="BC224" s="303"/>
      <c r="BD224" s="304"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7" t="s">
        <v>1318</v>
      </c>
      <c r="EM224" s="275" t="s">
        <v>1316</v>
      </c>
      <c r="EN224" s="276" t="s">
        <v>1317</v>
      </c>
      <c r="EO224" s="277">
        <v>0.3</v>
      </c>
      <c r="EP224" s="277">
        <v>1</v>
      </c>
      <c r="EQ224" s="279">
        <v>0.2</v>
      </c>
      <c r="ER224" s="838">
        <v>0.2</v>
      </c>
      <c r="ES224" s="844">
        <v>0.3</v>
      </c>
      <c r="ET224" s="845">
        <v>0.3</v>
      </c>
    </row>
    <row r="225" spans="1:150" ht="42.75" customHeight="1" x14ac:dyDescent="0.2">
      <c r="A225" s="280" t="s">
        <v>90</v>
      </c>
      <c r="B225" s="433" t="s">
        <v>91</v>
      </c>
      <c r="C225" s="434" t="s">
        <v>992</v>
      </c>
      <c r="D225" s="434"/>
      <c r="E225" s="8" t="s">
        <v>818</v>
      </c>
      <c r="F225" s="284" t="str">
        <f t="shared" si="153"/>
        <v>E3.P_J</v>
      </c>
      <c r="G225" s="457" t="s">
        <v>354</v>
      </c>
      <c r="H225" s="457" t="s">
        <v>491</v>
      </c>
      <c r="I225" s="461"/>
      <c r="J225" s="462" t="s">
        <v>61</v>
      </c>
      <c r="K225" s="377" t="str">
        <f t="shared" si="154"/>
        <v>E3.P_J.MR1</v>
      </c>
      <c r="L225" s="641" t="s">
        <v>471</v>
      </c>
      <c r="M225" s="434" t="s">
        <v>1304</v>
      </c>
      <c r="N225" s="415">
        <v>1</v>
      </c>
      <c r="O225" s="416">
        <v>1</v>
      </c>
      <c r="P225" s="293" t="s">
        <v>1320</v>
      </c>
      <c r="Q225" s="293" t="str">
        <f t="shared" si="155"/>
        <v>E3.P_J.MR1-MP03-2</v>
      </c>
      <c r="R225" s="722" t="s">
        <v>1316</v>
      </c>
      <c r="S225" s="295" t="s">
        <v>1321</v>
      </c>
      <c r="T225" s="296">
        <v>0</v>
      </c>
      <c r="U225" s="297">
        <v>1</v>
      </c>
      <c r="V225" s="296" t="s">
        <v>67</v>
      </c>
      <c r="W225" s="324">
        <v>0.25</v>
      </c>
      <c r="X225" s="325">
        <v>0.25</v>
      </c>
      <c r="Y225" s="324">
        <v>0.25</v>
      </c>
      <c r="Z225" s="326">
        <v>0.25</v>
      </c>
      <c r="AA225" s="301"/>
      <c r="AB225" s="302"/>
      <c r="AC225" s="302"/>
      <c r="AD225" s="302"/>
      <c r="AE225" s="302"/>
      <c r="AF225" s="302"/>
      <c r="AG225" s="302"/>
      <c r="AH225" s="302"/>
      <c r="AI225" s="302"/>
      <c r="AJ225" s="302"/>
      <c r="AK225" s="302"/>
      <c r="AL225" s="302"/>
      <c r="AM225" s="302"/>
      <c r="AN225" s="302"/>
      <c r="AO225" s="302"/>
      <c r="AP225" s="302"/>
      <c r="AQ225" s="302"/>
      <c r="AR225" s="302"/>
      <c r="AS225" s="302"/>
      <c r="AT225" s="302"/>
      <c r="AU225" s="302"/>
      <c r="AV225" s="302"/>
      <c r="AW225" s="302"/>
      <c r="AX225" s="302"/>
      <c r="AY225" s="302"/>
      <c r="AZ225" s="302"/>
      <c r="BA225" s="302"/>
      <c r="BB225" s="302"/>
      <c r="BC225" s="303"/>
      <c r="BD225" s="304"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7" t="s">
        <v>1322</v>
      </c>
      <c r="EM225" s="275" t="s">
        <v>1316</v>
      </c>
      <c r="EN225" s="276" t="s">
        <v>1321</v>
      </c>
      <c r="EO225" s="277">
        <v>0</v>
      </c>
      <c r="EP225" s="277">
        <v>1</v>
      </c>
      <c r="EQ225" s="332">
        <v>0</v>
      </c>
      <c r="ER225" s="844">
        <v>0</v>
      </c>
      <c r="ES225" s="844">
        <v>0.5</v>
      </c>
      <c r="ET225" s="845">
        <v>0.5</v>
      </c>
    </row>
    <row r="226" spans="1:150" ht="51.75" customHeight="1" x14ac:dyDescent="0.2">
      <c r="A226" s="280" t="s">
        <v>90</v>
      </c>
      <c r="B226" s="433" t="s">
        <v>91</v>
      </c>
      <c r="C226" s="434" t="s">
        <v>992</v>
      </c>
      <c r="D226" s="434"/>
      <c r="E226" s="8" t="s">
        <v>818</v>
      </c>
      <c r="F226" s="284" t="str">
        <f t="shared" si="153"/>
        <v>E3.P_J</v>
      </c>
      <c r="G226" s="457" t="s">
        <v>354</v>
      </c>
      <c r="H226" s="457" t="s">
        <v>491</v>
      </c>
      <c r="I226" s="461"/>
      <c r="J226" s="462" t="s">
        <v>61</v>
      </c>
      <c r="K226" s="377" t="str">
        <f t="shared" si="154"/>
        <v>E3.P_J.MR1</v>
      </c>
      <c r="L226" s="641" t="s">
        <v>471</v>
      </c>
      <c r="M226" s="434" t="s">
        <v>1304</v>
      </c>
      <c r="N226" s="415">
        <v>1</v>
      </c>
      <c r="O226" s="416">
        <v>1</v>
      </c>
      <c r="P226" s="293" t="s">
        <v>112</v>
      </c>
      <c r="Q226" s="293" t="str">
        <f t="shared" si="155"/>
        <v>E3.P_J.MR1-MP04-1</v>
      </c>
      <c r="R226" s="425" t="s">
        <v>1324</v>
      </c>
      <c r="S226" s="317" t="s">
        <v>1325</v>
      </c>
      <c r="T226" s="296">
        <v>1</v>
      </c>
      <c r="U226" s="297">
        <v>1</v>
      </c>
      <c r="V226" s="296" t="s">
        <v>102</v>
      </c>
      <c r="W226" s="324">
        <v>0.25</v>
      </c>
      <c r="X226" s="325">
        <v>0.25</v>
      </c>
      <c r="Y226" s="324">
        <v>0.25</v>
      </c>
      <c r="Z226" s="326">
        <v>0.25</v>
      </c>
      <c r="AA226" s="301"/>
      <c r="AB226" s="302"/>
      <c r="AC226" s="302"/>
      <c r="AD226" s="302"/>
      <c r="AE226" s="302"/>
      <c r="AF226" s="302"/>
      <c r="AG226" s="302"/>
      <c r="AH226" s="302"/>
      <c r="AI226" s="302"/>
      <c r="AJ226" s="302"/>
      <c r="AK226" s="302"/>
      <c r="AL226" s="302"/>
      <c r="AM226" s="302"/>
      <c r="AN226" s="302"/>
      <c r="AO226" s="302"/>
      <c r="AP226" s="302"/>
      <c r="AQ226" s="302"/>
      <c r="AR226" s="302"/>
      <c r="AS226" s="302"/>
      <c r="AT226" s="302"/>
      <c r="AU226" s="302"/>
      <c r="AV226" s="302"/>
      <c r="AW226" s="302"/>
      <c r="AX226" s="302"/>
      <c r="AY226" s="302"/>
      <c r="AZ226" s="302"/>
      <c r="BA226" s="302"/>
      <c r="BB226" s="302"/>
      <c r="BC226" s="303"/>
      <c r="BD226" s="304"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7" t="s">
        <v>1326</v>
      </c>
      <c r="EM226" s="321" t="s">
        <v>1324</v>
      </c>
      <c r="EN226" s="277" t="s">
        <v>1325</v>
      </c>
      <c r="EO226" s="277">
        <v>1</v>
      </c>
      <c r="EP226" s="277">
        <v>1</v>
      </c>
      <c r="EQ226" s="332">
        <v>0.25</v>
      </c>
      <c r="ER226" s="332">
        <v>0.25</v>
      </c>
      <c r="ES226" s="332">
        <v>0.25</v>
      </c>
      <c r="ET226" s="842">
        <v>0.25</v>
      </c>
    </row>
    <row r="227" spans="1:150" ht="59.25" customHeight="1" x14ac:dyDescent="0.2">
      <c r="A227" s="280" t="s">
        <v>90</v>
      </c>
      <c r="B227" s="433" t="s">
        <v>91</v>
      </c>
      <c r="C227" s="434" t="s">
        <v>992</v>
      </c>
      <c r="D227" s="434"/>
      <c r="E227" s="8" t="s">
        <v>818</v>
      </c>
      <c r="F227" s="284" t="str">
        <f t="shared" si="153"/>
        <v>E3.P_J</v>
      </c>
      <c r="G227" s="457" t="s">
        <v>354</v>
      </c>
      <c r="H227" s="457" t="s">
        <v>491</v>
      </c>
      <c r="I227" s="461"/>
      <c r="J227" s="462" t="s">
        <v>61</v>
      </c>
      <c r="K227" s="377" t="str">
        <f t="shared" si="154"/>
        <v>E3.P_J.MR1</v>
      </c>
      <c r="L227" s="641" t="s">
        <v>471</v>
      </c>
      <c r="M227" s="434" t="s">
        <v>1304</v>
      </c>
      <c r="N227" s="415">
        <v>1</v>
      </c>
      <c r="O227" s="416">
        <v>1</v>
      </c>
      <c r="P227" s="293" t="s">
        <v>122</v>
      </c>
      <c r="Q227" s="293" t="str">
        <f t="shared" si="155"/>
        <v>E3.P_J.MR1-MP05-1</v>
      </c>
      <c r="R227" s="425" t="s">
        <v>1328</v>
      </c>
      <c r="S227" s="317" t="s">
        <v>1329</v>
      </c>
      <c r="T227" s="296">
        <v>0.25</v>
      </c>
      <c r="U227" s="297">
        <v>1</v>
      </c>
      <c r="V227" s="296" t="s">
        <v>67</v>
      </c>
      <c r="W227" s="318">
        <v>0.2</v>
      </c>
      <c r="X227" s="333">
        <v>0.3</v>
      </c>
      <c r="Y227" s="324">
        <v>0.25</v>
      </c>
      <c r="Z227" s="326">
        <v>0.25</v>
      </c>
      <c r="AA227" s="301"/>
      <c r="AB227" s="302"/>
      <c r="AC227" s="302"/>
      <c r="AD227" s="302"/>
      <c r="AE227" s="302"/>
      <c r="AF227" s="302"/>
      <c r="AG227" s="302"/>
      <c r="AH227" s="302"/>
      <c r="AI227" s="302"/>
      <c r="AJ227" s="302"/>
      <c r="AK227" s="302"/>
      <c r="AL227" s="302"/>
      <c r="AM227" s="302"/>
      <c r="AN227" s="302"/>
      <c r="AO227" s="302"/>
      <c r="AP227" s="302"/>
      <c r="AQ227" s="302"/>
      <c r="AR227" s="302"/>
      <c r="AS227" s="302"/>
      <c r="AT227" s="302"/>
      <c r="AU227" s="302"/>
      <c r="AV227" s="302"/>
      <c r="AW227" s="302"/>
      <c r="AX227" s="302"/>
      <c r="AY227" s="302"/>
      <c r="AZ227" s="302"/>
      <c r="BA227" s="302"/>
      <c r="BB227" s="302"/>
      <c r="BC227" s="303"/>
      <c r="BD227" s="304"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7" t="s">
        <v>1330</v>
      </c>
      <c r="EM227" s="321" t="s">
        <v>1328</v>
      </c>
      <c r="EN227" s="277" t="s">
        <v>1329</v>
      </c>
      <c r="EO227" s="277">
        <v>0.25</v>
      </c>
      <c r="EP227" s="277">
        <v>1</v>
      </c>
      <c r="EQ227" s="279">
        <v>0.2</v>
      </c>
      <c r="ER227" s="279">
        <v>0.3</v>
      </c>
      <c r="ES227" s="332">
        <v>0.25</v>
      </c>
      <c r="ET227" s="842">
        <v>0.25</v>
      </c>
    </row>
    <row r="228" spans="1:150" ht="53.25" customHeight="1" thickBot="1" x14ac:dyDescent="0.25">
      <c r="A228" s="280" t="s">
        <v>90</v>
      </c>
      <c r="B228" s="433" t="s">
        <v>91</v>
      </c>
      <c r="C228" s="434" t="s">
        <v>992</v>
      </c>
      <c r="D228" s="434"/>
      <c r="E228" s="8" t="s">
        <v>818</v>
      </c>
      <c r="F228" s="284" t="str">
        <f t="shared" si="153"/>
        <v>E3.P_J</v>
      </c>
      <c r="G228" s="569" t="s">
        <v>354</v>
      </c>
      <c r="H228" s="569" t="s">
        <v>491</v>
      </c>
      <c r="I228" s="467"/>
      <c r="J228" s="468" t="s">
        <v>61</v>
      </c>
      <c r="K228" s="469" t="str">
        <f t="shared" si="154"/>
        <v>E3.P_J.MR1</v>
      </c>
      <c r="L228" s="642" t="s">
        <v>471</v>
      </c>
      <c r="M228" s="602" t="s">
        <v>1304</v>
      </c>
      <c r="N228" s="418">
        <v>1</v>
      </c>
      <c r="O228" s="419">
        <v>1</v>
      </c>
      <c r="P228" s="350" t="s">
        <v>132</v>
      </c>
      <c r="Q228" s="351" t="str">
        <f t="shared" si="155"/>
        <v>E3.P_J.MR1-MP06-1</v>
      </c>
      <c r="R228" s="480" t="s">
        <v>1332</v>
      </c>
      <c r="S228" s="340" t="s">
        <v>1333</v>
      </c>
      <c r="T228" s="341">
        <v>1</v>
      </c>
      <c r="U228" s="342">
        <v>4</v>
      </c>
      <c r="V228" s="354" t="s">
        <v>67</v>
      </c>
      <c r="W228" s="356">
        <v>1</v>
      </c>
      <c r="X228" s="357">
        <v>1</v>
      </c>
      <c r="Y228" s="356">
        <v>1</v>
      </c>
      <c r="Z228" s="358">
        <v>1</v>
      </c>
      <c r="AA228" s="301"/>
      <c r="AB228" s="302"/>
      <c r="AC228" s="302"/>
      <c r="AD228" s="302"/>
      <c r="AE228" s="302"/>
      <c r="AF228" s="302"/>
      <c r="AG228" s="302"/>
      <c r="AH228" s="302"/>
      <c r="AI228" s="302"/>
      <c r="AJ228" s="302"/>
      <c r="AK228" s="302"/>
      <c r="AL228" s="302"/>
      <c r="AM228" s="302"/>
      <c r="AN228" s="302"/>
      <c r="AO228" s="302"/>
      <c r="AP228" s="302"/>
      <c r="AQ228" s="302"/>
      <c r="AR228" s="302"/>
      <c r="AS228" s="302"/>
      <c r="AT228" s="302"/>
      <c r="AU228" s="302"/>
      <c r="AV228" s="302"/>
      <c r="AW228" s="302"/>
      <c r="AX228" s="302"/>
      <c r="AY228" s="302"/>
      <c r="AZ228" s="302"/>
      <c r="BA228" s="302"/>
      <c r="BB228" s="302"/>
      <c r="BC228" s="303"/>
      <c r="BD228" s="304"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7" t="s">
        <v>1334</v>
      </c>
      <c r="EM228" s="321" t="s">
        <v>1332</v>
      </c>
      <c r="EN228" s="277" t="s">
        <v>1333</v>
      </c>
      <c r="EO228" s="277">
        <v>1</v>
      </c>
      <c r="EP228" s="277">
        <v>4</v>
      </c>
      <c r="EQ228" s="278">
        <v>0</v>
      </c>
      <c r="ER228" s="848">
        <v>1</v>
      </c>
      <c r="ES228" s="848">
        <v>3</v>
      </c>
      <c r="ET228" s="849">
        <v>0</v>
      </c>
    </row>
    <row r="229" spans="1:150" ht="174" customHeight="1" thickBot="1" x14ac:dyDescent="0.25">
      <c r="A229" s="280" t="s">
        <v>90</v>
      </c>
      <c r="B229" s="433" t="s">
        <v>91</v>
      </c>
      <c r="C229" s="434" t="s">
        <v>992</v>
      </c>
      <c r="D229" s="435" t="s">
        <v>1217</v>
      </c>
      <c r="E229" s="25" t="s">
        <v>1336</v>
      </c>
      <c r="F229" s="723" t="str">
        <f t="shared" si="153"/>
        <v>E3.P_K</v>
      </c>
      <c r="G229" s="724" t="s">
        <v>365</v>
      </c>
      <c r="H229" s="725" t="s">
        <v>499</v>
      </c>
      <c r="I229" s="665" t="s">
        <v>1337</v>
      </c>
      <c r="J229" s="726" t="s">
        <v>61</v>
      </c>
      <c r="K229" s="727" t="str">
        <f t="shared" si="154"/>
        <v>E3.P_K.MR1</v>
      </c>
      <c r="L229" s="580" t="s">
        <v>479</v>
      </c>
      <c r="M229" s="581" t="s">
        <v>1338</v>
      </c>
      <c r="N229" s="589">
        <v>0</v>
      </c>
      <c r="O229" s="668">
        <v>23</v>
      </c>
      <c r="P229" s="728" t="s">
        <v>64</v>
      </c>
      <c r="Q229" s="25" t="str">
        <f t="shared" si="155"/>
        <v>E3.P_K.MR1-MP01-1</v>
      </c>
      <c r="R229" s="581" t="s">
        <v>1339</v>
      </c>
      <c r="S229" s="669" t="s">
        <v>1340</v>
      </c>
      <c r="T229" s="588">
        <v>0</v>
      </c>
      <c r="U229" s="589">
        <v>23</v>
      </c>
      <c r="V229" s="588" t="s">
        <v>67</v>
      </c>
      <c r="W229" s="729">
        <v>4</v>
      </c>
      <c r="X229" s="730">
        <v>2</v>
      </c>
      <c r="Y229" s="729">
        <v>9</v>
      </c>
      <c r="Z229" s="731">
        <v>8</v>
      </c>
      <c r="AA229" s="732">
        <f>200000000+150000000+1915448+354547783</f>
        <v>706463231</v>
      </c>
      <c r="AB229" s="733">
        <v>0</v>
      </c>
      <c r="AC229" s="733">
        <v>0</v>
      </c>
      <c r="AD229" s="733">
        <v>0</v>
      </c>
      <c r="AE229" s="733">
        <v>0</v>
      </c>
      <c r="AF229" s="733">
        <v>493536769</v>
      </c>
      <c r="AG229" s="733">
        <f t="shared" ref="AG229:AG230" si="188">SUM(AA229:AF229)</f>
        <v>1200000000</v>
      </c>
      <c r="AH229" s="733">
        <f t="shared" ref="AH229:AM229" si="189">AA229*1.035</f>
        <v>731189444.08499992</v>
      </c>
      <c r="AI229" s="733">
        <f t="shared" si="189"/>
        <v>0</v>
      </c>
      <c r="AJ229" s="733">
        <f t="shared" si="189"/>
        <v>0</v>
      </c>
      <c r="AK229" s="733">
        <f t="shared" si="189"/>
        <v>0</v>
      </c>
      <c r="AL229" s="733">
        <f t="shared" si="189"/>
        <v>0</v>
      </c>
      <c r="AM229" s="733">
        <f t="shared" si="189"/>
        <v>510810555.91499996</v>
      </c>
      <c r="AN229" s="733">
        <f t="shared" ref="AN229:AN230" si="190">SUM(AH229:AM229)</f>
        <v>1242000000</v>
      </c>
      <c r="AO229" s="733">
        <f t="shared" ref="AO229:AT229" si="191">AH229*1.035</f>
        <v>756781074.62797487</v>
      </c>
      <c r="AP229" s="733">
        <f t="shared" si="191"/>
        <v>0</v>
      </c>
      <c r="AQ229" s="733">
        <f t="shared" si="191"/>
        <v>0</v>
      </c>
      <c r="AR229" s="733">
        <f t="shared" si="191"/>
        <v>0</v>
      </c>
      <c r="AS229" s="733">
        <f t="shared" si="191"/>
        <v>0</v>
      </c>
      <c r="AT229" s="733">
        <f t="shared" si="191"/>
        <v>528688925.37202489</v>
      </c>
      <c r="AU229" s="733">
        <f t="shared" ref="AU229:AU230" si="192">SUM(AO229:AT229)</f>
        <v>1285469999.9999998</v>
      </c>
      <c r="AV229" s="733">
        <f t="shared" ref="AV229:BA229" si="193">AO229*1.035</f>
        <v>783268412.23995388</v>
      </c>
      <c r="AW229" s="733">
        <f t="shared" si="193"/>
        <v>0</v>
      </c>
      <c r="AX229" s="733">
        <f t="shared" si="193"/>
        <v>0</v>
      </c>
      <c r="AY229" s="733">
        <f t="shared" si="193"/>
        <v>0</v>
      </c>
      <c r="AZ229" s="733">
        <f t="shared" si="193"/>
        <v>0</v>
      </c>
      <c r="BA229" s="733">
        <f t="shared" si="193"/>
        <v>547193037.76004577</v>
      </c>
      <c r="BB229" s="733">
        <f t="shared" ref="BB229:BB230" si="194">SUM(AV229:BA229)</f>
        <v>1330461449.9999995</v>
      </c>
      <c r="BC229" s="734">
        <f t="shared" ref="BC229:BC230" si="195">+BB229+AU229+AN229+AG229</f>
        <v>5057931449.999999</v>
      </c>
      <c r="BD229" s="304" t="s">
        <v>1221</v>
      </c>
      <c r="BS229" s="90" t="s">
        <v>470</v>
      </c>
      <c r="BT229" s="90" t="s">
        <v>471</v>
      </c>
      <c r="BU229" s="91" t="s">
        <v>1334</v>
      </c>
      <c r="BV229" s="88" t="s">
        <v>1332</v>
      </c>
      <c r="BW229" s="735"/>
      <c r="DH229" s="7" t="s">
        <v>1342</v>
      </c>
      <c r="DI229" s="7" t="s">
        <v>384</v>
      </c>
      <c r="DJ229" s="7" t="s">
        <v>490</v>
      </c>
      <c r="DK229" s="7" t="s">
        <v>491</v>
      </c>
      <c r="DL229" s="7" t="s">
        <v>489</v>
      </c>
      <c r="DQ229" s="7" t="s">
        <v>1334</v>
      </c>
      <c r="DR229" s="7" t="s">
        <v>1332</v>
      </c>
      <c r="EL229" s="846" t="s">
        <v>1341</v>
      </c>
      <c r="EM229" s="321" t="s">
        <v>1339</v>
      </c>
      <c r="EN229" s="277" t="s">
        <v>1340</v>
      </c>
      <c r="EO229" s="277">
        <v>0</v>
      </c>
      <c r="EP229" s="277">
        <v>23</v>
      </c>
      <c r="EQ229" s="278">
        <v>4</v>
      </c>
      <c r="ER229" s="848">
        <v>10</v>
      </c>
      <c r="ES229" s="848">
        <v>6</v>
      </c>
      <c r="ET229" s="849">
        <v>3</v>
      </c>
    </row>
    <row r="230" spans="1:150" ht="100.5" customHeight="1" x14ac:dyDescent="0.2">
      <c r="A230" s="280" t="s">
        <v>90</v>
      </c>
      <c r="B230" s="433" t="s">
        <v>91</v>
      </c>
      <c r="C230" s="434" t="s">
        <v>992</v>
      </c>
      <c r="D230" s="435" t="s">
        <v>1127</v>
      </c>
      <c r="E230" s="26" t="s">
        <v>1343</v>
      </c>
      <c r="F230" s="241" t="str">
        <f t="shared" si="153"/>
        <v>E3.P_L</v>
      </c>
      <c r="G230" s="736" t="s">
        <v>379</v>
      </c>
      <c r="H230" s="243" t="s">
        <v>507</v>
      </c>
      <c r="I230" s="660" t="s">
        <v>1344</v>
      </c>
      <c r="J230" s="459" t="s">
        <v>61</v>
      </c>
      <c r="K230" s="460" t="str">
        <f t="shared" si="154"/>
        <v>E3.P_L.MR1</v>
      </c>
      <c r="L230" s="519" t="s">
        <v>487</v>
      </c>
      <c r="M230" s="737" t="s">
        <v>1345</v>
      </c>
      <c r="N230" s="738" t="s">
        <v>1346</v>
      </c>
      <c r="O230" s="739" t="s">
        <v>1347</v>
      </c>
      <c r="P230" s="714" t="s">
        <v>64</v>
      </c>
      <c r="Q230" s="715" t="str">
        <f t="shared" si="155"/>
        <v>E3.P_L.MR1-MP01-1</v>
      </c>
      <c r="R230" s="626" t="s">
        <v>1348</v>
      </c>
      <c r="S230" s="524" t="s">
        <v>1349</v>
      </c>
      <c r="T230" s="525">
        <v>3</v>
      </c>
      <c r="U230" s="526">
        <v>3</v>
      </c>
      <c r="V230" s="525" t="s">
        <v>67</v>
      </c>
      <c r="W230" s="629">
        <v>0.2</v>
      </c>
      <c r="X230" s="630">
        <v>0.8</v>
      </c>
      <c r="Y230" s="527">
        <v>1</v>
      </c>
      <c r="Z230" s="673">
        <v>1</v>
      </c>
      <c r="AA230" s="594">
        <f>5419364376-6121067476+701703100</f>
        <v>0</v>
      </c>
      <c r="AB230" s="595">
        <v>980802926</v>
      </c>
      <c r="AC230" s="595">
        <v>510000000</v>
      </c>
      <c r="AD230" s="595">
        <v>0</v>
      </c>
      <c r="AE230" s="595">
        <v>0</v>
      </c>
      <c r="AF230" s="595">
        <v>4347947000</v>
      </c>
      <c r="AG230" s="595">
        <f t="shared" si="188"/>
        <v>5838749926</v>
      </c>
      <c r="AH230" s="595">
        <f>AA230*1.035</f>
        <v>0</v>
      </c>
      <c r="AI230" s="595">
        <v>800000000</v>
      </c>
      <c r="AJ230" s="595">
        <v>395529000</v>
      </c>
      <c r="AK230" s="595">
        <f>AD230*1.035</f>
        <v>0</v>
      </c>
      <c r="AL230" s="595">
        <f>AE230*1.035</f>
        <v>0</v>
      </c>
      <c r="AM230" s="595">
        <v>4855322000</v>
      </c>
      <c r="AN230" s="595">
        <f t="shared" si="190"/>
        <v>6050851000</v>
      </c>
      <c r="AO230" s="595">
        <f>AH230*1.035</f>
        <v>0</v>
      </c>
      <c r="AP230" s="595">
        <v>1050660000</v>
      </c>
      <c r="AQ230" s="595">
        <v>199710000</v>
      </c>
      <c r="AR230" s="595">
        <f>AK230*1.035</f>
        <v>0</v>
      </c>
      <c r="AS230" s="595">
        <f>AL230*1.035</f>
        <v>0</v>
      </c>
      <c r="AT230" s="595">
        <v>5124277000</v>
      </c>
      <c r="AU230" s="595">
        <f t="shared" si="192"/>
        <v>6374647000</v>
      </c>
      <c r="AV230" s="595">
        <v>624555000</v>
      </c>
      <c r="AW230" s="595">
        <f>AP230*1.035</f>
        <v>1087433100</v>
      </c>
      <c r="AX230" s="595">
        <v>0</v>
      </c>
      <c r="AY230" s="595">
        <f>AR230*1.035</f>
        <v>0</v>
      </c>
      <c r="AZ230" s="595">
        <f>AS230*1.035</f>
        <v>0</v>
      </c>
      <c r="BA230" s="595">
        <v>4639918000</v>
      </c>
      <c r="BB230" s="595">
        <f t="shared" si="194"/>
        <v>6351906100</v>
      </c>
      <c r="BC230" s="663">
        <f t="shared" si="195"/>
        <v>24616154026</v>
      </c>
      <c r="BD230" s="304"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7" t="s">
        <v>1350</v>
      </c>
      <c r="EM230" s="321" t="s">
        <v>1348</v>
      </c>
      <c r="EN230" s="277" t="s">
        <v>1349</v>
      </c>
      <c r="EO230" s="277">
        <v>3</v>
      </c>
      <c r="EP230" s="277">
        <v>3</v>
      </c>
      <c r="EQ230" s="279">
        <v>0.2</v>
      </c>
      <c r="ER230" s="838">
        <v>0.2</v>
      </c>
      <c r="ES230" s="838">
        <v>1.4</v>
      </c>
      <c r="ET230" s="839">
        <v>1.2</v>
      </c>
    </row>
    <row r="231" spans="1:150" ht="54" customHeight="1" x14ac:dyDescent="0.2">
      <c r="A231" s="280" t="s">
        <v>90</v>
      </c>
      <c r="B231" s="433" t="s">
        <v>91</v>
      </c>
      <c r="C231" s="434" t="s">
        <v>992</v>
      </c>
      <c r="D231" s="434"/>
      <c r="E231" s="8" t="s">
        <v>1343</v>
      </c>
      <c r="F231" s="284" t="str">
        <f t="shared" si="153"/>
        <v>E3.P_L</v>
      </c>
      <c r="G231" s="457" t="s">
        <v>379</v>
      </c>
      <c r="H231" s="457" t="s">
        <v>507</v>
      </c>
      <c r="I231" s="740"/>
      <c r="J231" s="284" t="s">
        <v>61</v>
      </c>
      <c r="K231" s="652" t="str">
        <f t="shared" si="154"/>
        <v>E3.P_L.MR1</v>
      </c>
      <c r="L231" s="413" t="s">
        <v>487</v>
      </c>
      <c r="M231" s="414" t="s">
        <v>1352</v>
      </c>
      <c r="N231" s="741" t="s">
        <v>1346</v>
      </c>
      <c r="O231" s="742" t="s">
        <v>1347</v>
      </c>
      <c r="P231" s="716" t="s">
        <v>87</v>
      </c>
      <c r="Q231" s="717" t="str">
        <f t="shared" si="155"/>
        <v>E3.P_L.MR1-MP02-1</v>
      </c>
      <c r="R231" s="632" t="s">
        <v>1353</v>
      </c>
      <c r="S231" s="533" t="s">
        <v>1354</v>
      </c>
      <c r="T231" s="534">
        <v>0</v>
      </c>
      <c r="U231" s="544">
        <v>0.8</v>
      </c>
      <c r="V231" s="543" t="s">
        <v>67</v>
      </c>
      <c r="W231" s="538">
        <v>0</v>
      </c>
      <c r="X231" s="537">
        <v>0.4</v>
      </c>
      <c r="Y231" s="536">
        <v>0.2</v>
      </c>
      <c r="Z231" s="545">
        <v>0.2</v>
      </c>
      <c r="AA231" s="546"/>
      <c r="AB231" s="547"/>
      <c r="AC231" s="547"/>
      <c r="AD231" s="547"/>
      <c r="AE231" s="547"/>
      <c r="AF231" s="547"/>
      <c r="AG231" s="547"/>
      <c r="AH231" s="547"/>
      <c r="AI231" s="547"/>
      <c r="AJ231" s="547"/>
      <c r="AK231" s="547"/>
      <c r="AL231" s="547"/>
      <c r="AM231" s="547"/>
      <c r="AN231" s="547"/>
      <c r="AO231" s="547"/>
      <c r="AP231" s="547"/>
      <c r="AQ231" s="547"/>
      <c r="AR231" s="547"/>
      <c r="AS231" s="547"/>
      <c r="AT231" s="547"/>
      <c r="AU231" s="547"/>
      <c r="AV231" s="547"/>
      <c r="AW231" s="547"/>
      <c r="AX231" s="547"/>
      <c r="AY231" s="547"/>
      <c r="AZ231" s="547"/>
      <c r="BA231" s="547"/>
      <c r="BB231" s="547"/>
      <c r="BC231" s="548"/>
      <c r="BD231" s="304"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7" t="s">
        <v>1355</v>
      </c>
      <c r="EM231" s="321" t="s">
        <v>1353</v>
      </c>
      <c r="EN231" s="277" t="s">
        <v>1354</v>
      </c>
      <c r="EO231" s="277">
        <v>0</v>
      </c>
      <c r="EP231" s="278">
        <v>80</v>
      </c>
      <c r="EQ231" s="278">
        <v>0</v>
      </c>
      <c r="ER231" s="838">
        <v>0</v>
      </c>
      <c r="ES231" s="279">
        <v>20</v>
      </c>
      <c r="ET231" s="839">
        <v>60</v>
      </c>
    </row>
    <row r="232" spans="1:150" ht="46.5" customHeight="1" x14ac:dyDescent="0.2">
      <c r="A232" s="280" t="s">
        <v>90</v>
      </c>
      <c r="B232" s="433" t="s">
        <v>91</v>
      </c>
      <c r="C232" s="434" t="s">
        <v>992</v>
      </c>
      <c r="D232" s="434"/>
      <c r="E232" s="8" t="s">
        <v>1343</v>
      </c>
      <c r="F232" s="284" t="str">
        <f t="shared" si="153"/>
        <v>E3.P_L</v>
      </c>
      <c r="G232" s="457" t="s">
        <v>379</v>
      </c>
      <c r="H232" s="457" t="s">
        <v>507</v>
      </c>
      <c r="I232" s="740"/>
      <c r="J232" s="284" t="s">
        <v>61</v>
      </c>
      <c r="K232" s="652" t="str">
        <f t="shared" si="154"/>
        <v>E3.P_L.MR1</v>
      </c>
      <c r="L232" s="413" t="s">
        <v>487</v>
      </c>
      <c r="M232" s="414" t="s">
        <v>1352</v>
      </c>
      <c r="N232" s="741" t="s">
        <v>1346</v>
      </c>
      <c r="O232" s="742" t="s">
        <v>1347</v>
      </c>
      <c r="P232" s="716" t="s">
        <v>99</v>
      </c>
      <c r="Q232" s="717" t="str">
        <f t="shared" si="155"/>
        <v>E3.P_L.MR1-MP03-1</v>
      </c>
      <c r="R232" s="632" t="s">
        <v>1357</v>
      </c>
      <c r="S232" s="533" t="s">
        <v>305</v>
      </c>
      <c r="T232" s="674">
        <v>1</v>
      </c>
      <c r="U232" s="675">
        <v>1</v>
      </c>
      <c r="V232" s="674" t="s">
        <v>102</v>
      </c>
      <c r="W232" s="538">
        <v>0</v>
      </c>
      <c r="X232" s="679">
        <v>1</v>
      </c>
      <c r="Y232" s="538">
        <v>0</v>
      </c>
      <c r="Z232" s="539">
        <v>0</v>
      </c>
      <c r="AA232" s="676"/>
      <c r="AB232" s="677"/>
      <c r="AC232" s="677"/>
      <c r="AD232" s="677"/>
      <c r="AE232" s="677"/>
      <c r="AF232" s="677"/>
      <c r="AG232" s="677"/>
      <c r="AH232" s="677"/>
      <c r="AI232" s="677"/>
      <c r="AJ232" s="677"/>
      <c r="AK232" s="677"/>
      <c r="AL232" s="677"/>
      <c r="AM232" s="677"/>
      <c r="AN232" s="677"/>
      <c r="AO232" s="677"/>
      <c r="AP232" s="677"/>
      <c r="AQ232" s="677"/>
      <c r="AR232" s="677"/>
      <c r="AS232" s="677"/>
      <c r="AT232" s="677"/>
      <c r="AU232" s="677"/>
      <c r="AV232" s="677"/>
      <c r="AW232" s="677"/>
      <c r="AX232" s="677"/>
      <c r="AY232" s="677"/>
      <c r="AZ232" s="677"/>
      <c r="BA232" s="677"/>
      <c r="BB232" s="677"/>
      <c r="BC232" s="678"/>
      <c r="BD232" s="304"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7" t="s">
        <v>1358</v>
      </c>
      <c r="EM232" s="321" t="s">
        <v>1357</v>
      </c>
      <c r="EN232" s="277" t="s">
        <v>305</v>
      </c>
      <c r="EO232" s="389">
        <v>1</v>
      </c>
      <c r="EP232" s="389">
        <v>1</v>
      </c>
      <c r="EQ232" s="279">
        <v>0.5</v>
      </c>
      <c r="ER232" s="838">
        <v>0.2</v>
      </c>
      <c r="ES232" s="838">
        <v>0.2</v>
      </c>
      <c r="ET232" s="839">
        <v>0.1</v>
      </c>
    </row>
    <row r="233" spans="1:150" ht="39" customHeight="1" x14ac:dyDescent="0.2">
      <c r="A233" s="280" t="s">
        <v>90</v>
      </c>
      <c r="B233" s="433" t="s">
        <v>91</v>
      </c>
      <c r="C233" s="434" t="s">
        <v>992</v>
      </c>
      <c r="D233" s="434"/>
      <c r="E233" s="8" t="s">
        <v>1343</v>
      </c>
      <c r="F233" s="284" t="str">
        <f t="shared" si="153"/>
        <v>E3.P_L</v>
      </c>
      <c r="G233" s="457" t="s">
        <v>379</v>
      </c>
      <c r="H233" s="457" t="s">
        <v>507</v>
      </c>
      <c r="I233" s="740"/>
      <c r="J233" s="284" t="s">
        <v>61</v>
      </c>
      <c r="K233" s="652" t="str">
        <f t="shared" si="154"/>
        <v>E3.P_L.MR1</v>
      </c>
      <c r="L233" s="413" t="s">
        <v>487</v>
      </c>
      <c r="M233" s="414" t="s">
        <v>1352</v>
      </c>
      <c r="N233" s="741" t="s">
        <v>1346</v>
      </c>
      <c r="O233" s="742" t="s">
        <v>1347</v>
      </c>
      <c r="P233" s="717" t="s">
        <v>112</v>
      </c>
      <c r="Q233" s="717" t="str">
        <f t="shared" si="155"/>
        <v>E3.P_L.MR1-MP04-1</v>
      </c>
      <c r="R233" s="532" t="s">
        <v>1360</v>
      </c>
      <c r="S233" s="699" t="s">
        <v>1361</v>
      </c>
      <c r="T233" s="674">
        <v>0</v>
      </c>
      <c r="U233" s="675">
        <v>1</v>
      </c>
      <c r="V233" s="674" t="s">
        <v>67</v>
      </c>
      <c r="W233" s="538">
        <v>0</v>
      </c>
      <c r="X233" s="679">
        <v>1</v>
      </c>
      <c r="Y233" s="538">
        <v>0</v>
      </c>
      <c r="Z233" s="539">
        <v>0</v>
      </c>
      <c r="AA233" s="676"/>
      <c r="AB233" s="677"/>
      <c r="AC233" s="677"/>
      <c r="AD233" s="677"/>
      <c r="AE233" s="677"/>
      <c r="AF233" s="677"/>
      <c r="AG233" s="677"/>
      <c r="AH233" s="677"/>
      <c r="AI233" s="677"/>
      <c r="AJ233" s="677"/>
      <c r="AK233" s="677"/>
      <c r="AL233" s="677"/>
      <c r="AM233" s="677"/>
      <c r="AN233" s="677"/>
      <c r="AO233" s="677"/>
      <c r="AP233" s="677"/>
      <c r="AQ233" s="677"/>
      <c r="AR233" s="677"/>
      <c r="AS233" s="677"/>
      <c r="AT233" s="677"/>
      <c r="AU233" s="677"/>
      <c r="AV233" s="677"/>
      <c r="AW233" s="677"/>
      <c r="AX233" s="677"/>
      <c r="AY233" s="677"/>
      <c r="AZ233" s="677"/>
      <c r="BA233" s="677"/>
      <c r="BB233" s="677"/>
      <c r="BC233" s="678"/>
      <c r="BD233" s="304"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7" t="s">
        <v>1362</v>
      </c>
      <c r="EM233" s="275" t="s">
        <v>1360</v>
      </c>
      <c r="EN233" s="276" t="s">
        <v>1361</v>
      </c>
      <c r="EO233" s="389">
        <v>0</v>
      </c>
      <c r="EP233" s="389">
        <v>1</v>
      </c>
      <c r="EQ233" s="278">
        <v>0</v>
      </c>
      <c r="ER233" s="838">
        <v>0.4</v>
      </c>
      <c r="ES233" s="838">
        <v>0.6</v>
      </c>
      <c r="ET233" s="843">
        <v>0</v>
      </c>
    </row>
    <row r="234" spans="1:150" ht="39" customHeight="1" x14ac:dyDescent="0.2">
      <c r="A234" s="280" t="s">
        <v>90</v>
      </c>
      <c r="B234" s="433" t="s">
        <v>91</v>
      </c>
      <c r="C234" s="434" t="s">
        <v>992</v>
      </c>
      <c r="D234" s="434"/>
      <c r="E234" s="8" t="s">
        <v>1343</v>
      </c>
      <c r="F234" s="284" t="str">
        <f t="shared" si="153"/>
        <v>E3.P_L</v>
      </c>
      <c r="G234" s="457" t="s">
        <v>379</v>
      </c>
      <c r="H234" s="457" t="s">
        <v>507</v>
      </c>
      <c r="I234" s="740"/>
      <c r="J234" s="284" t="s">
        <v>61</v>
      </c>
      <c r="K234" s="652" t="str">
        <f t="shared" si="154"/>
        <v>E3.P_L.MR1</v>
      </c>
      <c r="L234" s="413" t="s">
        <v>487</v>
      </c>
      <c r="M234" s="414" t="s">
        <v>1352</v>
      </c>
      <c r="N234" s="741" t="s">
        <v>1346</v>
      </c>
      <c r="O234" s="742" t="s">
        <v>1347</v>
      </c>
      <c r="P234" s="717" t="s">
        <v>1364</v>
      </c>
      <c r="Q234" s="717" t="str">
        <f t="shared" si="155"/>
        <v>E3.P_L.MR1-MP04-2</v>
      </c>
      <c r="R234" s="532" t="s">
        <v>1360</v>
      </c>
      <c r="S234" s="699" t="s">
        <v>1365</v>
      </c>
      <c r="T234" s="674">
        <v>0</v>
      </c>
      <c r="U234" s="675">
        <v>1</v>
      </c>
      <c r="V234" s="674" t="s">
        <v>67</v>
      </c>
      <c r="W234" s="536">
        <v>0.1</v>
      </c>
      <c r="X234" s="537">
        <v>0.9</v>
      </c>
      <c r="Y234" s="538">
        <v>0</v>
      </c>
      <c r="Z234" s="539">
        <v>0</v>
      </c>
      <c r="AA234" s="676"/>
      <c r="AB234" s="677"/>
      <c r="AC234" s="677"/>
      <c r="AD234" s="677"/>
      <c r="AE234" s="677"/>
      <c r="AF234" s="677"/>
      <c r="AG234" s="677"/>
      <c r="AH234" s="677"/>
      <c r="AI234" s="677"/>
      <c r="AJ234" s="677"/>
      <c r="AK234" s="677"/>
      <c r="AL234" s="677"/>
      <c r="AM234" s="677"/>
      <c r="AN234" s="677"/>
      <c r="AO234" s="677"/>
      <c r="AP234" s="677"/>
      <c r="AQ234" s="677"/>
      <c r="AR234" s="677"/>
      <c r="AS234" s="677"/>
      <c r="AT234" s="677"/>
      <c r="AU234" s="677"/>
      <c r="AV234" s="677"/>
      <c r="AW234" s="677"/>
      <c r="AX234" s="677"/>
      <c r="AY234" s="677"/>
      <c r="AZ234" s="677"/>
      <c r="BA234" s="677"/>
      <c r="BB234" s="677"/>
      <c r="BC234" s="678"/>
      <c r="BD234" s="304"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7" t="s">
        <v>1366</v>
      </c>
      <c r="EM234" s="275" t="s">
        <v>1360</v>
      </c>
      <c r="EN234" s="276" t="s">
        <v>1365</v>
      </c>
      <c r="EO234" s="389">
        <v>0</v>
      </c>
      <c r="EP234" s="389">
        <v>1</v>
      </c>
      <c r="EQ234" s="279">
        <v>0.1</v>
      </c>
      <c r="ER234" s="279">
        <v>0.9</v>
      </c>
      <c r="ES234" s="278">
        <v>0</v>
      </c>
      <c r="ET234" s="843">
        <v>0</v>
      </c>
    </row>
    <row r="235" spans="1:150" ht="44.25" customHeight="1" x14ac:dyDescent="0.2">
      <c r="A235" s="280" t="s">
        <v>90</v>
      </c>
      <c r="B235" s="433" t="s">
        <v>91</v>
      </c>
      <c r="C235" s="434" t="s">
        <v>992</v>
      </c>
      <c r="D235" s="434"/>
      <c r="E235" s="8" t="s">
        <v>1343</v>
      </c>
      <c r="F235" s="284" t="str">
        <f t="shared" si="153"/>
        <v>E3.P_L</v>
      </c>
      <c r="G235" s="457" t="s">
        <v>379</v>
      </c>
      <c r="H235" s="457" t="s">
        <v>507</v>
      </c>
      <c r="I235" s="740"/>
      <c r="J235" s="284" t="s">
        <v>61</v>
      </c>
      <c r="K235" s="652" t="str">
        <f t="shared" si="154"/>
        <v>E3.P_L.MR1</v>
      </c>
      <c r="L235" s="413" t="s">
        <v>487</v>
      </c>
      <c r="M235" s="414" t="s">
        <v>1352</v>
      </c>
      <c r="N235" s="741" t="s">
        <v>1346</v>
      </c>
      <c r="O235" s="742" t="s">
        <v>1347</v>
      </c>
      <c r="P235" s="717" t="s">
        <v>1368</v>
      </c>
      <c r="Q235" s="717" t="str">
        <f t="shared" si="155"/>
        <v>E3.P_L.MR1-MP04-3</v>
      </c>
      <c r="R235" s="532" t="s">
        <v>1360</v>
      </c>
      <c r="S235" s="699" t="s">
        <v>1369</v>
      </c>
      <c r="T235" s="674">
        <v>0</v>
      </c>
      <c r="U235" s="675">
        <v>1</v>
      </c>
      <c r="V235" s="674" t="s">
        <v>67</v>
      </c>
      <c r="W235" s="538">
        <v>0</v>
      </c>
      <c r="X235" s="679">
        <v>1</v>
      </c>
      <c r="Y235" s="538">
        <v>0</v>
      </c>
      <c r="Z235" s="539">
        <v>0</v>
      </c>
      <c r="AA235" s="676"/>
      <c r="AB235" s="677"/>
      <c r="AC235" s="677"/>
      <c r="AD235" s="677"/>
      <c r="AE235" s="677"/>
      <c r="AF235" s="677"/>
      <c r="AG235" s="677"/>
      <c r="AH235" s="677"/>
      <c r="AI235" s="677"/>
      <c r="AJ235" s="677"/>
      <c r="AK235" s="677"/>
      <c r="AL235" s="677"/>
      <c r="AM235" s="677"/>
      <c r="AN235" s="677"/>
      <c r="AO235" s="677"/>
      <c r="AP235" s="677"/>
      <c r="AQ235" s="677"/>
      <c r="AR235" s="677"/>
      <c r="AS235" s="677"/>
      <c r="AT235" s="677"/>
      <c r="AU235" s="677"/>
      <c r="AV235" s="677"/>
      <c r="AW235" s="677"/>
      <c r="AX235" s="677"/>
      <c r="AY235" s="677"/>
      <c r="AZ235" s="677"/>
      <c r="BA235" s="677"/>
      <c r="BB235" s="677"/>
      <c r="BC235" s="678"/>
      <c r="BD235" s="304"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7" t="s">
        <v>1370</v>
      </c>
      <c r="EM235" s="275" t="s">
        <v>1360</v>
      </c>
      <c r="EN235" s="276" t="s">
        <v>1369</v>
      </c>
      <c r="EO235" s="389">
        <v>0</v>
      </c>
      <c r="EP235" s="389">
        <v>1</v>
      </c>
      <c r="EQ235" s="278">
        <v>0</v>
      </c>
      <c r="ER235" s="278">
        <v>1</v>
      </c>
      <c r="ES235" s="278">
        <v>0</v>
      </c>
      <c r="ET235" s="843">
        <v>0</v>
      </c>
    </row>
    <row r="236" spans="1:150" ht="42" customHeight="1" x14ac:dyDescent="0.2">
      <c r="A236" s="280" t="s">
        <v>90</v>
      </c>
      <c r="B236" s="433" t="s">
        <v>91</v>
      </c>
      <c r="C236" s="434" t="s">
        <v>992</v>
      </c>
      <c r="D236" s="434"/>
      <c r="E236" s="8" t="s">
        <v>1343</v>
      </c>
      <c r="F236" s="284" t="str">
        <f t="shared" si="153"/>
        <v>E3.P_L</v>
      </c>
      <c r="G236" s="457" t="s">
        <v>379</v>
      </c>
      <c r="H236" s="457" t="s">
        <v>507</v>
      </c>
      <c r="I236" s="740"/>
      <c r="J236" s="284" t="s">
        <v>61</v>
      </c>
      <c r="K236" s="652" t="str">
        <f t="shared" si="154"/>
        <v>E3.P_L.MR1</v>
      </c>
      <c r="L236" s="413" t="s">
        <v>487</v>
      </c>
      <c r="M236" s="414" t="s">
        <v>1352</v>
      </c>
      <c r="N236" s="741" t="s">
        <v>1346</v>
      </c>
      <c r="O236" s="742" t="s">
        <v>1347</v>
      </c>
      <c r="P236" s="717" t="s">
        <v>122</v>
      </c>
      <c r="Q236" s="717" t="str">
        <f t="shared" si="155"/>
        <v>E3.P_L.MR1-MP05-1</v>
      </c>
      <c r="R236" s="532" t="s">
        <v>1372</v>
      </c>
      <c r="S236" s="699" t="s">
        <v>1373</v>
      </c>
      <c r="T236" s="674">
        <v>0</v>
      </c>
      <c r="U236" s="743">
        <v>0.3</v>
      </c>
      <c r="V236" s="744" t="s">
        <v>67</v>
      </c>
      <c r="W236" s="538">
        <v>0</v>
      </c>
      <c r="X236" s="679">
        <v>1</v>
      </c>
      <c r="Y236" s="538">
        <v>1</v>
      </c>
      <c r="Z236" s="539">
        <v>1</v>
      </c>
      <c r="AA236" s="745"/>
      <c r="AB236" s="746"/>
      <c r="AC236" s="746"/>
      <c r="AD236" s="746"/>
      <c r="AE236" s="746"/>
      <c r="AF236" s="746"/>
      <c r="AG236" s="746"/>
      <c r="AH236" s="746"/>
      <c r="AI236" s="746"/>
      <c r="AJ236" s="746"/>
      <c r="AK236" s="746"/>
      <c r="AL236" s="746"/>
      <c r="AM236" s="746"/>
      <c r="AN236" s="746"/>
      <c r="AO236" s="746"/>
      <c r="AP236" s="746"/>
      <c r="AQ236" s="746"/>
      <c r="AR236" s="746"/>
      <c r="AS236" s="746"/>
      <c r="AT236" s="746"/>
      <c r="AU236" s="746"/>
      <c r="AV236" s="746"/>
      <c r="AW236" s="746"/>
      <c r="AX236" s="746"/>
      <c r="AY236" s="746"/>
      <c r="AZ236" s="746"/>
      <c r="BA236" s="746"/>
      <c r="BB236" s="746"/>
      <c r="BC236" s="747"/>
      <c r="BD236" s="304"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7" t="s">
        <v>1374</v>
      </c>
      <c r="EM236" s="275" t="s">
        <v>1372</v>
      </c>
      <c r="EN236" s="276" t="s">
        <v>1373</v>
      </c>
      <c r="EO236" s="389">
        <v>0</v>
      </c>
      <c r="EP236" s="865">
        <v>0.3</v>
      </c>
      <c r="EQ236" s="868">
        <v>0.05</v>
      </c>
      <c r="ER236" s="868">
        <v>0.05</v>
      </c>
      <c r="ES236" s="850">
        <v>0.1</v>
      </c>
      <c r="ET236" s="851">
        <v>0.1</v>
      </c>
    </row>
    <row r="237" spans="1:150" ht="41.25" customHeight="1" x14ac:dyDescent="0.2">
      <c r="A237" s="280" t="s">
        <v>90</v>
      </c>
      <c r="B237" s="433" t="s">
        <v>91</v>
      </c>
      <c r="C237" s="434" t="s">
        <v>992</v>
      </c>
      <c r="D237" s="434"/>
      <c r="E237" s="8" t="s">
        <v>1343</v>
      </c>
      <c r="F237" s="284" t="str">
        <f t="shared" si="153"/>
        <v>E3.P_L</v>
      </c>
      <c r="G237" s="457" t="s">
        <v>379</v>
      </c>
      <c r="H237" s="457" t="s">
        <v>507</v>
      </c>
      <c r="I237" s="740"/>
      <c r="J237" s="284" t="s">
        <v>61</v>
      </c>
      <c r="K237" s="652" t="str">
        <f t="shared" si="154"/>
        <v>E3.P_L.MR1</v>
      </c>
      <c r="L237" s="413" t="s">
        <v>487</v>
      </c>
      <c r="M237" s="414" t="s">
        <v>1352</v>
      </c>
      <c r="N237" s="741" t="s">
        <v>1346</v>
      </c>
      <c r="O237" s="742" t="s">
        <v>1347</v>
      </c>
      <c r="P237" s="717" t="s">
        <v>132</v>
      </c>
      <c r="Q237" s="717" t="str">
        <f t="shared" si="155"/>
        <v>E3.P_L.MR1-MP06-1</v>
      </c>
      <c r="R237" s="532" t="s">
        <v>1376</v>
      </c>
      <c r="S237" s="699" t="s">
        <v>1377</v>
      </c>
      <c r="T237" s="674">
        <v>0</v>
      </c>
      <c r="U237" s="675">
        <v>1</v>
      </c>
      <c r="V237" s="674" t="s">
        <v>67</v>
      </c>
      <c r="W237" s="536">
        <v>0.3</v>
      </c>
      <c r="X237" s="537">
        <v>0.7</v>
      </c>
      <c r="Y237" s="538">
        <v>0</v>
      </c>
      <c r="Z237" s="539">
        <v>0</v>
      </c>
      <c r="AA237" s="676"/>
      <c r="AB237" s="677"/>
      <c r="AC237" s="677"/>
      <c r="AD237" s="677"/>
      <c r="AE237" s="677"/>
      <c r="AF237" s="677"/>
      <c r="AG237" s="677"/>
      <c r="AH237" s="677"/>
      <c r="AI237" s="677"/>
      <c r="AJ237" s="677"/>
      <c r="AK237" s="677"/>
      <c r="AL237" s="677"/>
      <c r="AM237" s="677"/>
      <c r="AN237" s="677"/>
      <c r="AO237" s="677"/>
      <c r="AP237" s="677"/>
      <c r="AQ237" s="677"/>
      <c r="AR237" s="677"/>
      <c r="AS237" s="677"/>
      <c r="AT237" s="677"/>
      <c r="AU237" s="677"/>
      <c r="AV237" s="677"/>
      <c r="AW237" s="677"/>
      <c r="AX237" s="677"/>
      <c r="AY237" s="677"/>
      <c r="AZ237" s="677"/>
      <c r="BA237" s="677"/>
      <c r="BB237" s="677"/>
      <c r="BC237" s="678"/>
      <c r="BD237" s="304"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7" t="s">
        <v>1378</v>
      </c>
      <c r="EM237" s="275" t="s">
        <v>1376</v>
      </c>
      <c r="EN237" s="276" t="s">
        <v>1377</v>
      </c>
      <c r="EO237" s="389">
        <v>0</v>
      </c>
      <c r="EP237" s="389">
        <v>1</v>
      </c>
      <c r="EQ237" s="279">
        <v>0.3</v>
      </c>
      <c r="ER237" s="838">
        <v>0</v>
      </c>
      <c r="ES237" s="838">
        <v>0.3</v>
      </c>
      <c r="ET237" s="839">
        <v>0.4</v>
      </c>
    </row>
    <row r="238" spans="1:150" ht="39" customHeight="1" x14ac:dyDescent="0.2">
      <c r="A238" s="280" t="s">
        <v>90</v>
      </c>
      <c r="B238" s="433" t="s">
        <v>91</v>
      </c>
      <c r="C238" s="434" t="s">
        <v>992</v>
      </c>
      <c r="D238" s="434"/>
      <c r="E238" s="8" t="s">
        <v>1343</v>
      </c>
      <c r="F238" s="284" t="str">
        <f t="shared" si="153"/>
        <v>E3.P_L</v>
      </c>
      <c r="G238" s="457" t="s">
        <v>379</v>
      </c>
      <c r="H238" s="457" t="s">
        <v>507</v>
      </c>
      <c r="I238" s="740"/>
      <c r="J238" s="284" t="s">
        <v>61</v>
      </c>
      <c r="K238" s="652" t="str">
        <f t="shared" si="154"/>
        <v>E3.P_L.MR1</v>
      </c>
      <c r="L238" s="413" t="s">
        <v>487</v>
      </c>
      <c r="M238" s="414" t="s">
        <v>1352</v>
      </c>
      <c r="N238" s="741" t="s">
        <v>1346</v>
      </c>
      <c r="O238" s="742" t="s">
        <v>1347</v>
      </c>
      <c r="P238" s="717" t="s">
        <v>1380</v>
      </c>
      <c r="Q238" s="717" t="str">
        <f t="shared" si="155"/>
        <v>E3.P_L.MR1-MP06-2</v>
      </c>
      <c r="R238" s="532" t="s">
        <v>1376</v>
      </c>
      <c r="S238" s="699" t="s">
        <v>1381</v>
      </c>
      <c r="T238" s="674">
        <v>0</v>
      </c>
      <c r="U238" s="675">
        <v>1</v>
      </c>
      <c r="V238" s="674" t="s">
        <v>67</v>
      </c>
      <c r="W238" s="538">
        <v>0</v>
      </c>
      <c r="X238" s="679">
        <v>1</v>
      </c>
      <c r="Y238" s="538">
        <v>0</v>
      </c>
      <c r="Z238" s="539">
        <v>0</v>
      </c>
      <c r="AA238" s="676"/>
      <c r="AB238" s="677"/>
      <c r="AC238" s="677"/>
      <c r="AD238" s="677"/>
      <c r="AE238" s="677"/>
      <c r="AF238" s="677"/>
      <c r="AG238" s="677"/>
      <c r="AH238" s="677"/>
      <c r="AI238" s="677"/>
      <c r="AJ238" s="677"/>
      <c r="AK238" s="677"/>
      <c r="AL238" s="677"/>
      <c r="AM238" s="677"/>
      <c r="AN238" s="677"/>
      <c r="AO238" s="677"/>
      <c r="AP238" s="677"/>
      <c r="AQ238" s="677"/>
      <c r="AR238" s="677"/>
      <c r="AS238" s="677"/>
      <c r="AT238" s="677"/>
      <c r="AU238" s="677"/>
      <c r="AV238" s="677"/>
      <c r="AW238" s="677"/>
      <c r="AX238" s="677"/>
      <c r="AY238" s="677"/>
      <c r="AZ238" s="677"/>
      <c r="BA238" s="677"/>
      <c r="BB238" s="677"/>
      <c r="BC238" s="678"/>
      <c r="BD238" s="304"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7" t="s">
        <v>1382</v>
      </c>
      <c r="EM238" s="275" t="s">
        <v>1376</v>
      </c>
      <c r="EN238" s="276" t="s">
        <v>1381</v>
      </c>
      <c r="EO238" s="389">
        <v>0</v>
      </c>
      <c r="EP238" s="389">
        <v>1</v>
      </c>
      <c r="EQ238" s="278">
        <v>0</v>
      </c>
      <c r="ER238" s="848">
        <v>0</v>
      </c>
      <c r="ES238" s="278">
        <v>0</v>
      </c>
      <c r="ET238" s="849">
        <v>1</v>
      </c>
    </row>
    <row r="239" spans="1:150" ht="37.5" customHeight="1" thickBot="1" x14ac:dyDescent="0.25">
      <c r="A239" s="280" t="s">
        <v>90</v>
      </c>
      <c r="B239" s="433" t="s">
        <v>91</v>
      </c>
      <c r="C239" s="434" t="s">
        <v>992</v>
      </c>
      <c r="D239" s="434"/>
      <c r="E239" s="8" t="s">
        <v>1343</v>
      </c>
      <c r="F239" s="284" t="str">
        <f t="shared" si="153"/>
        <v>E3.P_L</v>
      </c>
      <c r="G239" s="457" t="s">
        <v>379</v>
      </c>
      <c r="H239" s="457" t="s">
        <v>507</v>
      </c>
      <c r="I239" s="748"/>
      <c r="J239" s="603" t="s">
        <v>61</v>
      </c>
      <c r="K239" s="749" t="str">
        <f t="shared" si="154"/>
        <v>E3.P_L.MR1</v>
      </c>
      <c r="L239" s="429" t="s">
        <v>487</v>
      </c>
      <c r="M239" s="430" t="s">
        <v>1352</v>
      </c>
      <c r="N239" s="750" t="s">
        <v>1346</v>
      </c>
      <c r="O239" s="751" t="s">
        <v>1347</v>
      </c>
      <c r="P239" s="719" t="s">
        <v>142</v>
      </c>
      <c r="Q239" s="719" t="str">
        <f t="shared" si="155"/>
        <v>E3.P_L.MR1-MP07-1</v>
      </c>
      <c r="R239" s="633" t="s">
        <v>1384</v>
      </c>
      <c r="S239" s="556" t="s">
        <v>1385</v>
      </c>
      <c r="T239" s="752">
        <v>1</v>
      </c>
      <c r="U239" s="682">
        <v>4</v>
      </c>
      <c r="V239" s="681" t="s">
        <v>67</v>
      </c>
      <c r="W239" s="559">
        <v>1</v>
      </c>
      <c r="X239" s="560">
        <v>1</v>
      </c>
      <c r="Y239" s="559">
        <v>1</v>
      </c>
      <c r="Z239" s="561">
        <v>1</v>
      </c>
      <c r="AA239" s="676"/>
      <c r="AB239" s="677"/>
      <c r="AC239" s="677"/>
      <c r="AD239" s="677"/>
      <c r="AE239" s="677"/>
      <c r="AF239" s="677"/>
      <c r="AG239" s="677"/>
      <c r="AH239" s="677"/>
      <c r="AI239" s="677"/>
      <c r="AJ239" s="677"/>
      <c r="AK239" s="677"/>
      <c r="AL239" s="677"/>
      <c r="AM239" s="677"/>
      <c r="AN239" s="677"/>
      <c r="AO239" s="677"/>
      <c r="AP239" s="677"/>
      <c r="AQ239" s="677"/>
      <c r="AR239" s="677"/>
      <c r="AS239" s="677"/>
      <c r="AT239" s="677"/>
      <c r="AU239" s="677"/>
      <c r="AV239" s="677"/>
      <c r="AW239" s="677"/>
      <c r="AX239" s="677"/>
      <c r="AY239" s="677"/>
      <c r="AZ239" s="677"/>
      <c r="BA239" s="677"/>
      <c r="BB239" s="677"/>
      <c r="BC239" s="678"/>
      <c r="BD239" s="304"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7" t="s">
        <v>1386</v>
      </c>
      <c r="EM239" s="321" t="s">
        <v>1384</v>
      </c>
      <c r="EN239" s="277" t="s">
        <v>1385</v>
      </c>
      <c r="EO239" s="389">
        <v>1</v>
      </c>
      <c r="EP239" s="857">
        <v>4</v>
      </c>
      <c r="EQ239" s="278">
        <v>1</v>
      </c>
      <c r="ER239" s="278">
        <v>1</v>
      </c>
      <c r="ES239" s="278">
        <v>1</v>
      </c>
      <c r="ET239" s="843">
        <v>1</v>
      </c>
    </row>
    <row r="240" spans="1:150" ht="114.75" customHeight="1" x14ac:dyDescent="0.2">
      <c r="A240" s="280" t="s">
        <v>90</v>
      </c>
      <c r="B240" s="433" t="s">
        <v>91</v>
      </c>
      <c r="C240" s="434" t="s">
        <v>992</v>
      </c>
      <c r="D240" s="434"/>
      <c r="E240" s="8" t="s">
        <v>1343</v>
      </c>
      <c r="F240" s="284" t="str">
        <f t="shared" si="153"/>
        <v>E3.P_L</v>
      </c>
      <c r="G240" s="457" t="s">
        <v>379</v>
      </c>
      <c r="H240" s="457" t="s">
        <v>507</v>
      </c>
      <c r="I240" s="458" t="s">
        <v>1388</v>
      </c>
      <c r="J240" s="459" t="s">
        <v>167</v>
      </c>
      <c r="K240" s="460" t="str">
        <f t="shared" si="154"/>
        <v>E3.P_L.MR2</v>
      </c>
      <c r="L240" s="364" t="s">
        <v>495</v>
      </c>
      <c r="M240" s="365" t="s">
        <v>1352</v>
      </c>
      <c r="N240" s="249" t="s">
        <v>1389</v>
      </c>
      <c r="O240" s="249" t="s">
        <v>1390</v>
      </c>
      <c r="P240" s="369" t="s">
        <v>64</v>
      </c>
      <c r="Q240" s="369" t="str">
        <f t="shared" si="155"/>
        <v>E3.P_L.MR2-MP01-1</v>
      </c>
      <c r="R240" s="421" t="s">
        <v>1391</v>
      </c>
      <c r="S240" s="371" t="s">
        <v>1392</v>
      </c>
      <c r="T240" s="372">
        <v>0</v>
      </c>
      <c r="U240" s="622">
        <v>5</v>
      </c>
      <c r="V240" s="621" t="s">
        <v>67</v>
      </c>
      <c r="W240" s="489">
        <v>0</v>
      </c>
      <c r="X240" s="490">
        <v>4</v>
      </c>
      <c r="Y240" s="489">
        <v>1</v>
      </c>
      <c r="Z240" s="491">
        <v>0</v>
      </c>
      <c r="AA240" s="301"/>
      <c r="AB240" s="302"/>
      <c r="AC240" s="302"/>
      <c r="AD240" s="302"/>
      <c r="AE240" s="302"/>
      <c r="AF240" s="302"/>
      <c r="AG240" s="302"/>
      <c r="AH240" s="302"/>
      <c r="AI240" s="302"/>
      <c r="AJ240" s="302"/>
      <c r="AK240" s="302"/>
      <c r="AL240" s="302"/>
      <c r="AM240" s="302"/>
      <c r="AN240" s="302"/>
      <c r="AO240" s="302"/>
      <c r="AP240" s="302"/>
      <c r="AQ240" s="302"/>
      <c r="AR240" s="302"/>
      <c r="AS240" s="302"/>
      <c r="AT240" s="302"/>
      <c r="AU240" s="302"/>
      <c r="AV240" s="302"/>
      <c r="AW240" s="302"/>
      <c r="AX240" s="302"/>
      <c r="AY240" s="302"/>
      <c r="AZ240" s="302"/>
      <c r="BA240" s="302"/>
      <c r="BB240" s="302"/>
      <c r="BC240" s="303"/>
      <c r="BD240" s="304"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6" t="s">
        <v>1393</v>
      </c>
      <c r="EM240" s="321" t="s">
        <v>1391</v>
      </c>
      <c r="EN240" s="277" t="s">
        <v>1392</v>
      </c>
      <c r="EO240" s="277">
        <v>0</v>
      </c>
      <c r="EP240" s="277">
        <v>5</v>
      </c>
      <c r="EQ240" s="278">
        <v>1</v>
      </c>
      <c r="ER240" s="848">
        <v>3</v>
      </c>
      <c r="ES240" s="838">
        <v>0.9</v>
      </c>
      <c r="ET240" s="839">
        <v>0.1</v>
      </c>
    </row>
    <row r="241" spans="1:152" ht="51" customHeight="1" x14ac:dyDescent="0.2">
      <c r="A241" s="280" t="s">
        <v>90</v>
      </c>
      <c r="B241" s="433" t="s">
        <v>91</v>
      </c>
      <c r="C241" s="434" t="s">
        <v>992</v>
      </c>
      <c r="D241" s="434"/>
      <c r="E241" s="8" t="s">
        <v>1343</v>
      </c>
      <c r="F241" s="284" t="str">
        <f t="shared" si="153"/>
        <v>E3.P_L</v>
      </c>
      <c r="G241" s="457" t="s">
        <v>379</v>
      </c>
      <c r="H241" s="457" t="s">
        <v>507</v>
      </c>
      <c r="I241" s="461"/>
      <c r="J241" s="462" t="s">
        <v>167</v>
      </c>
      <c r="K241" s="377" t="str">
        <f t="shared" si="154"/>
        <v>E3.P_L.MR2</v>
      </c>
      <c r="L241" s="413" t="s">
        <v>495</v>
      </c>
      <c r="M241" s="414" t="s">
        <v>1352</v>
      </c>
      <c r="N241" s="291" t="s">
        <v>1389</v>
      </c>
      <c r="O241" s="291" t="s">
        <v>1390</v>
      </c>
      <c r="P241" s="381" t="s">
        <v>87</v>
      </c>
      <c r="Q241" s="381" t="str">
        <f t="shared" si="155"/>
        <v>E3.P_L.MR2-MP02-1</v>
      </c>
      <c r="R241" s="722" t="s">
        <v>1395</v>
      </c>
      <c r="S241" s="295" t="s">
        <v>1396</v>
      </c>
      <c r="T241" s="296">
        <v>0</v>
      </c>
      <c r="U241" s="297">
        <v>1</v>
      </c>
      <c r="V241" s="296" t="s">
        <v>67</v>
      </c>
      <c r="W241" s="298">
        <v>0</v>
      </c>
      <c r="X241" s="299">
        <v>0</v>
      </c>
      <c r="Y241" s="298">
        <v>1</v>
      </c>
      <c r="Z241" s="300">
        <v>0</v>
      </c>
      <c r="AA241" s="301"/>
      <c r="AB241" s="302"/>
      <c r="AC241" s="302"/>
      <c r="AD241" s="302"/>
      <c r="AE241" s="302"/>
      <c r="AF241" s="302"/>
      <c r="AG241" s="302"/>
      <c r="AH241" s="302"/>
      <c r="AI241" s="302"/>
      <c r="AJ241" s="302"/>
      <c r="AK241" s="302"/>
      <c r="AL241" s="302"/>
      <c r="AM241" s="302"/>
      <c r="AN241" s="302"/>
      <c r="AO241" s="302"/>
      <c r="AP241" s="302"/>
      <c r="AQ241" s="302"/>
      <c r="AR241" s="302"/>
      <c r="AS241" s="302"/>
      <c r="AT241" s="302"/>
      <c r="AU241" s="302"/>
      <c r="AV241" s="302"/>
      <c r="AW241" s="302"/>
      <c r="AX241" s="302"/>
      <c r="AY241" s="302"/>
      <c r="AZ241" s="302"/>
      <c r="BA241" s="302"/>
      <c r="BB241" s="302"/>
      <c r="BC241" s="303"/>
      <c r="BD241" s="304"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6" t="s">
        <v>1397</v>
      </c>
      <c r="EM241" s="275" t="s">
        <v>1395</v>
      </c>
      <c r="EN241" s="276" t="s">
        <v>1396</v>
      </c>
      <c r="EO241" s="277">
        <v>0</v>
      </c>
      <c r="EP241" s="277">
        <v>1</v>
      </c>
      <c r="EQ241" s="278">
        <v>0</v>
      </c>
      <c r="ER241" s="838">
        <v>0.5</v>
      </c>
      <c r="ES241" s="838">
        <v>0.5</v>
      </c>
      <c r="ET241" s="843">
        <v>0</v>
      </c>
    </row>
    <row r="242" spans="1:152" ht="51" customHeight="1" x14ac:dyDescent="0.2">
      <c r="A242" s="280" t="s">
        <v>90</v>
      </c>
      <c r="B242" s="433" t="s">
        <v>91</v>
      </c>
      <c r="C242" s="434" t="s">
        <v>992</v>
      </c>
      <c r="D242" s="434"/>
      <c r="E242" s="8" t="s">
        <v>1343</v>
      </c>
      <c r="F242" s="284" t="str">
        <f t="shared" si="153"/>
        <v>E3.P_L</v>
      </c>
      <c r="G242" s="457" t="s">
        <v>379</v>
      </c>
      <c r="H242" s="457" t="s">
        <v>507</v>
      </c>
      <c r="I242" s="461"/>
      <c r="J242" s="462" t="s">
        <v>167</v>
      </c>
      <c r="K242" s="377" t="str">
        <f t="shared" si="154"/>
        <v>E3.P_L.MR2</v>
      </c>
      <c r="L242" s="413" t="s">
        <v>495</v>
      </c>
      <c r="M242" s="414" t="s">
        <v>1352</v>
      </c>
      <c r="N242" s="291" t="s">
        <v>1389</v>
      </c>
      <c r="O242" s="291" t="s">
        <v>1390</v>
      </c>
      <c r="P242" s="381" t="s">
        <v>1271</v>
      </c>
      <c r="Q242" s="381" t="str">
        <f t="shared" si="155"/>
        <v>E3.P_L.MR2-MP02-2</v>
      </c>
      <c r="R242" s="722" t="s">
        <v>1395</v>
      </c>
      <c r="S242" s="295" t="s">
        <v>1399</v>
      </c>
      <c r="T242" s="296">
        <v>5</v>
      </c>
      <c r="U242" s="297">
        <v>1</v>
      </c>
      <c r="V242" s="296" t="s">
        <v>67</v>
      </c>
      <c r="W242" s="298">
        <v>0</v>
      </c>
      <c r="X242" s="333">
        <v>0.7</v>
      </c>
      <c r="Y242" s="318">
        <v>0.3</v>
      </c>
      <c r="Z242" s="300">
        <v>0</v>
      </c>
      <c r="AA242" s="301"/>
      <c r="AB242" s="302"/>
      <c r="AC242" s="302"/>
      <c r="AD242" s="302"/>
      <c r="AE242" s="302"/>
      <c r="AF242" s="302"/>
      <c r="AG242" s="302"/>
      <c r="AH242" s="302"/>
      <c r="AI242" s="302"/>
      <c r="AJ242" s="302"/>
      <c r="AK242" s="302"/>
      <c r="AL242" s="302"/>
      <c r="AM242" s="302"/>
      <c r="AN242" s="302"/>
      <c r="AO242" s="302"/>
      <c r="AP242" s="302"/>
      <c r="AQ242" s="302"/>
      <c r="AR242" s="302"/>
      <c r="AS242" s="302"/>
      <c r="AT242" s="302"/>
      <c r="AU242" s="302"/>
      <c r="AV242" s="302"/>
      <c r="AW242" s="302"/>
      <c r="AX242" s="302"/>
      <c r="AY242" s="302"/>
      <c r="AZ242" s="302"/>
      <c r="BA242" s="302"/>
      <c r="BB242" s="302"/>
      <c r="BC242" s="303"/>
      <c r="BD242" s="304"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6" t="s">
        <v>1400</v>
      </c>
      <c r="EM242" s="275" t="s">
        <v>1395</v>
      </c>
      <c r="EN242" s="840" t="s">
        <v>1399</v>
      </c>
      <c r="EO242" s="840">
        <v>5</v>
      </c>
      <c r="EP242" s="840">
        <v>1</v>
      </c>
      <c r="EQ242" s="841">
        <v>0</v>
      </c>
      <c r="ER242" s="838">
        <v>0.2</v>
      </c>
      <c r="ES242" s="838">
        <v>0.8</v>
      </c>
      <c r="ET242" s="856">
        <v>0</v>
      </c>
    </row>
    <row r="243" spans="1:152" ht="42.75" customHeight="1" x14ac:dyDescent="0.2">
      <c r="A243" s="280" t="s">
        <v>90</v>
      </c>
      <c r="B243" s="433" t="s">
        <v>91</v>
      </c>
      <c r="C243" s="434" t="s">
        <v>992</v>
      </c>
      <c r="D243" s="434"/>
      <c r="E243" s="8" t="s">
        <v>1343</v>
      </c>
      <c r="F243" s="284" t="str">
        <f t="shared" si="153"/>
        <v>E3.P_L</v>
      </c>
      <c r="G243" s="457" t="s">
        <v>379</v>
      </c>
      <c r="H243" s="457" t="s">
        <v>507</v>
      </c>
      <c r="I243" s="461"/>
      <c r="J243" s="462" t="s">
        <v>167</v>
      </c>
      <c r="K243" s="377" t="str">
        <f t="shared" si="154"/>
        <v>E3.P_L.MR2</v>
      </c>
      <c r="L243" s="413" t="s">
        <v>495</v>
      </c>
      <c r="M243" s="414" t="s">
        <v>1352</v>
      </c>
      <c r="N243" s="291" t="s">
        <v>1389</v>
      </c>
      <c r="O243" s="291" t="s">
        <v>1390</v>
      </c>
      <c r="P243" s="381" t="s">
        <v>99</v>
      </c>
      <c r="Q243" s="381" t="str">
        <f t="shared" si="155"/>
        <v>E3.P_L.MR2-MP03-1</v>
      </c>
      <c r="R243" s="425" t="s">
        <v>1402</v>
      </c>
      <c r="S243" s="317" t="s">
        <v>1403</v>
      </c>
      <c r="T243" s="690">
        <v>0.01</v>
      </c>
      <c r="U243" s="753">
        <v>0.5</v>
      </c>
      <c r="V243" s="655" t="s">
        <v>67</v>
      </c>
      <c r="W243" s="298">
        <v>0</v>
      </c>
      <c r="X243" s="333">
        <v>0.2</v>
      </c>
      <c r="Y243" s="318">
        <v>0.2</v>
      </c>
      <c r="Z243" s="319">
        <v>0.1</v>
      </c>
      <c r="AA243" s="754"/>
      <c r="AB243" s="755"/>
      <c r="AC243" s="755"/>
      <c r="AD243" s="755"/>
      <c r="AE243" s="755"/>
      <c r="AF243" s="755"/>
      <c r="AG243" s="755"/>
      <c r="AH243" s="755"/>
      <c r="AI243" s="755"/>
      <c r="AJ243" s="755"/>
      <c r="AK243" s="755"/>
      <c r="AL243" s="755"/>
      <c r="AM243" s="755"/>
      <c r="AN243" s="755"/>
      <c r="AO243" s="755"/>
      <c r="AP243" s="755"/>
      <c r="AQ243" s="755"/>
      <c r="AR243" s="755"/>
      <c r="AS243" s="755"/>
      <c r="AT243" s="755"/>
      <c r="AU243" s="755"/>
      <c r="AV243" s="755"/>
      <c r="AW243" s="755"/>
      <c r="AX243" s="755"/>
      <c r="AY243" s="755"/>
      <c r="AZ243" s="755"/>
      <c r="BA243" s="755"/>
      <c r="BB243" s="755"/>
      <c r="BC243" s="756"/>
      <c r="BD243" s="304"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6" t="s">
        <v>1404</v>
      </c>
      <c r="EM243" s="321" t="s">
        <v>1402</v>
      </c>
      <c r="EN243" s="277" t="s">
        <v>1403</v>
      </c>
      <c r="EO243" s="691">
        <v>0.01</v>
      </c>
      <c r="EP243" s="656">
        <v>0.5</v>
      </c>
      <c r="EQ243" s="278">
        <v>0</v>
      </c>
      <c r="ER243" s="279">
        <v>0.2</v>
      </c>
      <c r="ES243" s="279">
        <v>0.2</v>
      </c>
      <c r="ET243" s="847">
        <v>0.1</v>
      </c>
      <c r="EV243" s="757"/>
    </row>
    <row r="244" spans="1:152" ht="40.5" customHeight="1" x14ac:dyDescent="0.2">
      <c r="A244" s="280" t="s">
        <v>90</v>
      </c>
      <c r="B244" s="433" t="s">
        <v>91</v>
      </c>
      <c r="C244" s="434" t="s">
        <v>992</v>
      </c>
      <c r="D244" s="434"/>
      <c r="E244" s="8" t="s">
        <v>1343</v>
      </c>
      <c r="F244" s="284" t="str">
        <f t="shared" si="153"/>
        <v>E3.P_L</v>
      </c>
      <c r="G244" s="457" t="s">
        <v>379</v>
      </c>
      <c r="H244" s="457" t="s">
        <v>507</v>
      </c>
      <c r="I244" s="461"/>
      <c r="J244" s="462" t="s">
        <v>167</v>
      </c>
      <c r="K244" s="377" t="str">
        <f t="shared" si="154"/>
        <v>E3.P_L.MR2</v>
      </c>
      <c r="L244" s="413" t="s">
        <v>495</v>
      </c>
      <c r="M244" s="414" t="s">
        <v>1352</v>
      </c>
      <c r="N244" s="291" t="s">
        <v>1389</v>
      </c>
      <c r="O244" s="291" t="s">
        <v>1390</v>
      </c>
      <c r="P244" s="381" t="s">
        <v>112</v>
      </c>
      <c r="Q244" s="381" t="str">
        <f t="shared" si="155"/>
        <v>E3.P_L.MR2-MP04-1</v>
      </c>
      <c r="R244" s="722" t="s">
        <v>1406</v>
      </c>
      <c r="S244" s="295" t="s">
        <v>1377</v>
      </c>
      <c r="T244" s="384">
        <v>0</v>
      </c>
      <c r="U244" s="385">
        <v>1</v>
      </c>
      <c r="V244" s="384" t="s">
        <v>67</v>
      </c>
      <c r="W244" s="298">
        <v>0</v>
      </c>
      <c r="X244" s="299">
        <v>1</v>
      </c>
      <c r="Y244" s="298">
        <v>0</v>
      </c>
      <c r="Z244" s="300">
        <v>0</v>
      </c>
      <c r="AA244" s="386"/>
      <c r="AB244" s="387"/>
      <c r="AC244" s="387"/>
      <c r="AD244" s="387"/>
      <c r="AE244" s="387"/>
      <c r="AF244" s="387"/>
      <c r="AG244" s="387"/>
      <c r="AH244" s="387"/>
      <c r="AI244" s="387"/>
      <c r="AJ244" s="387"/>
      <c r="AK244" s="387"/>
      <c r="AL244" s="387"/>
      <c r="AM244" s="387"/>
      <c r="AN244" s="387"/>
      <c r="AO244" s="387"/>
      <c r="AP244" s="387"/>
      <c r="AQ244" s="387"/>
      <c r="AR244" s="387"/>
      <c r="AS244" s="387"/>
      <c r="AT244" s="387"/>
      <c r="AU244" s="387"/>
      <c r="AV244" s="387"/>
      <c r="AW244" s="387"/>
      <c r="AX244" s="387"/>
      <c r="AY244" s="387"/>
      <c r="AZ244" s="387"/>
      <c r="BA244" s="387"/>
      <c r="BB244" s="387"/>
      <c r="BC244" s="388"/>
      <c r="BD244" s="304"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6" t="s">
        <v>1407</v>
      </c>
      <c r="EM244" s="275" t="s">
        <v>1406</v>
      </c>
      <c r="EN244" s="276" t="s">
        <v>1377</v>
      </c>
      <c r="EO244" s="389">
        <v>0</v>
      </c>
      <c r="EP244" s="389">
        <v>1</v>
      </c>
      <c r="EQ244" s="279">
        <v>0.3</v>
      </c>
      <c r="ER244" s="838">
        <v>0.1</v>
      </c>
      <c r="ES244" s="838">
        <v>0.6</v>
      </c>
      <c r="ET244" s="843">
        <v>0</v>
      </c>
    </row>
    <row r="245" spans="1:152" ht="39" customHeight="1" x14ac:dyDescent="0.2">
      <c r="A245" s="280" t="s">
        <v>90</v>
      </c>
      <c r="B245" s="433" t="s">
        <v>91</v>
      </c>
      <c r="C245" s="434" t="s">
        <v>992</v>
      </c>
      <c r="D245" s="434"/>
      <c r="E245" s="8" t="s">
        <v>1343</v>
      </c>
      <c r="F245" s="284" t="str">
        <f t="shared" si="153"/>
        <v>E3.P_L</v>
      </c>
      <c r="G245" s="457" t="s">
        <v>379</v>
      </c>
      <c r="H245" s="457" t="s">
        <v>507</v>
      </c>
      <c r="I245" s="461"/>
      <c r="J245" s="462" t="s">
        <v>167</v>
      </c>
      <c r="K245" s="377" t="str">
        <f t="shared" si="154"/>
        <v>E3.P_L.MR2</v>
      </c>
      <c r="L245" s="413" t="s">
        <v>495</v>
      </c>
      <c r="M245" s="414" t="s">
        <v>1352</v>
      </c>
      <c r="N245" s="291" t="s">
        <v>1389</v>
      </c>
      <c r="O245" s="291" t="s">
        <v>1390</v>
      </c>
      <c r="P245" s="381" t="s">
        <v>1364</v>
      </c>
      <c r="Q245" s="381" t="str">
        <f t="shared" si="155"/>
        <v>E3.P_L.MR2-MP04-2</v>
      </c>
      <c r="R245" s="722" t="s">
        <v>1406</v>
      </c>
      <c r="S245" s="295" t="s">
        <v>1381</v>
      </c>
      <c r="T245" s="384">
        <v>0</v>
      </c>
      <c r="U245" s="385">
        <v>1</v>
      </c>
      <c r="V245" s="384" t="s">
        <v>67</v>
      </c>
      <c r="W245" s="298">
        <v>0</v>
      </c>
      <c r="X245" s="299">
        <v>1</v>
      </c>
      <c r="Y245" s="298">
        <v>0</v>
      </c>
      <c r="Z245" s="300">
        <v>0</v>
      </c>
      <c r="AA245" s="386"/>
      <c r="AB245" s="387"/>
      <c r="AC245" s="387"/>
      <c r="AD245" s="387"/>
      <c r="AE245" s="387"/>
      <c r="AF245" s="387"/>
      <c r="AG245" s="387"/>
      <c r="AH245" s="387"/>
      <c r="AI245" s="387"/>
      <c r="AJ245" s="387"/>
      <c r="AK245" s="387"/>
      <c r="AL245" s="387"/>
      <c r="AM245" s="387"/>
      <c r="AN245" s="387"/>
      <c r="AO245" s="387"/>
      <c r="AP245" s="387"/>
      <c r="AQ245" s="387"/>
      <c r="AR245" s="387"/>
      <c r="AS245" s="387"/>
      <c r="AT245" s="387"/>
      <c r="AU245" s="387"/>
      <c r="AV245" s="387"/>
      <c r="AW245" s="387"/>
      <c r="AX245" s="387"/>
      <c r="AY245" s="387"/>
      <c r="AZ245" s="387"/>
      <c r="BA245" s="387"/>
      <c r="BB245" s="387"/>
      <c r="BC245" s="388"/>
      <c r="BD245" s="304"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6" t="s">
        <v>1409</v>
      </c>
      <c r="EM245" s="275" t="s">
        <v>1406</v>
      </c>
      <c r="EN245" s="276" t="s">
        <v>1381</v>
      </c>
      <c r="EO245" s="389">
        <v>0</v>
      </c>
      <c r="EP245" s="389">
        <v>1</v>
      </c>
      <c r="EQ245" s="279">
        <v>0.1</v>
      </c>
      <c r="ER245" s="838">
        <v>0</v>
      </c>
      <c r="ES245" s="838">
        <v>0.2</v>
      </c>
      <c r="ET245" s="839">
        <v>0.7</v>
      </c>
    </row>
    <row r="246" spans="1:152" ht="42.75" customHeight="1" x14ac:dyDescent="0.2">
      <c r="A246" s="280" t="s">
        <v>90</v>
      </c>
      <c r="B246" s="433" t="s">
        <v>91</v>
      </c>
      <c r="C246" s="434" t="s">
        <v>992</v>
      </c>
      <c r="D246" s="434"/>
      <c r="E246" s="8" t="s">
        <v>1343</v>
      </c>
      <c r="F246" s="284" t="str">
        <f t="shared" si="153"/>
        <v>E3.P_L</v>
      </c>
      <c r="G246" s="457" t="s">
        <v>379</v>
      </c>
      <c r="H246" s="457" t="s">
        <v>507</v>
      </c>
      <c r="I246" s="461"/>
      <c r="J246" s="462" t="s">
        <v>167</v>
      </c>
      <c r="K246" s="377" t="str">
        <f t="shared" si="154"/>
        <v>E3.P_L.MR2</v>
      </c>
      <c r="L246" s="413" t="s">
        <v>495</v>
      </c>
      <c r="M246" s="414" t="s">
        <v>1352</v>
      </c>
      <c r="N246" s="291" t="s">
        <v>1389</v>
      </c>
      <c r="O246" s="291" t="s">
        <v>1390</v>
      </c>
      <c r="P246" s="381" t="s">
        <v>122</v>
      </c>
      <c r="Q246" s="381" t="str">
        <f t="shared" si="155"/>
        <v>E3.P_L.MR2-MP05-1</v>
      </c>
      <c r="R246" s="722" t="s">
        <v>1411</v>
      </c>
      <c r="S246" s="295" t="s">
        <v>1412</v>
      </c>
      <c r="T246" s="655">
        <v>0.4</v>
      </c>
      <c r="U246" s="385">
        <v>1</v>
      </c>
      <c r="V246" s="384" t="s">
        <v>67</v>
      </c>
      <c r="W246" s="318">
        <v>0.8</v>
      </c>
      <c r="X246" s="333">
        <v>0.2</v>
      </c>
      <c r="Y246" s="298">
        <v>0</v>
      </c>
      <c r="Z246" s="300">
        <v>0</v>
      </c>
      <c r="AA246" s="386"/>
      <c r="AB246" s="387"/>
      <c r="AC246" s="387"/>
      <c r="AD246" s="387"/>
      <c r="AE246" s="387"/>
      <c r="AF246" s="387"/>
      <c r="AG246" s="387"/>
      <c r="AH246" s="387"/>
      <c r="AI246" s="387"/>
      <c r="AJ246" s="387"/>
      <c r="AK246" s="387"/>
      <c r="AL246" s="387"/>
      <c r="AM246" s="387"/>
      <c r="AN246" s="387"/>
      <c r="AO246" s="387"/>
      <c r="AP246" s="387"/>
      <c r="AQ246" s="387"/>
      <c r="AR246" s="387"/>
      <c r="AS246" s="387"/>
      <c r="AT246" s="387"/>
      <c r="AU246" s="387"/>
      <c r="AV246" s="387"/>
      <c r="AW246" s="387"/>
      <c r="AX246" s="387"/>
      <c r="AY246" s="387"/>
      <c r="AZ246" s="387"/>
      <c r="BA246" s="387"/>
      <c r="BB246" s="387"/>
      <c r="BC246" s="388"/>
      <c r="BD246" s="304"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6" t="s">
        <v>1413</v>
      </c>
      <c r="EM246" s="275" t="s">
        <v>1411</v>
      </c>
      <c r="EN246" s="276" t="s">
        <v>1412</v>
      </c>
      <c r="EO246" s="656">
        <v>0.4</v>
      </c>
      <c r="EP246" s="389">
        <v>1</v>
      </c>
      <c r="EQ246" s="279">
        <v>0.8</v>
      </c>
      <c r="ER246" s="279">
        <v>0.2</v>
      </c>
      <c r="ES246" s="278">
        <v>0</v>
      </c>
      <c r="ET246" s="843">
        <v>0</v>
      </c>
    </row>
    <row r="247" spans="1:152" ht="42" customHeight="1" x14ac:dyDescent="0.2">
      <c r="A247" s="280" t="s">
        <v>90</v>
      </c>
      <c r="B247" s="433" t="s">
        <v>91</v>
      </c>
      <c r="C247" s="434" t="s">
        <v>992</v>
      </c>
      <c r="D247" s="434"/>
      <c r="E247" s="8" t="s">
        <v>1343</v>
      </c>
      <c r="F247" s="284" t="str">
        <f t="shared" si="153"/>
        <v>E3.P_L</v>
      </c>
      <c r="G247" s="457" t="s">
        <v>379</v>
      </c>
      <c r="H247" s="457" t="s">
        <v>507</v>
      </c>
      <c r="I247" s="461"/>
      <c r="J247" s="462" t="s">
        <v>167</v>
      </c>
      <c r="K247" s="377" t="str">
        <f t="shared" si="154"/>
        <v>E3.P_L.MR2</v>
      </c>
      <c r="L247" s="413" t="s">
        <v>495</v>
      </c>
      <c r="M247" s="414" t="s">
        <v>1352</v>
      </c>
      <c r="N247" s="291" t="s">
        <v>1389</v>
      </c>
      <c r="O247" s="291" t="s">
        <v>1390</v>
      </c>
      <c r="P247" s="381" t="s">
        <v>1415</v>
      </c>
      <c r="Q247" s="381" t="str">
        <f t="shared" si="155"/>
        <v>E3.P_L.MR2-MP05-2</v>
      </c>
      <c r="R247" s="722" t="s">
        <v>1411</v>
      </c>
      <c r="S247" s="295" t="s">
        <v>1416</v>
      </c>
      <c r="T247" s="384">
        <v>0</v>
      </c>
      <c r="U247" s="385">
        <v>1</v>
      </c>
      <c r="V247" s="384" t="s">
        <v>67</v>
      </c>
      <c r="W247" s="298">
        <v>0</v>
      </c>
      <c r="X247" s="333">
        <v>0.5</v>
      </c>
      <c r="Y247" s="318">
        <v>0.5</v>
      </c>
      <c r="Z247" s="300">
        <v>0</v>
      </c>
      <c r="AA247" s="386"/>
      <c r="AB247" s="387"/>
      <c r="AC247" s="387"/>
      <c r="AD247" s="387"/>
      <c r="AE247" s="387"/>
      <c r="AF247" s="387"/>
      <c r="AG247" s="387"/>
      <c r="AH247" s="387"/>
      <c r="AI247" s="387"/>
      <c r="AJ247" s="387"/>
      <c r="AK247" s="387"/>
      <c r="AL247" s="387"/>
      <c r="AM247" s="387"/>
      <c r="AN247" s="387"/>
      <c r="AO247" s="387"/>
      <c r="AP247" s="387"/>
      <c r="AQ247" s="387"/>
      <c r="AR247" s="387"/>
      <c r="AS247" s="387"/>
      <c r="AT247" s="387"/>
      <c r="AU247" s="387"/>
      <c r="AV247" s="387"/>
      <c r="AW247" s="387"/>
      <c r="AX247" s="387"/>
      <c r="AY247" s="387"/>
      <c r="AZ247" s="387"/>
      <c r="BA247" s="387"/>
      <c r="BB247" s="387"/>
      <c r="BC247" s="388"/>
      <c r="BD247" s="304"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6" t="s">
        <v>1417</v>
      </c>
      <c r="EM247" s="275" t="s">
        <v>1411</v>
      </c>
      <c r="EN247" s="276" t="s">
        <v>1416</v>
      </c>
      <c r="EO247" s="389">
        <v>0</v>
      </c>
      <c r="EP247" s="389">
        <v>1</v>
      </c>
      <c r="EQ247" s="278">
        <v>0</v>
      </c>
      <c r="ER247" s="838">
        <v>0.2</v>
      </c>
      <c r="ES247" s="838">
        <v>0.6</v>
      </c>
      <c r="ET247" s="839">
        <v>0.2</v>
      </c>
    </row>
    <row r="248" spans="1:152" ht="33" customHeight="1" thickBot="1" x14ac:dyDescent="0.25">
      <c r="A248" s="280" t="s">
        <v>90</v>
      </c>
      <c r="B248" s="433" t="s">
        <v>91</v>
      </c>
      <c r="C248" s="434" t="s">
        <v>992</v>
      </c>
      <c r="D248" s="434"/>
      <c r="E248" s="8" t="s">
        <v>1343</v>
      </c>
      <c r="F248" s="284" t="str">
        <f t="shared" si="153"/>
        <v>E3.P_L</v>
      </c>
      <c r="G248" s="457" t="s">
        <v>379</v>
      </c>
      <c r="H248" s="457" t="s">
        <v>507</v>
      </c>
      <c r="I248" s="467"/>
      <c r="J248" s="468" t="s">
        <v>167</v>
      </c>
      <c r="K248" s="469" t="str">
        <f t="shared" si="154"/>
        <v>E3.P_L.MR2</v>
      </c>
      <c r="L248" s="429" t="s">
        <v>495</v>
      </c>
      <c r="M248" s="430" t="s">
        <v>1352</v>
      </c>
      <c r="N248" s="431" t="s">
        <v>1389</v>
      </c>
      <c r="O248" s="431" t="s">
        <v>1390</v>
      </c>
      <c r="P248" s="394" t="s">
        <v>132</v>
      </c>
      <c r="Q248" s="395" t="str">
        <f t="shared" si="155"/>
        <v>E3.P_L.MR2-MP06-1</v>
      </c>
      <c r="R248" s="480" t="s">
        <v>1419</v>
      </c>
      <c r="S248" s="340" t="s">
        <v>1385</v>
      </c>
      <c r="T248" s="623">
        <v>0</v>
      </c>
      <c r="U248" s="624">
        <v>4</v>
      </c>
      <c r="V248" s="623" t="s">
        <v>67</v>
      </c>
      <c r="W248" s="506">
        <v>1</v>
      </c>
      <c r="X248" s="571">
        <v>1</v>
      </c>
      <c r="Y248" s="506">
        <v>1</v>
      </c>
      <c r="Z248" s="572">
        <v>1</v>
      </c>
      <c r="AA248" s="386"/>
      <c r="AB248" s="387"/>
      <c r="AC248" s="387"/>
      <c r="AD248" s="387"/>
      <c r="AE248" s="387"/>
      <c r="AF248" s="387"/>
      <c r="AG248" s="387"/>
      <c r="AH248" s="387"/>
      <c r="AI248" s="387"/>
      <c r="AJ248" s="387"/>
      <c r="AK248" s="387"/>
      <c r="AL248" s="387"/>
      <c r="AM248" s="387"/>
      <c r="AN248" s="387"/>
      <c r="AO248" s="387"/>
      <c r="AP248" s="387"/>
      <c r="AQ248" s="387"/>
      <c r="AR248" s="387"/>
      <c r="AS248" s="387"/>
      <c r="AT248" s="387"/>
      <c r="AU248" s="387"/>
      <c r="AV248" s="387"/>
      <c r="AW248" s="387"/>
      <c r="AX248" s="387"/>
      <c r="AY248" s="387"/>
      <c r="AZ248" s="387"/>
      <c r="BA248" s="387"/>
      <c r="BB248" s="387"/>
      <c r="BC248" s="388"/>
      <c r="BD248" s="304"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6" t="s">
        <v>1420</v>
      </c>
      <c r="EM248" s="321" t="s">
        <v>1419</v>
      </c>
      <c r="EN248" s="277" t="s">
        <v>1385</v>
      </c>
      <c r="EO248" s="389">
        <v>0</v>
      </c>
      <c r="EP248" s="389">
        <v>4</v>
      </c>
      <c r="EQ248" s="278">
        <v>1</v>
      </c>
      <c r="ER248" s="278">
        <v>1</v>
      </c>
      <c r="ES248" s="278">
        <v>1</v>
      </c>
      <c r="ET248" s="843">
        <v>1</v>
      </c>
    </row>
    <row r="249" spans="1:152" ht="105" customHeight="1" x14ac:dyDescent="0.2">
      <c r="A249" s="280" t="s">
        <v>90</v>
      </c>
      <c r="B249" s="433" t="s">
        <v>91</v>
      </c>
      <c r="C249" s="434" t="s">
        <v>992</v>
      </c>
      <c r="D249" s="434"/>
      <c r="E249" s="8" t="s">
        <v>1343</v>
      </c>
      <c r="F249" s="284" t="str">
        <f t="shared" si="153"/>
        <v>E3.P_L</v>
      </c>
      <c r="G249" s="758" t="s">
        <v>379</v>
      </c>
      <c r="H249" s="758" t="s">
        <v>507</v>
      </c>
      <c r="I249" s="458" t="s">
        <v>1422</v>
      </c>
      <c r="J249" s="459" t="s">
        <v>212</v>
      </c>
      <c r="K249" s="460" t="str">
        <f t="shared" si="154"/>
        <v>E3.P_L.MR3</v>
      </c>
      <c r="L249" s="364" t="s">
        <v>503</v>
      </c>
      <c r="M249" s="662" t="s">
        <v>1352</v>
      </c>
      <c r="N249" s="249" t="s">
        <v>1423</v>
      </c>
      <c r="O249" s="249" t="s">
        <v>1424</v>
      </c>
      <c r="P249" s="368" t="s">
        <v>64</v>
      </c>
      <c r="Q249" s="369" t="str">
        <f t="shared" si="155"/>
        <v>E3.P_L.MR3-MP01-1</v>
      </c>
      <c r="R249" s="425" t="s">
        <v>1425</v>
      </c>
      <c r="S249" s="317" t="s">
        <v>1385</v>
      </c>
      <c r="T249" s="372">
        <v>0</v>
      </c>
      <c r="U249" s="373">
        <v>4</v>
      </c>
      <c r="V249" s="372" t="s">
        <v>67</v>
      </c>
      <c r="W249" s="257">
        <v>1</v>
      </c>
      <c r="X249" s="374">
        <v>1</v>
      </c>
      <c r="Y249" s="257">
        <v>1</v>
      </c>
      <c r="Z249" s="375">
        <v>1</v>
      </c>
      <c r="AA249" s="301"/>
      <c r="AB249" s="302"/>
      <c r="AC249" s="302"/>
      <c r="AD249" s="302"/>
      <c r="AE249" s="302"/>
      <c r="AF249" s="302"/>
      <c r="AG249" s="302"/>
      <c r="AH249" s="302"/>
      <c r="AI249" s="302"/>
      <c r="AJ249" s="302"/>
      <c r="AK249" s="302"/>
      <c r="AL249" s="302"/>
      <c r="AM249" s="302"/>
      <c r="AN249" s="302"/>
      <c r="AO249" s="302"/>
      <c r="AP249" s="302"/>
      <c r="AQ249" s="302"/>
      <c r="AR249" s="302"/>
      <c r="AS249" s="302"/>
      <c r="AT249" s="302"/>
      <c r="AU249" s="302"/>
      <c r="AV249" s="302"/>
      <c r="AW249" s="302"/>
      <c r="AX249" s="302"/>
      <c r="AY249" s="302"/>
      <c r="AZ249" s="302"/>
      <c r="BA249" s="302"/>
      <c r="BB249" s="302"/>
      <c r="BC249" s="303"/>
      <c r="BD249" s="304"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6" t="s">
        <v>1426</v>
      </c>
      <c r="EM249" s="321" t="s">
        <v>1425</v>
      </c>
      <c r="EN249" s="277" t="s">
        <v>1385</v>
      </c>
      <c r="EO249" s="277">
        <v>0</v>
      </c>
      <c r="EP249" s="277">
        <v>4</v>
      </c>
      <c r="EQ249" s="278">
        <v>1</v>
      </c>
      <c r="ER249" s="278">
        <v>1</v>
      </c>
      <c r="ES249" s="278">
        <v>1</v>
      </c>
      <c r="ET249" s="843">
        <v>1</v>
      </c>
    </row>
    <row r="250" spans="1:152" ht="39" customHeight="1" x14ac:dyDescent="0.2">
      <c r="A250" s="280" t="s">
        <v>90</v>
      </c>
      <c r="B250" s="433" t="s">
        <v>91</v>
      </c>
      <c r="C250" s="434" t="s">
        <v>992</v>
      </c>
      <c r="D250" s="434"/>
      <c r="E250" s="8" t="s">
        <v>1343</v>
      </c>
      <c r="F250" s="284" t="str">
        <f t="shared" si="153"/>
        <v>E3.P_L</v>
      </c>
      <c r="G250" s="758" t="s">
        <v>379</v>
      </c>
      <c r="H250" s="758" t="s">
        <v>507</v>
      </c>
      <c r="I250" s="461"/>
      <c r="J250" s="462" t="s">
        <v>212</v>
      </c>
      <c r="K250" s="377" t="str">
        <f t="shared" si="154"/>
        <v>E3.P_L.MR3</v>
      </c>
      <c r="L250" s="289" t="s">
        <v>503</v>
      </c>
      <c r="M250" s="290" t="s">
        <v>1352</v>
      </c>
      <c r="N250" s="291" t="s">
        <v>1423</v>
      </c>
      <c r="O250" s="291" t="s">
        <v>1424</v>
      </c>
      <c r="P250" s="380" t="s">
        <v>87</v>
      </c>
      <c r="Q250" s="381" t="str">
        <f t="shared" si="155"/>
        <v>E3.P_L.MR3-MP02-1</v>
      </c>
      <c r="R250" s="425" t="s">
        <v>1428</v>
      </c>
      <c r="S250" s="317" t="s">
        <v>1429</v>
      </c>
      <c r="T250" s="296">
        <v>7</v>
      </c>
      <c r="U250" s="297">
        <v>3</v>
      </c>
      <c r="V250" s="296" t="s">
        <v>67</v>
      </c>
      <c r="W250" s="298">
        <v>0</v>
      </c>
      <c r="X250" s="299">
        <v>1</v>
      </c>
      <c r="Y250" s="298">
        <v>1</v>
      </c>
      <c r="Z250" s="300">
        <v>1</v>
      </c>
      <c r="AA250" s="301"/>
      <c r="AB250" s="302"/>
      <c r="AC250" s="302"/>
      <c r="AD250" s="302"/>
      <c r="AE250" s="302"/>
      <c r="AF250" s="302"/>
      <c r="AG250" s="302"/>
      <c r="AH250" s="302"/>
      <c r="AI250" s="302"/>
      <c r="AJ250" s="302"/>
      <c r="AK250" s="302"/>
      <c r="AL250" s="302"/>
      <c r="AM250" s="302"/>
      <c r="AN250" s="302"/>
      <c r="AO250" s="302"/>
      <c r="AP250" s="302"/>
      <c r="AQ250" s="302"/>
      <c r="AR250" s="302"/>
      <c r="AS250" s="302"/>
      <c r="AT250" s="302"/>
      <c r="AU250" s="302"/>
      <c r="AV250" s="302"/>
      <c r="AW250" s="302"/>
      <c r="AX250" s="302"/>
      <c r="AY250" s="302"/>
      <c r="AZ250" s="302"/>
      <c r="BA250" s="302"/>
      <c r="BB250" s="302"/>
      <c r="BC250" s="303"/>
      <c r="BD250" s="304"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6" t="s">
        <v>1430</v>
      </c>
      <c r="EM250" s="321" t="s">
        <v>1428</v>
      </c>
      <c r="EN250" s="277" t="s">
        <v>1429</v>
      </c>
      <c r="EO250" s="277">
        <v>7</v>
      </c>
      <c r="EP250" s="277">
        <v>3</v>
      </c>
      <c r="EQ250" s="279">
        <v>0.5</v>
      </c>
      <c r="ER250" s="848">
        <v>1</v>
      </c>
      <c r="ES250" s="278">
        <v>1</v>
      </c>
      <c r="ET250" s="839">
        <v>0.5</v>
      </c>
    </row>
    <row r="251" spans="1:152" ht="48" customHeight="1" thickBot="1" x14ac:dyDescent="0.25">
      <c r="A251" s="280" t="s">
        <v>90</v>
      </c>
      <c r="B251" s="433" t="s">
        <v>91</v>
      </c>
      <c r="C251" s="434" t="s">
        <v>992</v>
      </c>
      <c r="D251" s="434"/>
      <c r="E251" s="8" t="s">
        <v>1343</v>
      </c>
      <c r="F251" s="284" t="str">
        <f t="shared" si="153"/>
        <v>E3.P_L</v>
      </c>
      <c r="G251" s="758" t="s">
        <v>379</v>
      </c>
      <c r="H251" s="758" t="s">
        <v>507</v>
      </c>
      <c r="I251" s="467"/>
      <c r="J251" s="468" t="s">
        <v>212</v>
      </c>
      <c r="K251" s="469" t="str">
        <f t="shared" si="154"/>
        <v>E3.P_L.MR3</v>
      </c>
      <c r="L251" s="390" t="s">
        <v>503</v>
      </c>
      <c r="M251" s="391" t="s">
        <v>1352</v>
      </c>
      <c r="N251" s="431" t="s">
        <v>1423</v>
      </c>
      <c r="O251" s="431" t="s">
        <v>1424</v>
      </c>
      <c r="P251" s="394" t="s">
        <v>99</v>
      </c>
      <c r="Q251" s="395" t="str">
        <f t="shared" si="155"/>
        <v>E3.P_L.MR3-MP03-1</v>
      </c>
      <c r="R251" s="480" t="s">
        <v>1432</v>
      </c>
      <c r="S251" s="340" t="s">
        <v>1433</v>
      </c>
      <c r="T251" s="354">
        <v>0</v>
      </c>
      <c r="U251" s="355">
        <v>2</v>
      </c>
      <c r="V251" s="354" t="s">
        <v>67</v>
      </c>
      <c r="W251" s="356">
        <v>0</v>
      </c>
      <c r="X251" s="357">
        <v>1</v>
      </c>
      <c r="Y251" s="356">
        <v>1</v>
      </c>
      <c r="Z251" s="358">
        <v>0</v>
      </c>
      <c r="AA251" s="301"/>
      <c r="AB251" s="302"/>
      <c r="AC251" s="302"/>
      <c r="AD251" s="302"/>
      <c r="AE251" s="302"/>
      <c r="AF251" s="302"/>
      <c r="AG251" s="302"/>
      <c r="AH251" s="302"/>
      <c r="AI251" s="302"/>
      <c r="AJ251" s="302"/>
      <c r="AK251" s="302"/>
      <c r="AL251" s="302"/>
      <c r="AM251" s="302"/>
      <c r="AN251" s="302"/>
      <c r="AO251" s="302"/>
      <c r="AP251" s="302"/>
      <c r="AQ251" s="302"/>
      <c r="AR251" s="302"/>
      <c r="AS251" s="302"/>
      <c r="AT251" s="302"/>
      <c r="AU251" s="302"/>
      <c r="AV251" s="302"/>
      <c r="AW251" s="302"/>
      <c r="AX251" s="302"/>
      <c r="AY251" s="302"/>
      <c r="AZ251" s="302"/>
      <c r="BA251" s="302"/>
      <c r="BB251" s="302"/>
      <c r="BC251" s="303"/>
      <c r="BD251" s="304"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6" t="s">
        <v>1434</v>
      </c>
      <c r="EM251" s="321" t="s">
        <v>1432</v>
      </c>
      <c r="EN251" s="277" t="s">
        <v>1433</v>
      </c>
      <c r="EO251" s="277">
        <v>0</v>
      </c>
      <c r="EP251" s="277">
        <v>2</v>
      </c>
      <c r="EQ251" s="278">
        <v>0</v>
      </c>
      <c r="ER251" s="278">
        <v>1</v>
      </c>
      <c r="ES251" s="278">
        <v>1</v>
      </c>
      <c r="ET251" s="843">
        <v>0</v>
      </c>
    </row>
    <row r="252" spans="1:152" ht="119.25" customHeight="1" x14ac:dyDescent="0.2">
      <c r="A252" s="280" t="s">
        <v>90</v>
      </c>
      <c r="B252" s="433" t="s">
        <v>91</v>
      </c>
      <c r="C252" s="434" t="s">
        <v>992</v>
      </c>
      <c r="D252" s="434"/>
      <c r="E252" s="8" t="s">
        <v>1343</v>
      </c>
      <c r="F252" s="284" t="str">
        <f t="shared" si="153"/>
        <v>E3.P_L</v>
      </c>
      <c r="G252" s="457" t="s">
        <v>379</v>
      </c>
      <c r="H252" s="457" t="s">
        <v>507</v>
      </c>
      <c r="I252" s="458" t="s">
        <v>1436</v>
      </c>
      <c r="J252" s="459" t="s">
        <v>268</v>
      </c>
      <c r="K252" s="460" t="str">
        <f t="shared" si="154"/>
        <v>E3.P_L.MR4</v>
      </c>
      <c r="L252" s="364" t="s">
        <v>511</v>
      </c>
      <c r="M252" s="365" t="s">
        <v>1437</v>
      </c>
      <c r="N252" s="759">
        <v>0</v>
      </c>
      <c r="O252" s="484">
        <v>4</v>
      </c>
      <c r="P252" s="486" t="s">
        <v>64</v>
      </c>
      <c r="Q252" s="486" t="str">
        <f t="shared" si="155"/>
        <v>E3.P_L.MR4-MP01-1</v>
      </c>
      <c r="R252" s="720" t="s">
        <v>1438</v>
      </c>
      <c r="S252" s="721" t="s">
        <v>1439</v>
      </c>
      <c r="T252" s="621">
        <v>0</v>
      </c>
      <c r="U252" s="622">
        <v>1</v>
      </c>
      <c r="V252" s="621" t="s">
        <v>67</v>
      </c>
      <c r="W252" s="489">
        <v>1</v>
      </c>
      <c r="X252" s="490">
        <v>0</v>
      </c>
      <c r="Y252" s="489">
        <v>0</v>
      </c>
      <c r="Z252" s="491">
        <v>0</v>
      </c>
      <c r="AA252" s="301"/>
      <c r="AB252" s="302"/>
      <c r="AC252" s="302"/>
      <c r="AD252" s="302"/>
      <c r="AE252" s="302"/>
      <c r="AF252" s="302"/>
      <c r="AG252" s="302"/>
      <c r="AH252" s="302"/>
      <c r="AI252" s="302"/>
      <c r="AJ252" s="302"/>
      <c r="AK252" s="302"/>
      <c r="AL252" s="302"/>
      <c r="AM252" s="302"/>
      <c r="AN252" s="302"/>
      <c r="AO252" s="302"/>
      <c r="AP252" s="302"/>
      <c r="AQ252" s="302"/>
      <c r="AR252" s="302"/>
      <c r="AS252" s="302"/>
      <c r="AT252" s="302"/>
      <c r="AU252" s="302"/>
      <c r="AV252" s="302"/>
      <c r="AW252" s="302"/>
      <c r="AX252" s="302"/>
      <c r="AY252" s="302"/>
      <c r="AZ252" s="302"/>
      <c r="BA252" s="302"/>
      <c r="BB252" s="302"/>
      <c r="BC252" s="303"/>
      <c r="BD252" s="304"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4" t="s">
        <v>1440</v>
      </c>
      <c r="EM252" s="275" t="s">
        <v>1438</v>
      </c>
      <c r="EN252" s="276" t="s">
        <v>1439</v>
      </c>
      <c r="EO252" s="277">
        <v>0</v>
      </c>
      <c r="EP252" s="277">
        <v>1</v>
      </c>
      <c r="EQ252" s="278">
        <v>1</v>
      </c>
      <c r="ER252" s="278">
        <v>0</v>
      </c>
      <c r="ES252" s="278">
        <v>0</v>
      </c>
      <c r="ET252" s="843">
        <v>0</v>
      </c>
    </row>
    <row r="253" spans="1:152" ht="40.5" customHeight="1" x14ac:dyDescent="0.2">
      <c r="A253" s="280" t="s">
        <v>90</v>
      </c>
      <c r="B253" s="433" t="s">
        <v>91</v>
      </c>
      <c r="C253" s="434" t="s">
        <v>992</v>
      </c>
      <c r="D253" s="434"/>
      <c r="E253" s="8" t="s">
        <v>1343</v>
      </c>
      <c r="F253" s="284" t="str">
        <f t="shared" si="153"/>
        <v>E3.P_L</v>
      </c>
      <c r="G253" s="285" t="s">
        <v>379</v>
      </c>
      <c r="H253" s="285" t="s">
        <v>507</v>
      </c>
      <c r="I253" s="461"/>
      <c r="J253" s="462" t="s">
        <v>268</v>
      </c>
      <c r="K253" s="377" t="str">
        <f t="shared" si="154"/>
        <v>E3.P_L.MR4</v>
      </c>
      <c r="L253" s="413" t="s">
        <v>511</v>
      </c>
      <c r="M253" s="414" t="s">
        <v>1437</v>
      </c>
      <c r="N253" s="760">
        <v>0</v>
      </c>
      <c r="O253" s="496">
        <v>4</v>
      </c>
      <c r="P253" s="497" t="s">
        <v>74</v>
      </c>
      <c r="Q253" s="497" t="str">
        <f t="shared" si="155"/>
        <v>E3.P_L.MR4-MP01-2</v>
      </c>
      <c r="R253" s="722" t="s">
        <v>1438</v>
      </c>
      <c r="S253" s="295" t="s">
        <v>1442</v>
      </c>
      <c r="T253" s="296">
        <v>0</v>
      </c>
      <c r="U253" s="297">
        <v>1</v>
      </c>
      <c r="V253" s="296" t="s">
        <v>67</v>
      </c>
      <c r="W253" s="298">
        <v>0</v>
      </c>
      <c r="X253" s="299">
        <v>1</v>
      </c>
      <c r="Y253" s="298">
        <v>0</v>
      </c>
      <c r="Z253" s="300">
        <v>0</v>
      </c>
      <c r="AA253" s="301"/>
      <c r="AB253" s="302"/>
      <c r="AC253" s="302"/>
      <c r="AD253" s="302"/>
      <c r="AE253" s="302"/>
      <c r="AF253" s="302"/>
      <c r="AG253" s="302"/>
      <c r="AH253" s="302"/>
      <c r="AI253" s="302"/>
      <c r="AJ253" s="302"/>
      <c r="AK253" s="302"/>
      <c r="AL253" s="302"/>
      <c r="AM253" s="302"/>
      <c r="AN253" s="302"/>
      <c r="AO253" s="302"/>
      <c r="AP253" s="302"/>
      <c r="AQ253" s="302"/>
      <c r="AR253" s="302"/>
      <c r="AS253" s="302"/>
      <c r="AT253" s="302"/>
      <c r="AU253" s="302"/>
      <c r="AV253" s="302"/>
      <c r="AW253" s="302"/>
      <c r="AX253" s="302"/>
      <c r="AY253" s="302"/>
      <c r="AZ253" s="302"/>
      <c r="BA253" s="302"/>
      <c r="BB253" s="302"/>
      <c r="BC253" s="303"/>
      <c r="BD253" s="304"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4" t="s">
        <v>1443</v>
      </c>
      <c r="EM253" s="275" t="s">
        <v>1438</v>
      </c>
      <c r="EN253" s="276" t="s">
        <v>1442</v>
      </c>
      <c r="EO253" s="277">
        <v>0</v>
      </c>
      <c r="EP253" s="277">
        <v>1</v>
      </c>
      <c r="EQ253" s="278">
        <v>0</v>
      </c>
      <c r="ER253" s="848">
        <v>0</v>
      </c>
      <c r="ES253" s="838">
        <v>0.4</v>
      </c>
      <c r="ET253" s="839">
        <v>0.6</v>
      </c>
    </row>
    <row r="254" spans="1:152" ht="45.75" customHeight="1" x14ac:dyDescent="0.2">
      <c r="A254" s="280" t="s">
        <v>90</v>
      </c>
      <c r="B254" s="433" t="s">
        <v>91</v>
      </c>
      <c r="C254" s="434" t="s">
        <v>992</v>
      </c>
      <c r="D254" s="434"/>
      <c r="E254" s="8" t="s">
        <v>1343</v>
      </c>
      <c r="F254" s="284" t="str">
        <f t="shared" si="153"/>
        <v>E3.P_L</v>
      </c>
      <c r="G254" s="285" t="s">
        <v>379</v>
      </c>
      <c r="H254" s="285" t="s">
        <v>507</v>
      </c>
      <c r="I254" s="461"/>
      <c r="J254" s="462" t="s">
        <v>268</v>
      </c>
      <c r="K254" s="377" t="str">
        <f t="shared" si="154"/>
        <v>E3.P_L.MR4</v>
      </c>
      <c r="L254" s="413" t="s">
        <v>511</v>
      </c>
      <c r="M254" s="414" t="s">
        <v>1437</v>
      </c>
      <c r="N254" s="760">
        <v>0</v>
      </c>
      <c r="O254" s="496">
        <v>4</v>
      </c>
      <c r="P254" s="497" t="s">
        <v>87</v>
      </c>
      <c r="Q254" s="497" t="str">
        <f t="shared" si="155"/>
        <v>E3.P_L.MR4-MP02-1</v>
      </c>
      <c r="R254" s="722" t="s">
        <v>1445</v>
      </c>
      <c r="S254" s="295" t="s">
        <v>1446</v>
      </c>
      <c r="T254" s="296">
        <v>0</v>
      </c>
      <c r="U254" s="297">
        <v>1</v>
      </c>
      <c r="V254" s="296" t="s">
        <v>67</v>
      </c>
      <c r="W254" s="298">
        <v>0.2</v>
      </c>
      <c r="X254" s="299">
        <v>0.8</v>
      </c>
      <c r="Y254" s="298">
        <v>0</v>
      </c>
      <c r="Z254" s="300">
        <v>0</v>
      </c>
      <c r="AA254" s="301"/>
      <c r="AB254" s="302"/>
      <c r="AC254" s="302"/>
      <c r="AD254" s="302"/>
      <c r="AE254" s="302"/>
      <c r="AF254" s="302"/>
      <c r="AG254" s="302"/>
      <c r="AH254" s="302"/>
      <c r="AI254" s="302"/>
      <c r="AJ254" s="302"/>
      <c r="AK254" s="302"/>
      <c r="AL254" s="302"/>
      <c r="AM254" s="302"/>
      <c r="AN254" s="302"/>
      <c r="AO254" s="302"/>
      <c r="AP254" s="302"/>
      <c r="AQ254" s="302"/>
      <c r="AR254" s="302"/>
      <c r="AS254" s="302"/>
      <c r="AT254" s="302"/>
      <c r="AU254" s="302"/>
      <c r="AV254" s="302"/>
      <c r="AW254" s="302"/>
      <c r="AX254" s="302"/>
      <c r="AY254" s="302"/>
      <c r="AZ254" s="302"/>
      <c r="BA254" s="302"/>
      <c r="BB254" s="302"/>
      <c r="BC254" s="303"/>
      <c r="BD254" s="304"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4" t="s">
        <v>1447</v>
      </c>
      <c r="EM254" s="275" t="s">
        <v>1445</v>
      </c>
      <c r="EN254" s="276" t="s">
        <v>1446</v>
      </c>
      <c r="EO254" s="277">
        <v>0</v>
      </c>
      <c r="EP254" s="277">
        <v>1</v>
      </c>
      <c r="EQ254" s="279">
        <v>0.2</v>
      </c>
      <c r="ER254" s="838">
        <v>0.3</v>
      </c>
      <c r="ES254" s="838">
        <v>0.5</v>
      </c>
      <c r="ET254" s="843">
        <v>0</v>
      </c>
    </row>
    <row r="255" spans="1:152" ht="48.75" customHeight="1" thickBot="1" x14ac:dyDescent="0.25">
      <c r="A255" s="280" t="s">
        <v>90</v>
      </c>
      <c r="B255" s="601" t="s">
        <v>91</v>
      </c>
      <c r="C255" s="602" t="s">
        <v>992</v>
      </c>
      <c r="D255" s="602"/>
      <c r="E255" s="21" t="s">
        <v>1343</v>
      </c>
      <c r="F255" s="603" t="str">
        <f t="shared" si="153"/>
        <v>E3.P_L</v>
      </c>
      <c r="G255" s="427" t="s">
        <v>379</v>
      </c>
      <c r="H255" s="427" t="s">
        <v>507</v>
      </c>
      <c r="I255" s="467"/>
      <c r="J255" s="468" t="s">
        <v>268</v>
      </c>
      <c r="K255" s="469" t="str">
        <f t="shared" si="154"/>
        <v>E3.P_L.MR4</v>
      </c>
      <c r="L255" s="429" t="s">
        <v>511</v>
      </c>
      <c r="M255" s="430" t="s">
        <v>1437</v>
      </c>
      <c r="N255" s="761">
        <v>0</v>
      </c>
      <c r="O255" s="502">
        <v>4</v>
      </c>
      <c r="P255" s="503" t="s">
        <v>1271</v>
      </c>
      <c r="Q255" s="503" t="str">
        <f t="shared" si="155"/>
        <v>E3.P_L.MR4-MP02-2</v>
      </c>
      <c r="R255" s="762" t="s">
        <v>1445</v>
      </c>
      <c r="S255" s="763" t="s">
        <v>1449</v>
      </c>
      <c r="T255" s="341">
        <v>0</v>
      </c>
      <c r="U255" s="342">
        <v>1</v>
      </c>
      <c r="V255" s="341" t="s">
        <v>67</v>
      </c>
      <c r="W255" s="506">
        <v>0</v>
      </c>
      <c r="X255" s="571">
        <v>1</v>
      </c>
      <c r="Y255" s="506">
        <v>0</v>
      </c>
      <c r="Z255" s="572">
        <v>0</v>
      </c>
      <c r="AA255" s="764"/>
      <c r="AB255" s="765"/>
      <c r="AC255" s="765"/>
      <c r="AD255" s="765"/>
      <c r="AE255" s="765"/>
      <c r="AF255" s="765"/>
      <c r="AG255" s="765"/>
      <c r="AH255" s="765"/>
      <c r="AI255" s="765"/>
      <c r="AJ255" s="765"/>
      <c r="AK255" s="765"/>
      <c r="AL255" s="765"/>
      <c r="AM255" s="765"/>
      <c r="AN255" s="765"/>
      <c r="AO255" s="765"/>
      <c r="AP255" s="765"/>
      <c r="AQ255" s="765"/>
      <c r="AR255" s="765"/>
      <c r="AS255" s="765"/>
      <c r="AT255" s="765"/>
      <c r="AU255" s="765"/>
      <c r="AV255" s="765"/>
      <c r="AW255" s="765"/>
      <c r="AX255" s="765"/>
      <c r="AY255" s="765"/>
      <c r="AZ255" s="765"/>
      <c r="BA255" s="765"/>
      <c r="BB255" s="765"/>
      <c r="BC255" s="766"/>
      <c r="BD255" s="304"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4" t="s">
        <v>1450</v>
      </c>
      <c r="EM255" s="275" t="s">
        <v>1445</v>
      </c>
      <c r="EN255" s="276" t="s">
        <v>1449</v>
      </c>
      <c r="EO255" s="277">
        <v>0</v>
      </c>
      <c r="EP255" s="277">
        <v>1</v>
      </c>
      <c r="EQ255" s="278">
        <v>0</v>
      </c>
      <c r="ER255" s="848">
        <v>0</v>
      </c>
      <c r="ES255" s="838">
        <v>0.4</v>
      </c>
      <c r="ET255" s="839">
        <v>0.6</v>
      </c>
    </row>
    <row r="256" spans="1:152" ht="94.5" customHeight="1" x14ac:dyDescent="0.2">
      <c r="A256" s="237" t="s">
        <v>103</v>
      </c>
      <c r="B256" s="767" t="s">
        <v>104</v>
      </c>
      <c r="C256" s="768" t="s">
        <v>1452</v>
      </c>
      <c r="D256" s="769" t="s">
        <v>1453</v>
      </c>
      <c r="E256" s="3" t="s">
        <v>57</v>
      </c>
      <c r="F256" s="646" t="str">
        <f t="shared" si="153"/>
        <v>E4.P_A</v>
      </c>
      <c r="G256" s="737" t="s">
        <v>391</v>
      </c>
      <c r="H256" s="520" t="s">
        <v>542</v>
      </c>
      <c r="I256" s="408" t="s">
        <v>1454</v>
      </c>
      <c r="J256" s="439" t="s">
        <v>61</v>
      </c>
      <c r="K256" s="402" t="str">
        <f t="shared" si="154"/>
        <v>E4.P_A.MR1</v>
      </c>
      <c r="L256" s="364" t="s">
        <v>518</v>
      </c>
      <c r="M256" s="365" t="s">
        <v>1455</v>
      </c>
      <c r="N256" s="770">
        <v>635</v>
      </c>
      <c r="O256" s="770">
        <v>571</v>
      </c>
      <c r="P256" s="771" t="s">
        <v>64</v>
      </c>
      <c r="Q256" s="771" t="str">
        <f t="shared" si="155"/>
        <v>E4.P_A.MR1-MP01-1</v>
      </c>
      <c r="R256" s="421" t="s">
        <v>1456</v>
      </c>
      <c r="S256" s="371" t="s">
        <v>1457</v>
      </c>
      <c r="T256" s="372">
        <v>10</v>
      </c>
      <c r="U256" s="373">
        <v>100</v>
      </c>
      <c r="V256" s="372" t="s">
        <v>67</v>
      </c>
      <c r="W256" s="257">
        <v>25</v>
      </c>
      <c r="X256" s="374">
        <v>25</v>
      </c>
      <c r="Y256" s="257">
        <v>25</v>
      </c>
      <c r="Z256" s="375">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50">
        <f t="shared" ref="BC256" si="201">+BB256+AU256+AN256+AG256</f>
        <v>18545748650</v>
      </c>
      <c r="BD256" s="304"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4" t="s">
        <v>1459</v>
      </c>
      <c r="EM256" s="321" t="s">
        <v>1456</v>
      </c>
      <c r="EN256" s="277" t="s">
        <v>1457</v>
      </c>
      <c r="EO256" s="277">
        <v>10</v>
      </c>
      <c r="EP256" s="277">
        <v>100</v>
      </c>
      <c r="EQ256" s="278">
        <v>25</v>
      </c>
      <c r="ER256" s="278">
        <v>25</v>
      </c>
      <c r="ES256" s="278">
        <v>25</v>
      </c>
      <c r="ET256" s="843">
        <v>25</v>
      </c>
    </row>
    <row r="257" spans="1:150" ht="41.25" customHeight="1" x14ac:dyDescent="0.2">
      <c r="A257" s="772" t="s">
        <v>103</v>
      </c>
      <c r="B257" s="433" t="s">
        <v>104</v>
      </c>
      <c r="C257" s="434" t="s">
        <v>1452</v>
      </c>
      <c r="D257" s="434"/>
      <c r="E257" s="8" t="s">
        <v>57</v>
      </c>
      <c r="F257" s="652" t="str">
        <f t="shared" si="153"/>
        <v>E4.P_A</v>
      </c>
      <c r="G257" s="414" t="s">
        <v>391</v>
      </c>
      <c r="H257" s="414" t="s">
        <v>542</v>
      </c>
      <c r="I257" s="447"/>
      <c r="J257" s="287" t="s">
        <v>61</v>
      </c>
      <c r="K257" s="288" t="str">
        <f t="shared" si="154"/>
        <v>E4.P_A.MR1</v>
      </c>
      <c r="L257" s="413" t="s">
        <v>518</v>
      </c>
      <c r="M257" s="414" t="s">
        <v>1455</v>
      </c>
      <c r="N257" s="496">
        <v>635</v>
      </c>
      <c r="O257" s="496">
        <v>571</v>
      </c>
      <c r="P257" s="773" t="s">
        <v>87</v>
      </c>
      <c r="Q257" s="773" t="str">
        <f t="shared" si="155"/>
        <v>E4.P_A.MR1-MP02-1</v>
      </c>
      <c r="R257" s="425" t="s">
        <v>1461</v>
      </c>
      <c r="S257" s="317" t="s">
        <v>1462</v>
      </c>
      <c r="T257" s="322">
        <v>0.17</v>
      </c>
      <c r="U257" s="323">
        <v>1</v>
      </c>
      <c r="V257" s="322" t="s">
        <v>67</v>
      </c>
      <c r="W257" s="324">
        <v>0.25</v>
      </c>
      <c r="X257" s="325">
        <v>0.25</v>
      </c>
      <c r="Y257" s="324">
        <v>0.25</v>
      </c>
      <c r="Z257" s="326">
        <v>0.25</v>
      </c>
      <c r="AA257" s="327"/>
      <c r="AB257" s="328"/>
      <c r="AC257" s="328"/>
      <c r="AD257" s="328"/>
      <c r="AE257" s="328"/>
      <c r="AF257" s="328"/>
      <c r="AG257" s="328"/>
      <c r="AH257" s="328"/>
      <c r="AI257" s="328"/>
      <c r="AJ257" s="328"/>
      <c r="AK257" s="328"/>
      <c r="AL257" s="328"/>
      <c r="AM257" s="328"/>
      <c r="AN257" s="328"/>
      <c r="AO257" s="328"/>
      <c r="AP257" s="328"/>
      <c r="AQ257" s="328"/>
      <c r="AR257" s="328"/>
      <c r="AS257" s="328"/>
      <c r="AT257" s="328"/>
      <c r="AU257" s="328"/>
      <c r="AV257" s="328"/>
      <c r="AW257" s="328"/>
      <c r="AX257" s="328"/>
      <c r="AY257" s="328"/>
      <c r="AZ257" s="328"/>
      <c r="BA257" s="328"/>
      <c r="BB257" s="328"/>
      <c r="BC257" s="329"/>
      <c r="BD257" s="304"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4" t="s">
        <v>1463</v>
      </c>
      <c r="EM257" s="321" t="s">
        <v>1461</v>
      </c>
      <c r="EN257" s="277" t="s">
        <v>1462</v>
      </c>
      <c r="EO257" s="332">
        <v>17</v>
      </c>
      <c r="EP257" s="868">
        <v>100</v>
      </c>
      <c r="EQ257" s="868">
        <v>25</v>
      </c>
      <c r="ER257" s="868">
        <v>25</v>
      </c>
      <c r="ES257" s="868">
        <v>25</v>
      </c>
      <c r="ET257" s="869">
        <v>25</v>
      </c>
    </row>
    <row r="258" spans="1:150" ht="39.75" customHeight="1" x14ac:dyDescent="0.2">
      <c r="A258" s="772" t="s">
        <v>103</v>
      </c>
      <c r="B258" s="433" t="s">
        <v>104</v>
      </c>
      <c r="C258" s="434" t="s">
        <v>1452</v>
      </c>
      <c r="D258" s="434"/>
      <c r="E258" s="8" t="s">
        <v>57</v>
      </c>
      <c r="F258" s="652" t="str">
        <f t="shared" si="153"/>
        <v>E4.P_A</v>
      </c>
      <c r="G258" s="414" t="s">
        <v>391</v>
      </c>
      <c r="H258" s="414" t="s">
        <v>542</v>
      </c>
      <c r="I258" s="447"/>
      <c r="J258" s="287" t="s">
        <v>61</v>
      </c>
      <c r="K258" s="288" t="str">
        <f t="shared" si="154"/>
        <v>E4.P_A.MR1</v>
      </c>
      <c r="L258" s="413" t="s">
        <v>518</v>
      </c>
      <c r="M258" s="414" t="s">
        <v>1455</v>
      </c>
      <c r="N258" s="496">
        <v>635</v>
      </c>
      <c r="O258" s="496">
        <v>571</v>
      </c>
      <c r="P258" s="774" t="s">
        <v>99</v>
      </c>
      <c r="Q258" s="773" t="str">
        <f t="shared" si="155"/>
        <v>E4.P_A.MR1-MP03-1</v>
      </c>
      <c r="R258" s="425" t="s">
        <v>1465</v>
      </c>
      <c r="S258" s="317" t="s">
        <v>1466</v>
      </c>
      <c r="T258" s="384">
        <v>1</v>
      </c>
      <c r="U258" s="385">
        <v>2</v>
      </c>
      <c r="V258" s="384" t="s">
        <v>67</v>
      </c>
      <c r="W258" s="318">
        <v>0.6</v>
      </c>
      <c r="X258" s="333">
        <v>0.8</v>
      </c>
      <c r="Y258" s="318">
        <v>0.6</v>
      </c>
      <c r="Z258" s="300">
        <v>0</v>
      </c>
      <c r="AA258" s="386"/>
      <c r="AB258" s="387"/>
      <c r="AC258" s="387"/>
      <c r="AD258" s="387"/>
      <c r="AE258" s="387"/>
      <c r="AF258" s="387"/>
      <c r="AG258" s="387"/>
      <c r="AH258" s="387"/>
      <c r="AI258" s="387"/>
      <c r="AJ258" s="387"/>
      <c r="AK258" s="387"/>
      <c r="AL258" s="387"/>
      <c r="AM258" s="387"/>
      <c r="AN258" s="387"/>
      <c r="AO258" s="387"/>
      <c r="AP258" s="387"/>
      <c r="AQ258" s="387"/>
      <c r="AR258" s="387"/>
      <c r="AS258" s="387"/>
      <c r="AT258" s="387"/>
      <c r="AU258" s="387"/>
      <c r="AV258" s="387"/>
      <c r="AW258" s="387"/>
      <c r="AX258" s="387"/>
      <c r="AY258" s="387"/>
      <c r="AZ258" s="387"/>
      <c r="BA258" s="387"/>
      <c r="BB258" s="387"/>
      <c r="BC258" s="388"/>
      <c r="BD258" s="304"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4" t="s">
        <v>1467</v>
      </c>
      <c r="EM258" s="321" t="s">
        <v>1465</v>
      </c>
      <c r="EN258" s="277" t="s">
        <v>1466</v>
      </c>
      <c r="EO258" s="389">
        <v>1</v>
      </c>
      <c r="EP258" s="389">
        <v>2</v>
      </c>
      <c r="EQ258" s="279">
        <v>0.6</v>
      </c>
      <c r="ER258" s="279">
        <v>0.8</v>
      </c>
      <c r="ES258" s="279">
        <v>0.6</v>
      </c>
      <c r="ET258" s="843">
        <v>0</v>
      </c>
    </row>
    <row r="259" spans="1:150" ht="38.25" customHeight="1" x14ac:dyDescent="0.2">
      <c r="A259" s="772" t="s">
        <v>103</v>
      </c>
      <c r="B259" s="433" t="s">
        <v>104</v>
      </c>
      <c r="C259" s="434" t="s">
        <v>1452</v>
      </c>
      <c r="D259" s="434"/>
      <c r="E259" s="8" t="s">
        <v>57</v>
      </c>
      <c r="F259" s="652" t="str">
        <f t="shared" si="153"/>
        <v>E4.P_A</v>
      </c>
      <c r="G259" s="414" t="s">
        <v>391</v>
      </c>
      <c r="H259" s="414" t="s">
        <v>542</v>
      </c>
      <c r="I259" s="447"/>
      <c r="J259" s="287" t="s">
        <v>61</v>
      </c>
      <c r="K259" s="288" t="str">
        <f t="shared" si="154"/>
        <v>E4.P_A.MR1</v>
      </c>
      <c r="L259" s="413" t="s">
        <v>518</v>
      </c>
      <c r="M259" s="414" t="s">
        <v>1455</v>
      </c>
      <c r="N259" s="496">
        <v>635</v>
      </c>
      <c r="O259" s="496">
        <v>571</v>
      </c>
      <c r="P259" s="774" t="s">
        <v>112</v>
      </c>
      <c r="Q259" s="773" t="str">
        <f t="shared" si="155"/>
        <v>E4.P_A.MR1-MP04-1</v>
      </c>
      <c r="R259" s="425" t="s">
        <v>1469</v>
      </c>
      <c r="S259" s="317" t="s">
        <v>1470</v>
      </c>
      <c r="T259" s="384">
        <v>2</v>
      </c>
      <c r="U259" s="385">
        <v>2</v>
      </c>
      <c r="V259" s="384" t="s">
        <v>102</v>
      </c>
      <c r="W259" s="318">
        <v>0.5</v>
      </c>
      <c r="X259" s="333">
        <v>0.5</v>
      </c>
      <c r="Y259" s="318">
        <v>0.5</v>
      </c>
      <c r="Z259" s="319">
        <v>0.5</v>
      </c>
      <c r="AA259" s="386"/>
      <c r="AB259" s="387"/>
      <c r="AC259" s="387"/>
      <c r="AD259" s="387"/>
      <c r="AE259" s="387"/>
      <c r="AF259" s="387"/>
      <c r="AG259" s="387"/>
      <c r="AH259" s="387"/>
      <c r="AI259" s="387"/>
      <c r="AJ259" s="387"/>
      <c r="AK259" s="387"/>
      <c r="AL259" s="387"/>
      <c r="AM259" s="387"/>
      <c r="AN259" s="387"/>
      <c r="AO259" s="387"/>
      <c r="AP259" s="387"/>
      <c r="AQ259" s="387"/>
      <c r="AR259" s="387"/>
      <c r="AS259" s="387"/>
      <c r="AT259" s="387"/>
      <c r="AU259" s="387"/>
      <c r="AV259" s="387"/>
      <c r="AW259" s="387"/>
      <c r="AX259" s="387"/>
      <c r="AY259" s="387"/>
      <c r="AZ259" s="387"/>
      <c r="BA259" s="387"/>
      <c r="BB259" s="387"/>
      <c r="BC259" s="388"/>
      <c r="BD259" s="304"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4" t="s">
        <v>1471</v>
      </c>
      <c r="EM259" s="321" t="s">
        <v>1469</v>
      </c>
      <c r="EN259" s="277" t="s">
        <v>1470</v>
      </c>
      <c r="EO259" s="389">
        <v>2</v>
      </c>
      <c r="EP259" s="389">
        <v>2</v>
      </c>
      <c r="EQ259" s="279">
        <v>0.5</v>
      </c>
      <c r="ER259" s="279">
        <v>0.5</v>
      </c>
      <c r="ES259" s="279">
        <v>0.5</v>
      </c>
      <c r="ET259" s="847">
        <v>0.5</v>
      </c>
    </row>
    <row r="260" spans="1:150" ht="36.75" customHeight="1" x14ac:dyDescent="0.2">
      <c r="A260" s="772" t="s">
        <v>103</v>
      </c>
      <c r="B260" s="433" t="s">
        <v>104</v>
      </c>
      <c r="C260" s="434" t="s">
        <v>1452</v>
      </c>
      <c r="D260" s="434"/>
      <c r="E260" s="8" t="s">
        <v>57</v>
      </c>
      <c r="F260" s="652" t="str">
        <f t="shared" si="153"/>
        <v>E4.P_A</v>
      </c>
      <c r="G260" s="414" t="s">
        <v>391</v>
      </c>
      <c r="H260" s="414" t="s">
        <v>542</v>
      </c>
      <c r="I260" s="447"/>
      <c r="J260" s="287" t="s">
        <v>61</v>
      </c>
      <c r="K260" s="288" t="str">
        <f t="shared" si="154"/>
        <v>E4.P_A.MR1</v>
      </c>
      <c r="L260" s="413" t="s">
        <v>518</v>
      </c>
      <c r="M260" s="414" t="s">
        <v>1455</v>
      </c>
      <c r="N260" s="496">
        <v>635</v>
      </c>
      <c r="O260" s="496">
        <v>571</v>
      </c>
      <c r="P260" s="774" t="s">
        <v>122</v>
      </c>
      <c r="Q260" s="773" t="str">
        <f t="shared" si="155"/>
        <v>E4.P_A.MR1-MP05-1</v>
      </c>
      <c r="R260" s="425" t="s">
        <v>1473</v>
      </c>
      <c r="S260" s="317" t="s">
        <v>1474</v>
      </c>
      <c r="T260" s="384">
        <v>0</v>
      </c>
      <c r="U260" s="385">
        <v>1</v>
      </c>
      <c r="V260" s="384" t="s">
        <v>67</v>
      </c>
      <c r="W260" s="324">
        <v>0.25</v>
      </c>
      <c r="X260" s="325">
        <v>0.25</v>
      </c>
      <c r="Y260" s="324">
        <v>0.25</v>
      </c>
      <c r="Z260" s="326">
        <v>0.25</v>
      </c>
      <c r="AA260" s="386"/>
      <c r="AB260" s="387"/>
      <c r="AC260" s="387"/>
      <c r="AD260" s="387"/>
      <c r="AE260" s="387"/>
      <c r="AF260" s="387"/>
      <c r="AG260" s="387"/>
      <c r="AH260" s="387"/>
      <c r="AI260" s="387"/>
      <c r="AJ260" s="387"/>
      <c r="AK260" s="387"/>
      <c r="AL260" s="387"/>
      <c r="AM260" s="387"/>
      <c r="AN260" s="387"/>
      <c r="AO260" s="387"/>
      <c r="AP260" s="387"/>
      <c r="AQ260" s="387"/>
      <c r="AR260" s="387"/>
      <c r="AS260" s="387"/>
      <c r="AT260" s="387"/>
      <c r="AU260" s="387"/>
      <c r="AV260" s="387"/>
      <c r="AW260" s="387"/>
      <c r="AX260" s="387"/>
      <c r="AY260" s="387"/>
      <c r="AZ260" s="387"/>
      <c r="BA260" s="387"/>
      <c r="BB260" s="387"/>
      <c r="BC260" s="388"/>
      <c r="BD260" s="304"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4" t="s">
        <v>1475</v>
      </c>
      <c r="EM260" s="321" t="s">
        <v>1473</v>
      </c>
      <c r="EN260" s="277" t="s">
        <v>1474</v>
      </c>
      <c r="EO260" s="389">
        <v>0</v>
      </c>
      <c r="EP260" s="389">
        <v>1</v>
      </c>
      <c r="EQ260" s="332">
        <v>0.25</v>
      </c>
      <c r="ER260" s="332">
        <v>0.25</v>
      </c>
      <c r="ES260" s="332">
        <v>0.25</v>
      </c>
      <c r="ET260" s="842">
        <v>0.25</v>
      </c>
    </row>
    <row r="261" spans="1:150" ht="36.75" customHeight="1" x14ac:dyDescent="0.2">
      <c r="A261" s="772" t="s">
        <v>103</v>
      </c>
      <c r="B261" s="433" t="s">
        <v>104</v>
      </c>
      <c r="C261" s="434" t="s">
        <v>1452</v>
      </c>
      <c r="D261" s="434"/>
      <c r="E261" s="8" t="s">
        <v>57</v>
      </c>
      <c r="F261" s="652" t="str">
        <f t="shared" si="153"/>
        <v>E4.P_A</v>
      </c>
      <c r="G261" s="414" t="s">
        <v>391</v>
      </c>
      <c r="H261" s="414" t="s">
        <v>542</v>
      </c>
      <c r="I261" s="447"/>
      <c r="J261" s="287" t="s">
        <v>61</v>
      </c>
      <c r="K261" s="288" t="str">
        <f t="shared" si="154"/>
        <v>E4.P_A.MR1</v>
      </c>
      <c r="L261" s="413" t="s">
        <v>518</v>
      </c>
      <c r="M261" s="414" t="s">
        <v>1455</v>
      </c>
      <c r="N261" s="496">
        <v>635</v>
      </c>
      <c r="O261" s="496">
        <v>571</v>
      </c>
      <c r="P261" s="774" t="s">
        <v>132</v>
      </c>
      <c r="Q261" s="773" t="str">
        <f t="shared" si="155"/>
        <v>E4.P_A.MR1-MP06-1</v>
      </c>
      <c r="R261" s="425" t="s">
        <v>1477</v>
      </c>
      <c r="S261" s="317" t="s">
        <v>1478</v>
      </c>
      <c r="T261" s="384">
        <v>0</v>
      </c>
      <c r="U261" s="385">
        <v>2</v>
      </c>
      <c r="V261" s="384" t="s">
        <v>67</v>
      </c>
      <c r="W261" s="298">
        <v>0</v>
      </c>
      <c r="X261" s="299">
        <v>1</v>
      </c>
      <c r="Y261" s="318">
        <v>0.5</v>
      </c>
      <c r="Z261" s="319">
        <v>0.5</v>
      </c>
      <c r="AA261" s="386"/>
      <c r="AB261" s="387"/>
      <c r="AC261" s="387"/>
      <c r="AD261" s="387"/>
      <c r="AE261" s="387"/>
      <c r="AF261" s="387"/>
      <c r="AG261" s="387"/>
      <c r="AH261" s="387"/>
      <c r="AI261" s="387"/>
      <c r="AJ261" s="387"/>
      <c r="AK261" s="387"/>
      <c r="AL261" s="387"/>
      <c r="AM261" s="387"/>
      <c r="AN261" s="387"/>
      <c r="AO261" s="387"/>
      <c r="AP261" s="387"/>
      <c r="AQ261" s="387"/>
      <c r="AR261" s="387"/>
      <c r="AS261" s="387"/>
      <c r="AT261" s="387"/>
      <c r="AU261" s="387"/>
      <c r="AV261" s="387"/>
      <c r="AW261" s="387"/>
      <c r="AX261" s="387"/>
      <c r="AY261" s="387"/>
      <c r="AZ261" s="387"/>
      <c r="BA261" s="387"/>
      <c r="BB261" s="387"/>
      <c r="BC261" s="388"/>
      <c r="BD261" s="304"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4" t="s">
        <v>1479</v>
      </c>
      <c r="EM261" s="321" t="s">
        <v>1477</v>
      </c>
      <c r="EN261" s="277" t="s">
        <v>1478</v>
      </c>
      <c r="EO261" s="389">
        <v>0</v>
      </c>
      <c r="EP261" s="389">
        <v>2</v>
      </c>
      <c r="EQ261" s="278">
        <v>0</v>
      </c>
      <c r="ER261" s="278">
        <v>1</v>
      </c>
      <c r="ES261" s="279">
        <v>0.5</v>
      </c>
      <c r="ET261" s="847">
        <v>0.5</v>
      </c>
    </row>
    <row r="262" spans="1:150" ht="39" customHeight="1" thickBot="1" x14ac:dyDescent="0.25">
      <c r="A262" s="772" t="s">
        <v>103</v>
      </c>
      <c r="B262" s="433" t="s">
        <v>104</v>
      </c>
      <c r="C262" s="434" t="s">
        <v>1452</v>
      </c>
      <c r="D262" s="434"/>
      <c r="E262" s="8" t="s">
        <v>57</v>
      </c>
      <c r="F262" s="652" t="str">
        <f t="shared" si="153"/>
        <v>E4.P_A</v>
      </c>
      <c r="G262" s="414" t="s">
        <v>391</v>
      </c>
      <c r="H262" s="414" t="s">
        <v>542</v>
      </c>
      <c r="I262" s="451"/>
      <c r="J262" s="344" t="s">
        <v>61</v>
      </c>
      <c r="K262" s="404" t="str">
        <f t="shared" si="154"/>
        <v>E4.P_A.MR1</v>
      </c>
      <c r="L262" s="429" t="s">
        <v>518</v>
      </c>
      <c r="M262" s="430" t="s">
        <v>1455</v>
      </c>
      <c r="N262" s="502">
        <v>635</v>
      </c>
      <c r="O262" s="502">
        <v>571</v>
      </c>
      <c r="P262" s="775" t="s">
        <v>142</v>
      </c>
      <c r="Q262" s="776" t="str">
        <f t="shared" si="155"/>
        <v>E4.P_A.MR1-MP07-1</v>
      </c>
      <c r="R262" s="432" t="s">
        <v>1481</v>
      </c>
      <c r="S262" s="353" t="s">
        <v>1482</v>
      </c>
      <c r="T262" s="396">
        <v>9</v>
      </c>
      <c r="U262" s="397">
        <v>11</v>
      </c>
      <c r="V262" s="396" t="s">
        <v>67</v>
      </c>
      <c r="W262" s="398">
        <v>2.75</v>
      </c>
      <c r="X262" s="399">
        <v>2.75</v>
      </c>
      <c r="Y262" s="398">
        <v>2.75</v>
      </c>
      <c r="Z262" s="400">
        <v>2.75</v>
      </c>
      <c r="AA262" s="386"/>
      <c r="AB262" s="387"/>
      <c r="AC262" s="387"/>
      <c r="AD262" s="387"/>
      <c r="AE262" s="387"/>
      <c r="AF262" s="387"/>
      <c r="AG262" s="387"/>
      <c r="AH262" s="387"/>
      <c r="AI262" s="387"/>
      <c r="AJ262" s="387"/>
      <c r="AK262" s="387"/>
      <c r="AL262" s="387"/>
      <c r="AM262" s="387"/>
      <c r="AN262" s="387"/>
      <c r="AO262" s="387"/>
      <c r="AP262" s="387"/>
      <c r="AQ262" s="387"/>
      <c r="AR262" s="387"/>
      <c r="AS262" s="387"/>
      <c r="AT262" s="387"/>
      <c r="AU262" s="387"/>
      <c r="AV262" s="387"/>
      <c r="AW262" s="387"/>
      <c r="AX262" s="387"/>
      <c r="AY262" s="387"/>
      <c r="AZ262" s="387"/>
      <c r="BA262" s="387"/>
      <c r="BB262" s="387"/>
      <c r="BC262" s="388"/>
      <c r="BD262" s="304"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4" t="s">
        <v>1483</v>
      </c>
      <c r="EM262" s="321" t="s">
        <v>1481</v>
      </c>
      <c r="EN262" s="277" t="s">
        <v>1482</v>
      </c>
      <c r="EO262" s="389">
        <v>9</v>
      </c>
      <c r="EP262" s="389">
        <v>11</v>
      </c>
      <c r="EQ262" s="332">
        <v>2.75</v>
      </c>
      <c r="ER262" s="332">
        <v>2.75</v>
      </c>
      <c r="ES262" s="332">
        <v>2.75</v>
      </c>
      <c r="ET262" s="842">
        <v>2.75</v>
      </c>
    </row>
    <row r="263" spans="1:150" ht="74.25" customHeight="1" x14ac:dyDescent="0.2">
      <c r="A263" s="772" t="s">
        <v>103</v>
      </c>
      <c r="B263" s="433" t="s">
        <v>104</v>
      </c>
      <c r="C263" s="434" t="s">
        <v>1452</v>
      </c>
      <c r="D263" s="434"/>
      <c r="E263" s="8" t="s">
        <v>57</v>
      </c>
      <c r="F263" s="652" t="str">
        <f t="shared" si="153"/>
        <v>E4.P_A</v>
      </c>
      <c r="G263" s="414" t="s">
        <v>391</v>
      </c>
      <c r="H263" s="414" t="s">
        <v>542</v>
      </c>
      <c r="I263" s="408" t="s">
        <v>1485</v>
      </c>
      <c r="J263" s="439" t="s">
        <v>167</v>
      </c>
      <c r="K263" s="402" t="str">
        <f t="shared" si="154"/>
        <v>E4.P_A.MR2</v>
      </c>
      <c r="L263" s="364" t="s">
        <v>525</v>
      </c>
      <c r="M263" s="365" t="s">
        <v>1486</v>
      </c>
      <c r="N263" s="249">
        <v>277</v>
      </c>
      <c r="O263" s="249">
        <v>249</v>
      </c>
      <c r="P263" s="777" t="s">
        <v>64</v>
      </c>
      <c r="Q263" s="522" t="str">
        <f t="shared" si="155"/>
        <v>E4.P_A.MR2-MP01-1</v>
      </c>
      <c r="R263" s="510" t="s">
        <v>1487</v>
      </c>
      <c r="S263" s="511" t="s">
        <v>1488</v>
      </c>
      <c r="T263" s="372">
        <v>0</v>
      </c>
      <c r="U263" s="373">
        <v>1</v>
      </c>
      <c r="V263" s="372" t="s">
        <v>67</v>
      </c>
      <c r="W263" s="566">
        <v>0.25</v>
      </c>
      <c r="X263" s="567">
        <v>0.25</v>
      </c>
      <c r="Y263" s="566">
        <v>0.25</v>
      </c>
      <c r="Z263" s="568">
        <v>0.25</v>
      </c>
      <c r="AA263" s="301"/>
      <c r="AB263" s="302"/>
      <c r="AC263" s="302"/>
      <c r="AD263" s="302"/>
      <c r="AE263" s="302"/>
      <c r="AF263" s="302"/>
      <c r="AG263" s="302"/>
      <c r="AH263" s="302"/>
      <c r="AI263" s="302"/>
      <c r="AJ263" s="302"/>
      <c r="AK263" s="302"/>
      <c r="AL263" s="302"/>
      <c r="AM263" s="302"/>
      <c r="AN263" s="302"/>
      <c r="AO263" s="302"/>
      <c r="AP263" s="302"/>
      <c r="AQ263" s="302"/>
      <c r="AR263" s="302"/>
      <c r="AS263" s="302"/>
      <c r="AT263" s="302"/>
      <c r="AU263" s="302"/>
      <c r="AV263" s="302"/>
      <c r="AW263" s="302"/>
      <c r="AX263" s="302"/>
      <c r="AY263" s="302"/>
      <c r="AZ263" s="302"/>
      <c r="BA263" s="302"/>
      <c r="BB263" s="302"/>
      <c r="BC263" s="303"/>
      <c r="BD263" s="304"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6" t="s">
        <v>1489</v>
      </c>
      <c r="EM263" s="321" t="s">
        <v>1487</v>
      </c>
      <c r="EN263" s="277" t="s">
        <v>1488</v>
      </c>
      <c r="EO263" s="277">
        <v>0</v>
      </c>
      <c r="EP263" s="277">
        <v>1</v>
      </c>
      <c r="EQ263" s="332">
        <v>0.25</v>
      </c>
      <c r="ER263" s="332">
        <v>0.25</v>
      </c>
      <c r="ES263" s="332">
        <v>0.25</v>
      </c>
      <c r="ET263" s="842">
        <v>0.25</v>
      </c>
    </row>
    <row r="264" spans="1:150" ht="54.75" customHeight="1" x14ac:dyDescent="0.2">
      <c r="A264" s="772" t="s">
        <v>103</v>
      </c>
      <c r="B264" s="433" t="s">
        <v>104</v>
      </c>
      <c r="C264" s="434" t="s">
        <v>1452</v>
      </c>
      <c r="D264" s="434"/>
      <c r="E264" s="8" t="s">
        <v>57</v>
      </c>
      <c r="F264" s="652" t="str">
        <f t="shared" si="153"/>
        <v>E4.P_A</v>
      </c>
      <c r="G264" s="414" t="s">
        <v>391</v>
      </c>
      <c r="H264" s="414" t="s">
        <v>542</v>
      </c>
      <c r="I264" s="447"/>
      <c r="J264" s="287" t="s">
        <v>167</v>
      </c>
      <c r="K264" s="288" t="str">
        <f t="shared" si="154"/>
        <v>E4.P_A.MR2</v>
      </c>
      <c r="L264" s="641" t="s">
        <v>525</v>
      </c>
      <c r="M264" s="434" t="s">
        <v>1486</v>
      </c>
      <c r="N264" s="291">
        <v>277</v>
      </c>
      <c r="O264" s="291">
        <v>249</v>
      </c>
      <c r="P264" s="521" t="s">
        <v>87</v>
      </c>
      <c r="Q264" s="531" t="str">
        <f t="shared" si="155"/>
        <v>E4.P_A.MR2-MP02-1</v>
      </c>
      <c r="R264" s="425" t="s">
        <v>1491</v>
      </c>
      <c r="S264" s="317" t="s">
        <v>1492</v>
      </c>
      <c r="T264" s="296">
        <v>1</v>
      </c>
      <c r="U264" s="297">
        <v>1</v>
      </c>
      <c r="V264" s="296" t="s">
        <v>102</v>
      </c>
      <c r="W264" s="324">
        <v>0.25</v>
      </c>
      <c r="X264" s="325">
        <v>0.25</v>
      </c>
      <c r="Y264" s="324">
        <v>0.25</v>
      </c>
      <c r="Z264" s="326">
        <v>0.25</v>
      </c>
      <c r="AA264" s="301"/>
      <c r="AB264" s="302"/>
      <c r="AC264" s="302"/>
      <c r="AD264" s="302"/>
      <c r="AE264" s="302"/>
      <c r="AF264" s="302"/>
      <c r="AG264" s="302"/>
      <c r="AH264" s="302"/>
      <c r="AI264" s="302"/>
      <c r="AJ264" s="302"/>
      <c r="AK264" s="302"/>
      <c r="AL264" s="302"/>
      <c r="AM264" s="302"/>
      <c r="AN264" s="302"/>
      <c r="AO264" s="302"/>
      <c r="AP264" s="302"/>
      <c r="AQ264" s="302"/>
      <c r="AR264" s="302"/>
      <c r="AS264" s="302"/>
      <c r="AT264" s="302"/>
      <c r="AU264" s="302"/>
      <c r="AV264" s="302"/>
      <c r="AW264" s="302"/>
      <c r="AX264" s="302"/>
      <c r="AY264" s="302"/>
      <c r="AZ264" s="302"/>
      <c r="BA264" s="302"/>
      <c r="BB264" s="302"/>
      <c r="BC264" s="303"/>
      <c r="BD264" s="304"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6" t="s">
        <v>1493</v>
      </c>
      <c r="EM264" s="321" t="s">
        <v>1491</v>
      </c>
      <c r="EN264" s="277" t="s">
        <v>1492</v>
      </c>
      <c r="EO264" s="277">
        <v>1</v>
      </c>
      <c r="EP264" s="277">
        <v>1</v>
      </c>
      <c r="EQ264" s="332">
        <v>0.25</v>
      </c>
      <c r="ER264" s="332">
        <v>0.25</v>
      </c>
      <c r="ES264" s="332">
        <v>0.25</v>
      </c>
      <c r="ET264" s="842">
        <v>0.25</v>
      </c>
    </row>
    <row r="265" spans="1:150" ht="63" customHeight="1" x14ac:dyDescent="0.2">
      <c r="A265" s="772" t="s">
        <v>103</v>
      </c>
      <c r="B265" s="433" t="s">
        <v>104</v>
      </c>
      <c r="C265" s="434" t="s">
        <v>1452</v>
      </c>
      <c r="D265" s="434"/>
      <c r="E265" s="8" t="s">
        <v>57</v>
      </c>
      <c r="F265" s="652" t="str">
        <f t="shared" si="153"/>
        <v>E4.P_A</v>
      </c>
      <c r="G265" s="414" t="s">
        <v>391</v>
      </c>
      <c r="H265" s="414" t="s">
        <v>542</v>
      </c>
      <c r="I265" s="447"/>
      <c r="J265" s="287" t="s">
        <v>167</v>
      </c>
      <c r="K265" s="288" t="str">
        <f t="shared" si="154"/>
        <v>E4.P_A.MR2</v>
      </c>
      <c r="L265" s="641" t="s">
        <v>525</v>
      </c>
      <c r="M265" s="434" t="s">
        <v>1486</v>
      </c>
      <c r="N265" s="291">
        <v>277</v>
      </c>
      <c r="O265" s="291">
        <v>249</v>
      </c>
      <c r="P265" s="521" t="s">
        <v>99</v>
      </c>
      <c r="Q265" s="531" t="str">
        <f t="shared" si="155"/>
        <v>E4.P_A.MR2-MP03-1</v>
      </c>
      <c r="R265" s="425" t="s">
        <v>1495</v>
      </c>
      <c r="S265" s="317" t="s">
        <v>1496</v>
      </c>
      <c r="T265" s="384">
        <v>1</v>
      </c>
      <c r="U265" s="385">
        <v>1</v>
      </c>
      <c r="V265" s="384" t="s">
        <v>102</v>
      </c>
      <c r="W265" s="298">
        <v>1</v>
      </c>
      <c r="X265" s="299">
        <v>0</v>
      </c>
      <c r="Y265" s="298">
        <v>0</v>
      </c>
      <c r="Z265" s="300">
        <v>0</v>
      </c>
      <c r="AA265" s="386"/>
      <c r="AB265" s="387"/>
      <c r="AC265" s="387"/>
      <c r="AD265" s="387"/>
      <c r="AE265" s="387"/>
      <c r="AF265" s="387"/>
      <c r="AG265" s="387"/>
      <c r="AH265" s="387"/>
      <c r="AI265" s="387"/>
      <c r="AJ265" s="387"/>
      <c r="AK265" s="387"/>
      <c r="AL265" s="387"/>
      <c r="AM265" s="387"/>
      <c r="AN265" s="387"/>
      <c r="AO265" s="387"/>
      <c r="AP265" s="387"/>
      <c r="AQ265" s="387"/>
      <c r="AR265" s="387"/>
      <c r="AS265" s="387"/>
      <c r="AT265" s="387"/>
      <c r="AU265" s="387"/>
      <c r="AV265" s="387"/>
      <c r="AW265" s="387"/>
      <c r="AX265" s="387"/>
      <c r="AY265" s="387"/>
      <c r="AZ265" s="387"/>
      <c r="BA265" s="387"/>
      <c r="BB265" s="387"/>
      <c r="BC265" s="388"/>
      <c r="BD265" s="304"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6" t="s">
        <v>1497</v>
      </c>
      <c r="EM265" s="321" t="s">
        <v>1495</v>
      </c>
      <c r="EN265" s="277" t="s">
        <v>1496</v>
      </c>
      <c r="EO265" s="389">
        <v>1</v>
      </c>
      <c r="EP265" s="389">
        <v>1</v>
      </c>
      <c r="EQ265" s="278">
        <v>1</v>
      </c>
      <c r="ER265" s="278">
        <v>0</v>
      </c>
      <c r="ES265" s="278">
        <v>0</v>
      </c>
      <c r="ET265" s="843">
        <v>0</v>
      </c>
    </row>
    <row r="266" spans="1:150" ht="36" customHeight="1" x14ac:dyDescent="0.2">
      <c r="A266" s="772" t="s">
        <v>103</v>
      </c>
      <c r="B266" s="433" t="s">
        <v>104</v>
      </c>
      <c r="C266" s="434" t="s">
        <v>1452</v>
      </c>
      <c r="D266" s="434"/>
      <c r="E266" s="8" t="s">
        <v>57</v>
      </c>
      <c r="F266" s="652" t="str">
        <f t="shared" ref="F266:F304" si="202">+CONCATENATE(A266,E266)</f>
        <v>E4.P_A</v>
      </c>
      <c r="G266" s="414" t="s">
        <v>391</v>
      </c>
      <c r="H266" s="414" t="s">
        <v>542</v>
      </c>
      <c r="I266" s="447"/>
      <c r="J266" s="287" t="s">
        <v>167</v>
      </c>
      <c r="K266" s="288" t="str">
        <f t="shared" ref="K266:K304" si="203">+CONCATENATE(F266,".",J266)</f>
        <v>E4.P_A.MR2</v>
      </c>
      <c r="L266" s="641" t="s">
        <v>525</v>
      </c>
      <c r="M266" s="434" t="s">
        <v>1486</v>
      </c>
      <c r="N266" s="291">
        <v>277</v>
      </c>
      <c r="O266" s="291">
        <v>249</v>
      </c>
      <c r="P266" s="521" t="s">
        <v>112</v>
      </c>
      <c r="Q266" s="531" t="str">
        <f t="shared" ref="Q266:Q304" si="204">+CONCATENATE(K266,"-",P266)</f>
        <v>E4.P_A.MR2-MP04-1</v>
      </c>
      <c r="R266" s="425" t="s">
        <v>1499</v>
      </c>
      <c r="S266" s="317" t="s">
        <v>1500</v>
      </c>
      <c r="T266" s="384">
        <v>1</v>
      </c>
      <c r="U266" s="385">
        <v>1</v>
      </c>
      <c r="V266" s="384" t="s">
        <v>102</v>
      </c>
      <c r="W266" s="298">
        <v>0</v>
      </c>
      <c r="X266" s="299">
        <v>1</v>
      </c>
      <c r="Y266" s="298">
        <v>0</v>
      </c>
      <c r="Z266" s="300">
        <v>0</v>
      </c>
      <c r="AA266" s="386"/>
      <c r="AB266" s="387"/>
      <c r="AC266" s="387"/>
      <c r="AD266" s="387"/>
      <c r="AE266" s="387"/>
      <c r="AF266" s="387"/>
      <c r="AG266" s="387"/>
      <c r="AH266" s="387"/>
      <c r="AI266" s="387"/>
      <c r="AJ266" s="387"/>
      <c r="AK266" s="387"/>
      <c r="AL266" s="387"/>
      <c r="AM266" s="387"/>
      <c r="AN266" s="387"/>
      <c r="AO266" s="387"/>
      <c r="AP266" s="387"/>
      <c r="AQ266" s="387"/>
      <c r="AR266" s="387"/>
      <c r="AS266" s="387"/>
      <c r="AT266" s="387"/>
      <c r="AU266" s="387"/>
      <c r="AV266" s="387"/>
      <c r="AW266" s="387"/>
      <c r="AX266" s="387"/>
      <c r="AY266" s="387"/>
      <c r="AZ266" s="387"/>
      <c r="BA266" s="387"/>
      <c r="BB266" s="387"/>
      <c r="BC266" s="388"/>
      <c r="BD266" s="304"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6" t="s">
        <v>1501</v>
      </c>
      <c r="EM266" s="321" t="s">
        <v>1499</v>
      </c>
      <c r="EN266" s="277" t="s">
        <v>1500</v>
      </c>
      <c r="EO266" s="389">
        <v>1</v>
      </c>
      <c r="EP266" s="389">
        <v>1</v>
      </c>
      <c r="EQ266" s="278">
        <v>0</v>
      </c>
      <c r="ER266" s="278">
        <v>1</v>
      </c>
      <c r="ES266" s="278">
        <v>0</v>
      </c>
      <c r="ET266" s="843">
        <v>0</v>
      </c>
    </row>
    <row r="267" spans="1:150" ht="39" customHeight="1" x14ac:dyDescent="0.2">
      <c r="A267" s="772" t="s">
        <v>103</v>
      </c>
      <c r="B267" s="433" t="s">
        <v>104</v>
      </c>
      <c r="C267" s="434" t="s">
        <v>1452</v>
      </c>
      <c r="D267" s="434"/>
      <c r="E267" s="8" t="s">
        <v>57</v>
      </c>
      <c r="F267" s="652" t="str">
        <f t="shared" si="202"/>
        <v>E4.P_A</v>
      </c>
      <c r="G267" s="414" t="s">
        <v>391</v>
      </c>
      <c r="H267" s="414" t="s">
        <v>542</v>
      </c>
      <c r="I267" s="447"/>
      <c r="J267" s="287" t="s">
        <v>167</v>
      </c>
      <c r="K267" s="288" t="str">
        <f t="shared" si="203"/>
        <v>E4.P_A.MR2</v>
      </c>
      <c r="L267" s="641" t="s">
        <v>525</v>
      </c>
      <c r="M267" s="434" t="s">
        <v>1486</v>
      </c>
      <c r="N267" s="291">
        <v>277</v>
      </c>
      <c r="O267" s="291">
        <v>249</v>
      </c>
      <c r="P267" s="521" t="s">
        <v>122</v>
      </c>
      <c r="Q267" s="531" t="str">
        <f t="shared" si="204"/>
        <v>E4.P_A.MR2-MP05-1</v>
      </c>
      <c r="R267" s="425" t="s">
        <v>1503</v>
      </c>
      <c r="S267" s="317" t="s">
        <v>1504</v>
      </c>
      <c r="T267" s="384">
        <v>0</v>
      </c>
      <c r="U267" s="385">
        <v>1</v>
      </c>
      <c r="V267" s="384" t="s">
        <v>67</v>
      </c>
      <c r="W267" s="298">
        <v>0</v>
      </c>
      <c r="X267" s="299">
        <v>0</v>
      </c>
      <c r="Y267" s="318">
        <v>0.5</v>
      </c>
      <c r="Z267" s="319">
        <v>0.5</v>
      </c>
      <c r="AA267" s="386"/>
      <c r="AB267" s="387"/>
      <c r="AC267" s="387"/>
      <c r="AD267" s="387"/>
      <c r="AE267" s="387"/>
      <c r="AF267" s="387"/>
      <c r="AG267" s="387"/>
      <c r="AH267" s="387"/>
      <c r="AI267" s="387"/>
      <c r="AJ267" s="387"/>
      <c r="AK267" s="387"/>
      <c r="AL267" s="387"/>
      <c r="AM267" s="387"/>
      <c r="AN267" s="387"/>
      <c r="AO267" s="387"/>
      <c r="AP267" s="387"/>
      <c r="AQ267" s="387"/>
      <c r="AR267" s="387"/>
      <c r="AS267" s="387"/>
      <c r="AT267" s="387"/>
      <c r="AU267" s="387"/>
      <c r="AV267" s="387"/>
      <c r="AW267" s="387"/>
      <c r="AX267" s="387"/>
      <c r="AY267" s="387"/>
      <c r="AZ267" s="387"/>
      <c r="BA267" s="387"/>
      <c r="BB267" s="387"/>
      <c r="BC267" s="388"/>
      <c r="BD267" s="304"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6" t="s">
        <v>1505</v>
      </c>
      <c r="EM267" s="321" t="s">
        <v>1503</v>
      </c>
      <c r="EN267" s="277" t="s">
        <v>1504</v>
      </c>
      <c r="EO267" s="389">
        <v>0</v>
      </c>
      <c r="EP267" s="389">
        <v>1</v>
      </c>
      <c r="EQ267" s="278">
        <v>0</v>
      </c>
      <c r="ER267" s="278">
        <v>0</v>
      </c>
      <c r="ES267" s="279">
        <v>0.5</v>
      </c>
      <c r="ET267" s="847">
        <v>0.5</v>
      </c>
    </row>
    <row r="268" spans="1:150" ht="40.5" customHeight="1" thickBot="1" x14ac:dyDescent="0.25">
      <c r="A268" s="772" t="s">
        <v>103</v>
      </c>
      <c r="B268" s="433" t="s">
        <v>104</v>
      </c>
      <c r="C268" s="434" t="s">
        <v>1452</v>
      </c>
      <c r="D268" s="434"/>
      <c r="E268" s="8" t="s">
        <v>57</v>
      </c>
      <c r="F268" s="652" t="str">
        <f t="shared" si="202"/>
        <v>E4.P_A</v>
      </c>
      <c r="G268" s="414" t="s">
        <v>391</v>
      </c>
      <c r="H268" s="414" t="s">
        <v>542</v>
      </c>
      <c r="I268" s="451"/>
      <c r="J268" s="344" t="s">
        <v>167</v>
      </c>
      <c r="K268" s="404" t="str">
        <f t="shared" si="203"/>
        <v>E4.P_A.MR2</v>
      </c>
      <c r="L268" s="642" t="s">
        <v>525</v>
      </c>
      <c r="M268" s="602" t="s">
        <v>1486</v>
      </c>
      <c r="N268" s="431">
        <v>277</v>
      </c>
      <c r="O268" s="431">
        <v>249</v>
      </c>
      <c r="P268" s="778" t="s">
        <v>132</v>
      </c>
      <c r="Q268" s="554" t="str">
        <f t="shared" si="204"/>
        <v>E4.P_A.MR2-MP06-1</v>
      </c>
      <c r="R268" s="480" t="s">
        <v>1507</v>
      </c>
      <c r="S268" s="340" t="s">
        <v>1508</v>
      </c>
      <c r="T268" s="396">
        <v>0</v>
      </c>
      <c r="U268" s="397">
        <v>1</v>
      </c>
      <c r="V268" s="396" t="s">
        <v>67</v>
      </c>
      <c r="W268" s="406">
        <v>0.3</v>
      </c>
      <c r="X268" s="625">
        <v>0</v>
      </c>
      <c r="Y268" s="406">
        <v>0.3</v>
      </c>
      <c r="Z268" s="407">
        <v>0.4</v>
      </c>
      <c r="AA268" s="386"/>
      <c r="AB268" s="387"/>
      <c r="AC268" s="387"/>
      <c r="AD268" s="387"/>
      <c r="AE268" s="387"/>
      <c r="AF268" s="387"/>
      <c r="AG268" s="387"/>
      <c r="AH268" s="387"/>
      <c r="AI268" s="387"/>
      <c r="AJ268" s="387"/>
      <c r="AK268" s="387"/>
      <c r="AL268" s="387"/>
      <c r="AM268" s="387"/>
      <c r="AN268" s="387"/>
      <c r="AO268" s="387"/>
      <c r="AP268" s="387"/>
      <c r="AQ268" s="387"/>
      <c r="AR268" s="387"/>
      <c r="AS268" s="387"/>
      <c r="AT268" s="387"/>
      <c r="AU268" s="387"/>
      <c r="AV268" s="387"/>
      <c r="AW268" s="387"/>
      <c r="AX268" s="387"/>
      <c r="AY268" s="387"/>
      <c r="AZ268" s="387"/>
      <c r="BA268" s="387"/>
      <c r="BB268" s="387"/>
      <c r="BC268" s="388"/>
      <c r="BD268" s="304"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6" t="s">
        <v>1509</v>
      </c>
      <c r="EM268" s="321" t="s">
        <v>1507</v>
      </c>
      <c r="EN268" s="277" t="s">
        <v>1508</v>
      </c>
      <c r="EO268" s="389">
        <v>0</v>
      </c>
      <c r="EP268" s="389">
        <v>1</v>
      </c>
      <c r="EQ268" s="279">
        <v>0.3</v>
      </c>
      <c r="ER268" s="279">
        <v>0</v>
      </c>
      <c r="ES268" s="279">
        <v>0.3</v>
      </c>
      <c r="ET268" s="847">
        <v>0.4</v>
      </c>
    </row>
    <row r="269" spans="1:150" ht="98.25" customHeight="1" x14ac:dyDescent="0.2">
      <c r="A269" s="772" t="s">
        <v>103</v>
      </c>
      <c r="B269" s="433" t="s">
        <v>104</v>
      </c>
      <c r="C269" s="434" t="s">
        <v>1452</v>
      </c>
      <c r="D269" s="434"/>
      <c r="E269" s="8" t="s">
        <v>57</v>
      </c>
      <c r="F269" s="652" t="str">
        <f t="shared" si="202"/>
        <v>E4.P_A</v>
      </c>
      <c r="G269" s="290" t="s">
        <v>391</v>
      </c>
      <c r="H269" s="290" t="s">
        <v>542</v>
      </c>
      <c r="I269" s="779" t="s">
        <v>1511</v>
      </c>
      <c r="J269" s="439" t="s">
        <v>212</v>
      </c>
      <c r="K269" s="402" t="str">
        <f t="shared" si="203"/>
        <v>E4.P_A.MR3</v>
      </c>
      <c r="L269" s="364" t="s">
        <v>537</v>
      </c>
      <c r="M269" s="365" t="s">
        <v>1512</v>
      </c>
      <c r="N269" s="780">
        <v>4.9000000000000002E-2</v>
      </c>
      <c r="O269" s="410">
        <v>0.05</v>
      </c>
      <c r="P269" s="714" t="s">
        <v>64</v>
      </c>
      <c r="Q269" s="715" t="str">
        <f t="shared" si="204"/>
        <v>E4.P_A.MR3-MP01-1</v>
      </c>
      <c r="R269" s="421" t="s">
        <v>1513</v>
      </c>
      <c r="S269" s="371" t="s">
        <v>1488</v>
      </c>
      <c r="T269" s="621">
        <v>0</v>
      </c>
      <c r="U269" s="622">
        <v>1</v>
      </c>
      <c r="V269" s="621" t="s">
        <v>67</v>
      </c>
      <c r="W269" s="781">
        <v>0.25</v>
      </c>
      <c r="X269" s="782">
        <v>0.25</v>
      </c>
      <c r="Y269" s="781">
        <v>0.25</v>
      </c>
      <c r="Z269" s="783">
        <v>0.25</v>
      </c>
      <c r="AA269" s="301"/>
      <c r="AB269" s="302"/>
      <c r="AC269" s="302"/>
      <c r="AD269" s="302"/>
      <c r="AE269" s="302"/>
      <c r="AF269" s="302"/>
      <c r="AG269" s="302"/>
      <c r="AH269" s="302"/>
      <c r="AI269" s="302"/>
      <c r="AJ269" s="302"/>
      <c r="AK269" s="302"/>
      <c r="AL269" s="302"/>
      <c r="AM269" s="302"/>
      <c r="AN269" s="302"/>
      <c r="AO269" s="302"/>
      <c r="AP269" s="302"/>
      <c r="AQ269" s="302"/>
      <c r="AR269" s="302"/>
      <c r="AS269" s="302"/>
      <c r="AT269" s="302"/>
      <c r="AU269" s="302"/>
      <c r="AV269" s="302"/>
      <c r="AW269" s="302"/>
      <c r="AX269" s="302"/>
      <c r="AY269" s="302"/>
      <c r="AZ269" s="302"/>
      <c r="BA269" s="302"/>
      <c r="BB269" s="302"/>
      <c r="BC269" s="303"/>
      <c r="BD269" s="304"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7" t="s">
        <v>1514</v>
      </c>
      <c r="EM269" s="321" t="s">
        <v>1513</v>
      </c>
      <c r="EN269" s="277" t="s">
        <v>1488</v>
      </c>
      <c r="EO269" s="277">
        <v>0</v>
      </c>
      <c r="EP269" s="277">
        <v>1</v>
      </c>
      <c r="EQ269" s="332">
        <v>0.25</v>
      </c>
      <c r="ER269" s="332">
        <v>0.25</v>
      </c>
      <c r="ES269" s="332">
        <v>0.25</v>
      </c>
      <c r="ET269" s="842">
        <v>0.25</v>
      </c>
    </row>
    <row r="270" spans="1:150" ht="35.25" customHeight="1" x14ac:dyDescent="0.2">
      <c r="A270" s="772" t="s">
        <v>103</v>
      </c>
      <c r="B270" s="433" t="s">
        <v>104</v>
      </c>
      <c r="C270" s="434" t="s">
        <v>1452</v>
      </c>
      <c r="D270" s="434"/>
      <c r="E270" s="8" t="s">
        <v>57</v>
      </c>
      <c r="F270" s="652" t="str">
        <f t="shared" si="202"/>
        <v>E4.P_A</v>
      </c>
      <c r="G270" s="290" t="s">
        <v>391</v>
      </c>
      <c r="H270" s="290" t="s">
        <v>542</v>
      </c>
      <c r="I270" s="447"/>
      <c r="J270" s="287" t="s">
        <v>212</v>
      </c>
      <c r="K270" s="288" t="str">
        <f t="shared" si="203"/>
        <v>E4.P_A.MR3</v>
      </c>
      <c r="L270" s="413" t="s">
        <v>537</v>
      </c>
      <c r="M270" s="414" t="s">
        <v>1512</v>
      </c>
      <c r="N270" s="784">
        <v>4.9000000000000002E-2</v>
      </c>
      <c r="O270" s="291">
        <v>0.05</v>
      </c>
      <c r="P270" s="521" t="s">
        <v>87</v>
      </c>
      <c r="Q270" s="531" t="str">
        <f t="shared" si="204"/>
        <v>E4.P_A.MR3-MP02-1</v>
      </c>
      <c r="R270" s="425" t="s">
        <v>1516</v>
      </c>
      <c r="S270" s="317" t="s">
        <v>1517</v>
      </c>
      <c r="T270" s="296">
        <v>5</v>
      </c>
      <c r="U270" s="297">
        <v>10</v>
      </c>
      <c r="V270" s="296" t="s">
        <v>67</v>
      </c>
      <c r="W270" s="298">
        <v>0</v>
      </c>
      <c r="X270" s="299">
        <v>5</v>
      </c>
      <c r="Y270" s="298">
        <v>0</v>
      </c>
      <c r="Z270" s="300">
        <v>5</v>
      </c>
      <c r="AA270" s="301"/>
      <c r="AB270" s="302"/>
      <c r="AC270" s="302"/>
      <c r="AD270" s="302"/>
      <c r="AE270" s="302"/>
      <c r="AF270" s="302"/>
      <c r="AG270" s="302"/>
      <c r="AH270" s="302"/>
      <c r="AI270" s="302"/>
      <c r="AJ270" s="302"/>
      <c r="AK270" s="302"/>
      <c r="AL270" s="302"/>
      <c r="AM270" s="302"/>
      <c r="AN270" s="302"/>
      <c r="AO270" s="302"/>
      <c r="AP270" s="302"/>
      <c r="AQ270" s="302"/>
      <c r="AR270" s="302"/>
      <c r="AS270" s="302"/>
      <c r="AT270" s="302"/>
      <c r="AU270" s="302"/>
      <c r="AV270" s="302"/>
      <c r="AW270" s="302"/>
      <c r="AX270" s="302"/>
      <c r="AY270" s="302"/>
      <c r="AZ270" s="302"/>
      <c r="BA270" s="302"/>
      <c r="BB270" s="302"/>
      <c r="BC270" s="303"/>
      <c r="BD270" s="304"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6" t="s">
        <v>1518</v>
      </c>
      <c r="EM270" s="321" t="s">
        <v>1516</v>
      </c>
      <c r="EN270" s="277" t="s">
        <v>1517</v>
      </c>
      <c r="EO270" s="277">
        <v>5</v>
      </c>
      <c r="EP270" s="277">
        <v>10</v>
      </c>
      <c r="EQ270" s="278">
        <v>0</v>
      </c>
      <c r="ER270" s="278">
        <v>5</v>
      </c>
      <c r="ES270" s="848">
        <v>3</v>
      </c>
      <c r="ET270" s="849">
        <v>2</v>
      </c>
    </row>
    <row r="271" spans="1:150" ht="39" customHeight="1" thickBot="1" x14ac:dyDescent="0.25">
      <c r="A271" s="772" t="s">
        <v>103</v>
      </c>
      <c r="B271" s="433" t="s">
        <v>104</v>
      </c>
      <c r="C271" s="434" t="s">
        <v>1452</v>
      </c>
      <c r="D271" s="434"/>
      <c r="E271" s="8" t="s">
        <v>57</v>
      </c>
      <c r="F271" s="652" t="str">
        <f t="shared" si="202"/>
        <v>E4.P_A</v>
      </c>
      <c r="G271" s="290" t="s">
        <v>391</v>
      </c>
      <c r="H271" s="290" t="s">
        <v>542</v>
      </c>
      <c r="I271" s="451"/>
      <c r="J271" s="344" t="s">
        <v>212</v>
      </c>
      <c r="K271" s="404" t="str">
        <f t="shared" si="203"/>
        <v>E4.P_A.MR3</v>
      </c>
      <c r="L271" s="429" t="s">
        <v>537</v>
      </c>
      <c r="M271" s="430" t="s">
        <v>1512</v>
      </c>
      <c r="N271" s="785">
        <v>4.9000000000000002E-2</v>
      </c>
      <c r="O271" s="431">
        <v>0.05</v>
      </c>
      <c r="P271" s="778" t="s">
        <v>99</v>
      </c>
      <c r="Q271" s="554" t="str">
        <f t="shared" si="204"/>
        <v>E4.P_A.MR3-MP03-1</v>
      </c>
      <c r="R271" s="480" t="s">
        <v>1520</v>
      </c>
      <c r="S271" s="340" t="s">
        <v>1521</v>
      </c>
      <c r="T271" s="341">
        <v>1</v>
      </c>
      <c r="U271" s="342">
        <v>2</v>
      </c>
      <c r="V271" s="296" t="s">
        <v>67</v>
      </c>
      <c r="W271" s="318">
        <v>0.3</v>
      </c>
      <c r="X271" s="333">
        <v>0.3</v>
      </c>
      <c r="Y271" s="318">
        <v>1.1000000000000001</v>
      </c>
      <c r="Z271" s="319">
        <v>0.3</v>
      </c>
      <c r="AA271" s="301"/>
      <c r="AB271" s="302"/>
      <c r="AC271" s="302"/>
      <c r="AD271" s="302"/>
      <c r="AE271" s="302"/>
      <c r="AF271" s="302"/>
      <c r="AG271" s="302"/>
      <c r="AH271" s="302"/>
      <c r="AI271" s="302"/>
      <c r="AJ271" s="302"/>
      <c r="AK271" s="302"/>
      <c r="AL271" s="302"/>
      <c r="AM271" s="302"/>
      <c r="AN271" s="302"/>
      <c r="AO271" s="302"/>
      <c r="AP271" s="302"/>
      <c r="AQ271" s="302"/>
      <c r="AR271" s="302"/>
      <c r="AS271" s="302"/>
      <c r="AT271" s="302"/>
      <c r="AU271" s="302"/>
      <c r="AV271" s="302"/>
      <c r="AW271" s="302"/>
      <c r="AX271" s="302"/>
      <c r="AY271" s="302"/>
      <c r="AZ271" s="302"/>
      <c r="BA271" s="302"/>
      <c r="BB271" s="302"/>
      <c r="BC271" s="303"/>
      <c r="BD271" s="304"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6" t="s">
        <v>1522</v>
      </c>
      <c r="EM271" s="321" t="s">
        <v>1520</v>
      </c>
      <c r="EN271" s="277" t="s">
        <v>1521</v>
      </c>
      <c r="EO271" s="277">
        <v>1</v>
      </c>
      <c r="EP271" s="277">
        <v>2</v>
      </c>
      <c r="EQ271" s="279">
        <v>0.3</v>
      </c>
      <c r="ER271" s="279">
        <v>0.3</v>
      </c>
      <c r="ES271" s="279">
        <v>1.1000000000000001</v>
      </c>
      <c r="ET271" s="847">
        <v>0.3</v>
      </c>
    </row>
    <row r="272" spans="1:150" ht="147" customHeight="1" x14ac:dyDescent="0.2">
      <c r="A272" s="772" t="s">
        <v>103</v>
      </c>
      <c r="B272" s="433" t="s">
        <v>104</v>
      </c>
      <c r="C272" s="434" t="s">
        <v>1452</v>
      </c>
      <c r="D272" s="434"/>
      <c r="E272" s="8" t="s">
        <v>57</v>
      </c>
      <c r="F272" s="652" t="str">
        <f t="shared" si="202"/>
        <v>E4.P_A</v>
      </c>
      <c r="G272" s="414" t="s">
        <v>391</v>
      </c>
      <c r="H272" s="414" t="s">
        <v>542</v>
      </c>
      <c r="I272" s="408" t="s">
        <v>1524</v>
      </c>
      <c r="J272" s="439" t="s">
        <v>268</v>
      </c>
      <c r="K272" s="402" t="str">
        <f t="shared" si="203"/>
        <v>E4.P_A.MR4</v>
      </c>
      <c r="L272" s="364" t="s">
        <v>547</v>
      </c>
      <c r="M272" s="365" t="s">
        <v>1525</v>
      </c>
      <c r="N272" s="759">
        <v>7357</v>
      </c>
      <c r="O272" s="484">
        <v>11035</v>
      </c>
      <c r="P272" s="786" t="s">
        <v>64</v>
      </c>
      <c r="Q272" s="771" t="str">
        <f t="shared" si="204"/>
        <v>E4.P_A.MR4-MP01-1</v>
      </c>
      <c r="R272" s="425" t="s">
        <v>1526</v>
      </c>
      <c r="S272" s="317" t="s">
        <v>1527</v>
      </c>
      <c r="T272" s="296">
        <v>0</v>
      </c>
      <c r="U272" s="297">
        <v>1</v>
      </c>
      <c r="V272" s="296" t="s">
        <v>67</v>
      </c>
      <c r="W272" s="324">
        <v>0.25</v>
      </c>
      <c r="X272" s="325">
        <v>0.25</v>
      </c>
      <c r="Y272" s="324">
        <v>0.25</v>
      </c>
      <c r="Z272" s="326">
        <v>0.25</v>
      </c>
      <c r="AA272" s="301"/>
      <c r="AB272" s="302"/>
      <c r="AC272" s="302"/>
      <c r="AD272" s="302"/>
      <c r="AE272" s="302"/>
      <c r="AF272" s="302"/>
      <c r="AG272" s="302"/>
      <c r="AH272" s="302"/>
      <c r="AI272" s="302"/>
      <c r="AJ272" s="302"/>
      <c r="AK272" s="302"/>
      <c r="AL272" s="302"/>
      <c r="AM272" s="302"/>
      <c r="AN272" s="302"/>
      <c r="AO272" s="302"/>
      <c r="AP272" s="302"/>
      <c r="AQ272" s="302"/>
      <c r="AR272" s="302"/>
      <c r="AS272" s="302"/>
      <c r="AT272" s="302"/>
      <c r="AU272" s="302"/>
      <c r="AV272" s="302"/>
      <c r="AW272" s="302"/>
      <c r="AX272" s="302"/>
      <c r="AY272" s="302"/>
      <c r="AZ272" s="302"/>
      <c r="BA272" s="302"/>
      <c r="BB272" s="302"/>
      <c r="BC272" s="303"/>
      <c r="BD272" s="304"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4" t="s">
        <v>1528</v>
      </c>
      <c r="EM272" s="321" t="s">
        <v>1526</v>
      </c>
      <c r="EN272" s="277" t="s">
        <v>1527</v>
      </c>
      <c r="EO272" s="277">
        <v>0</v>
      </c>
      <c r="EP272" s="277">
        <v>1</v>
      </c>
      <c r="EQ272" s="332">
        <v>0.25</v>
      </c>
      <c r="ER272" s="332">
        <v>0.25</v>
      </c>
      <c r="ES272" s="332">
        <v>0.25</v>
      </c>
      <c r="ET272" s="842">
        <v>0.25</v>
      </c>
    </row>
    <row r="273" spans="1:150" ht="39" customHeight="1" x14ac:dyDescent="0.2">
      <c r="A273" s="772" t="s">
        <v>103</v>
      </c>
      <c r="B273" s="433" t="s">
        <v>104</v>
      </c>
      <c r="C273" s="434" t="s">
        <v>1452</v>
      </c>
      <c r="D273" s="434"/>
      <c r="E273" s="8" t="s">
        <v>57</v>
      </c>
      <c r="F273" s="652" t="str">
        <f t="shared" si="202"/>
        <v>E4.P_A</v>
      </c>
      <c r="G273" s="414" t="s">
        <v>391</v>
      </c>
      <c r="H273" s="414" t="s">
        <v>542</v>
      </c>
      <c r="I273" s="447"/>
      <c r="J273" s="287" t="s">
        <v>268</v>
      </c>
      <c r="K273" s="288" t="str">
        <f t="shared" si="203"/>
        <v>E4.P_A.MR4</v>
      </c>
      <c r="L273" s="413" t="s">
        <v>547</v>
      </c>
      <c r="M273" s="414" t="s">
        <v>1525</v>
      </c>
      <c r="N273" s="760">
        <v>7357</v>
      </c>
      <c r="O273" s="496">
        <v>11035</v>
      </c>
      <c r="P273" s="774" t="s">
        <v>87</v>
      </c>
      <c r="Q273" s="773" t="str">
        <f t="shared" si="204"/>
        <v>E4.P_A.MR4-MP02-1</v>
      </c>
      <c r="R273" s="425" t="s">
        <v>1530</v>
      </c>
      <c r="S273" s="317" t="s">
        <v>1531</v>
      </c>
      <c r="T273" s="296">
        <v>1</v>
      </c>
      <c r="U273" s="297">
        <v>3</v>
      </c>
      <c r="V273" s="296" t="s">
        <v>67</v>
      </c>
      <c r="W273" s="298">
        <v>0</v>
      </c>
      <c r="X273" s="299">
        <v>1</v>
      </c>
      <c r="Y273" s="298">
        <v>1</v>
      </c>
      <c r="Z273" s="300">
        <v>1</v>
      </c>
      <c r="AA273" s="301"/>
      <c r="AB273" s="302"/>
      <c r="AC273" s="302"/>
      <c r="AD273" s="302"/>
      <c r="AE273" s="302"/>
      <c r="AF273" s="302"/>
      <c r="AG273" s="302"/>
      <c r="AH273" s="302"/>
      <c r="AI273" s="302"/>
      <c r="AJ273" s="302"/>
      <c r="AK273" s="302"/>
      <c r="AL273" s="302"/>
      <c r="AM273" s="302"/>
      <c r="AN273" s="302"/>
      <c r="AO273" s="302"/>
      <c r="AP273" s="302"/>
      <c r="AQ273" s="302"/>
      <c r="AR273" s="302"/>
      <c r="AS273" s="302"/>
      <c r="AT273" s="302"/>
      <c r="AU273" s="302"/>
      <c r="AV273" s="302"/>
      <c r="AW273" s="302"/>
      <c r="AX273" s="302"/>
      <c r="AY273" s="302"/>
      <c r="AZ273" s="302"/>
      <c r="BA273" s="302"/>
      <c r="BB273" s="302"/>
      <c r="BC273" s="303"/>
      <c r="BD273" s="304"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4" t="s">
        <v>1532</v>
      </c>
      <c r="EM273" s="321" t="s">
        <v>1530</v>
      </c>
      <c r="EN273" s="277" t="s">
        <v>1531</v>
      </c>
      <c r="EO273" s="277">
        <v>1</v>
      </c>
      <c r="EP273" s="277">
        <v>3</v>
      </c>
      <c r="EQ273" s="278">
        <v>0</v>
      </c>
      <c r="ER273" s="278">
        <v>1</v>
      </c>
      <c r="ES273" s="278">
        <v>1</v>
      </c>
      <c r="ET273" s="843">
        <v>1</v>
      </c>
    </row>
    <row r="274" spans="1:150" ht="35.25" customHeight="1" thickBot="1" x14ac:dyDescent="0.25">
      <c r="A274" s="772" t="s">
        <v>103</v>
      </c>
      <c r="B274" s="433" t="s">
        <v>104</v>
      </c>
      <c r="C274" s="434" t="s">
        <v>1452</v>
      </c>
      <c r="D274" s="434"/>
      <c r="E274" s="8" t="s">
        <v>57</v>
      </c>
      <c r="F274" s="652" t="str">
        <f t="shared" si="202"/>
        <v>E4.P_A</v>
      </c>
      <c r="G274" s="430" t="s">
        <v>391</v>
      </c>
      <c r="H274" s="430" t="s">
        <v>542</v>
      </c>
      <c r="I274" s="451"/>
      <c r="J274" s="344" t="s">
        <v>268</v>
      </c>
      <c r="K274" s="404" t="str">
        <f t="shared" si="203"/>
        <v>E4.P_A.MR4</v>
      </c>
      <c r="L274" s="429" t="s">
        <v>547</v>
      </c>
      <c r="M274" s="430" t="s">
        <v>1525</v>
      </c>
      <c r="N274" s="761">
        <v>7357</v>
      </c>
      <c r="O274" s="502">
        <v>11035</v>
      </c>
      <c r="P274" s="775" t="s">
        <v>99</v>
      </c>
      <c r="Q274" s="787" t="str">
        <f t="shared" si="204"/>
        <v>E4.P_A.MR4-MP03-1</v>
      </c>
      <c r="R274" s="480" t="s">
        <v>1534</v>
      </c>
      <c r="S274" s="340" t="s">
        <v>1488</v>
      </c>
      <c r="T274" s="341">
        <v>0</v>
      </c>
      <c r="U274" s="342">
        <v>1</v>
      </c>
      <c r="V274" s="341" t="s">
        <v>67</v>
      </c>
      <c r="W274" s="506">
        <v>0</v>
      </c>
      <c r="X274" s="788">
        <v>0.5</v>
      </c>
      <c r="Y274" s="789">
        <v>0</v>
      </c>
      <c r="Z274" s="572">
        <v>0.5</v>
      </c>
      <c r="AA274" s="301"/>
      <c r="AB274" s="302"/>
      <c r="AC274" s="302"/>
      <c r="AD274" s="302"/>
      <c r="AE274" s="302"/>
      <c r="AF274" s="302"/>
      <c r="AG274" s="302"/>
      <c r="AH274" s="302"/>
      <c r="AI274" s="302"/>
      <c r="AJ274" s="302"/>
      <c r="AK274" s="302"/>
      <c r="AL274" s="302"/>
      <c r="AM274" s="302"/>
      <c r="AN274" s="302"/>
      <c r="AO274" s="302"/>
      <c r="AP274" s="302"/>
      <c r="AQ274" s="302"/>
      <c r="AR274" s="302"/>
      <c r="AS274" s="302"/>
      <c r="AT274" s="302"/>
      <c r="AU274" s="302"/>
      <c r="AV274" s="302"/>
      <c r="AW274" s="302"/>
      <c r="AX274" s="302"/>
      <c r="AY274" s="302"/>
      <c r="AZ274" s="302"/>
      <c r="BA274" s="302"/>
      <c r="BB274" s="302"/>
      <c r="BC274" s="303"/>
      <c r="BD274" s="304"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4" t="s">
        <v>1535</v>
      </c>
      <c r="EM274" s="321" t="s">
        <v>1534</v>
      </c>
      <c r="EN274" s="277" t="s">
        <v>1488</v>
      </c>
      <c r="EO274" s="277">
        <v>0</v>
      </c>
      <c r="EP274" s="277">
        <v>1</v>
      </c>
      <c r="EQ274" s="278">
        <v>0</v>
      </c>
      <c r="ER274" s="279">
        <v>0.5</v>
      </c>
      <c r="ES274" s="279">
        <v>0</v>
      </c>
      <c r="ET274" s="847">
        <v>0.5</v>
      </c>
    </row>
    <row r="275" spans="1:150" ht="101.25" customHeight="1" x14ac:dyDescent="0.2">
      <c r="A275" s="772" t="s">
        <v>103</v>
      </c>
      <c r="B275" s="433" t="s">
        <v>104</v>
      </c>
      <c r="C275" s="434" t="s">
        <v>1452</v>
      </c>
      <c r="D275" s="435" t="s">
        <v>1537</v>
      </c>
      <c r="E275" s="3" t="s">
        <v>372</v>
      </c>
      <c r="F275" s="3" t="str">
        <f t="shared" si="202"/>
        <v>E4.P_B</v>
      </c>
      <c r="G275" s="483" t="s">
        <v>402</v>
      </c>
      <c r="H275" s="365" t="s">
        <v>572</v>
      </c>
      <c r="I275" s="408" t="s">
        <v>1538</v>
      </c>
      <c r="J275" s="439" t="s">
        <v>61</v>
      </c>
      <c r="K275" s="402" t="str">
        <f t="shared" si="203"/>
        <v>E4.P_B.MR1</v>
      </c>
      <c r="L275" s="364" t="s">
        <v>554</v>
      </c>
      <c r="M275" s="365" t="s">
        <v>1539</v>
      </c>
      <c r="N275" s="366">
        <v>4</v>
      </c>
      <c r="O275" s="249">
        <v>6</v>
      </c>
      <c r="P275" s="368" t="s">
        <v>64</v>
      </c>
      <c r="Q275" s="369" t="str">
        <f t="shared" si="204"/>
        <v>E4.P_B.MR1-MP01-1</v>
      </c>
      <c r="R275" s="421" t="s">
        <v>1540</v>
      </c>
      <c r="S275" s="371" t="s">
        <v>1541</v>
      </c>
      <c r="T275" s="372">
        <v>0</v>
      </c>
      <c r="U275" s="373">
        <v>1</v>
      </c>
      <c r="V275" s="372" t="s">
        <v>67</v>
      </c>
      <c r="W275" s="257">
        <v>0</v>
      </c>
      <c r="X275" s="374">
        <v>1</v>
      </c>
      <c r="Y275" s="257">
        <v>0</v>
      </c>
      <c r="Z275" s="375">
        <v>0</v>
      </c>
      <c r="AA275" s="594">
        <f>20000000+10000000-1350419925+1320419925</f>
        <v>0</v>
      </c>
      <c r="AB275" s="595">
        <v>0</v>
      </c>
      <c r="AC275" s="595">
        <f>1000000000-1000000000</f>
        <v>0</v>
      </c>
      <c r="AD275" s="595">
        <v>0</v>
      </c>
      <c r="AE275" s="595">
        <v>0</v>
      </c>
      <c r="AF275" s="595">
        <f>620372665+47260-320372665-47260</f>
        <v>300000000</v>
      </c>
      <c r="AG275" s="595">
        <f>SUM(AA275:AF275)</f>
        <v>300000000</v>
      </c>
      <c r="AH275" s="595">
        <f t="shared" ref="AH275:AM275" si="205">AA275*1.035</f>
        <v>0</v>
      </c>
      <c r="AI275" s="595">
        <f t="shared" si="205"/>
        <v>0</v>
      </c>
      <c r="AJ275" s="595">
        <f t="shared" si="205"/>
        <v>0</v>
      </c>
      <c r="AK275" s="595">
        <f t="shared" si="205"/>
        <v>0</v>
      </c>
      <c r="AL275" s="595">
        <f t="shared" si="205"/>
        <v>0</v>
      </c>
      <c r="AM275" s="595">
        <f t="shared" si="205"/>
        <v>310500000</v>
      </c>
      <c r="AN275" s="595">
        <f>SUM(AH275:AM275)</f>
        <v>310500000</v>
      </c>
      <c r="AO275" s="595">
        <f t="shared" ref="AO275:AT275" si="206">AH275*1.035</f>
        <v>0</v>
      </c>
      <c r="AP275" s="595">
        <f t="shared" si="206"/>
        <v>0</v>
      </c>
      <c r="AQ275" s="595">
        <f t="shared" si="206"/>
        <v>0</v>
      </c>
      <c r="AR275" s="595">
        <f t="shared" si="206"/>
        <v>0</v>
      </c>
      <c r="AS275" s="595">
        <f t="shared" si="206"/>
        <v>0</v>
      </c>
      <c r="AT275" s="595">
        <f t="shared" si="206"/>
        <v>321367500</v>
      </c>
      <c r="AU275" s="595">
        <f>SUM(AO275:AT275)</f>
        <v>321367500</v>
      </c>
      <c r="AV275" s="595">
        <f t="shared" ref="AV275:BA275" si="207">AO275*1.035</f>
        <v>0</v>
      </c>
      <c r="AW275" s="595">
        <f t="shared" si="207"/>
        <v>0</v>
      </c>
      <c r="AX275" s="595">
        <f t="shared" si="207"/>
        <v>0</v>
      </c>
      <c r="AY275" s="595">
        <f t="shared" si="207"/>
        <v>0</v>
      </c>
      <c r="AZ275" s="595">
        <f t="shared" si="207"/>
        <v>0</v>
      </c>
      <c r="BA275" s="595">
        <f t="shared" si="207"/>
        <v>332615362.5</v>
      </c>
      <c r="BB275" s="595">
        <f>SUM(AV275:BA275)</f>
        <v>332615362.5</v>
      </c>
      <c r="BC275" s="663">
        <f t="shared" ref="BC275" si="208">+BB275+AU275+AN275+AG275</f>
        <v>1264482862.5</v>
      </c>
      <c r="BD275" s="304"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6" t="s">
        <v>1542</v>
      </c>
      <c r="EM275" s="321" t="s">
        <v>1540</v>
      </c>
      <c r="EN275" s="277" t="s">
        <v>1541</v>
      </c>
      <c r="EO275" s="277">
        <v>0</v>
      </c>
      <c r="EP275" s="277">
        <v>1</v>
      </c>
      <c r="EQ275" s="278">
        <v>0</v>
      </c>
      <c r="ER275" s="278">
        <v>1</v>
      </c>
      <c r="ES275" s="278">
        <v>0</v>
      </c>
      <c r="ET275" s="843">
        <v>0</v>
      </c>
    </row>
    <row r="276" spans="1:150" ht="38.25" customHeight="1" x14ac:dyDescent="0.2">
      <c r="A276" s="772" t="s">
        <v>103</v>
      </c>
      <c r="B276" s="433" t="s">
        <v>104</v>
      </c>
      <c r="C276" s="434" t="s">
        <v>1452</v>
      </c>
      <c r="D276" s="434"/>
      <c r="E276" s="8" t="s">
        <v>372</v>
      </c>
      <c r="F276" s="652" t="str">
        <f t="shared" si="202"/>
        <v>E4.P_B</v>
      </c>
      <c r="G276" s="414" t="s">
        <v>402</v>
      </c>
      <c r="H276" s="414" t="s">
        <v>572</v>
      </c>
      <c r="I276" s="447"/>
      <c r="J276" s="287" t="s">
        <v>61</v>
      </c>
      <c r="K276" s="288" t="str">
        <f t="shared" si="203"/>
        <v>E4.P_B.MR1</v>
      </c>
      <c r="L276" s="516" t="s">
        <v>554</v>
      </c>
      <c r="M276" s="517" t="s">
        <v>1539</v>
      </c>
      <c r="N276" s="378">
        <v>4</v>
      </c>
      <c r="O276" s="291">
        <v>6</v>
      </c>
      <c r="P276" s="380" t="s">
        <v>87</v>
      </c>
      <c r="Q276" s="381" t="str">
        <f t="shared" si="204"/>
        <v>E4.P_B.MR1-MP02-1</v>
      </c>
      <c r="R276" s="425" t="s">
        <v>1544</v>
      </c>
      <c r="S276" s="317" t="s">
        <v>1545</v>
      </c>
      <c r="T276" s="296">
        <v>1</v>
      </c>
      <c r="U276" s="297">
        <v>1</v>
      </c>
      <c r="V276" s="296" t="s">
        <v>102</v>
      </c>
      <c r="W276" s="324">
        <v>0.25</v>
      </c>
      <c r="X276" s="325">
        <v>0.75</v>
      </c>
      <c r="Y276" s="298">
        <v>0</v>
      </c>
      <c r="Z276" s="300">
        <v>0</v>
      </c>
      <c r="AA276" s="301"/>
      <c r="AB276" s="302"/>
      <c r="AC276" s="302"/>
      <c r="AD276" s="302"/>
      <c r="AE276" s="302"/>
      <c r="AF276" s="302"/>
      <c r="AG276" s="302"/>
      <c r="AH276" s="302"/>
      <c r="AI276" s="302"/>
      <c r="AJ276" s="302"/>
      <c r="AK276" s="302"/>
      <c r="AL276" s="302"/>
      <c r="AM276" s="302"/>
      <c r="AN276" s="302"/>
      <c r="AO276" s="302"/>
      <c r="AP276" s="302"/>
      <c r="AQ276" s="302"/>
      <c r="AR276" s="302"/>
      <c r="AS276" s="302"/>
      <c r="AT276" s="302"/>
      <c r="AU276" s="302"/>
      <c r="AV276" s="302"/>
      <c r="AW276" s="302"/>
      <c r="AX276" s="302"/>
      <c r="AY276" s="302"/>
      <c r="AZ276" s="302"/>
      <c r="BA276" s="302"/>
      <c r="BB276" s="302"/>
      <c r="BC276" s="303"/>
      <c r="BD276" s="304"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6" t="s">
        <v>1546</v>
      </c>
      <c r="EM276" s="321" t="s">
        <v>1544</v>
      </c>
      <c r="EN276" s="277" t="s">
        <v>1545</v>
      </c>
      <c r="EO276" s="277">
        <v>1</v>
      </c>
      <c r="EP276" s="277">
        <v>1</v>
      </c>
      <c r="EQ276" s="332">
        <v>0.25</v>
      </c>
      <c r="ER276" s="332">
        <v>0.75</v>
      </c>
      <c r="ES276" s="278">
        <v>0</v>
      </c>
      <c r="ET276" s="843">
        <v>0</v>
      </c>
    </row>
    <row r="277" spans="1:150" ht="39" customHeight="1" x14ac:dyDescent="0.2">
      <c r="A277" s="772" t="s">
        <v>103</v>
      </c>
      <c r="B277" s="433" t="s">
        <v>104</v>
      </c>
      <c r="C277" s="434" t="s">
        <v>1452</v>
      </c>
      <c r="D277" s="434"/>
      <c r="E277" s="8" t="s">
        <v>372</v>
      </c>
      <c r="F277" s="652" t="str">
        <f t="shared" si="202"/>
        <v>E4.P_B</v>
      </c>
      <c r="G277" s="414" t="s">
        <v>402</v>
      </c>
      <c r="H277" s="414" t="s">
        <v>572</v>
      </c>
      <c r="I277" s="447"/>
      <c r="J277" s="287" t="s">
        <v>61</v>
      </c>
      <c r="K277" s="288" t="str">
        <f t="shared" si="203"/>
        <v>E4.P_B.MR1</v>
      </c>
      <c r="L277" s="516" t="s">
        <v>554</v>
      </c>
      <c r="M277" s="517" t="s">
        <v>1539</v>
      </c>
      <c r="N277" s="378">
        <v>4</v>
      </c>
      <c r="O277" s="291">
        <v>6</v>
      </c>
      <c r="P277" s="380" t="s">
        <v>99</v>
      </c>
      <c r="Q277" s="381" t="str">
        <f t="shared" si="204"/>
        <v>E4.P_B.MR1-MP03-1</v>
      </c>
      <c r="R277" s="425" t="s">
        <v>1548</v>
      </c>
      <c r="S277" s="317" t="s">
        <v>1539</v>
      </c>
      <c r="T277" s="296">
        <v>2</v>
      </c>
      <c r="U277" s="297">
        <v>4</v>
      </c>
      <c r="V277" s="296" t="s">
        <v>67</v>
      </c>
      <c r="W277" s="298">
        <v>1</v>
      </c>
      <c r="X277" s="299">
        <v>1</v>
      </c>
      <c r="Y277" s="298">
        <v>1</v>
      </c>
      <c r="Z277" s="300">
        <v>1</v>
      </c>
      <c r="AA277" s="301"/>
      <c r="AB277" s="302"/>
      <c r="AC277" s="302"/>
      <c r="AD277" s="302"/>
      <c r="AE277" s="302"/>
      <c r="AF277" s="302"/>
      <c r="AG277" s="302"/>
      <c r="AH277" s="302"/>
      <c r="AI277" s="302"/>
      <c r="AJ277" s="302"/>
      <c r="AK277" s="302"/>
      <c r="AL277" s="302"/>
      <c r="AM277" s="302"/>
      <c r="AN277" s="302"/>
      <c r="AO277" s="302"/>
      <c r="AP277" s="302"/>
      <c r="AQ277" s="302"/>
      <c r="AR277" s="302"/>
      <c r="AS277" s="302"/>
      <c r="AT277" s="302"/>
      <c r="AU277" s="302"/>
      <c r="AV277" s="302"/>
      <c r="AW277" s="302"/>
      <c r="AX277" s="302"/>
      <c r="AY277" s="302"/>
      <c r="AZ277" s="302"/>
      <c r="BA277" s="302"/>
      <c r="BB277" s="302"/>
      <c r="BC277" s="303"/>
      <c r="BD277" s="304"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6" t="s">
        <v>1549</v>
      </c>
      <c r="EM277" s="321" t="s">
        <v>1548</v>
      </c>
      <c r="EN277" s="277" t="s">
        <v>1539</v>
      </c>
      <c r="EO277" s="277">
        <v>2</v>
      </c>
      <c r="EP277" s="277">
        <v>4</v>
      </c>
      <c r="EQ277" s="278">
        <v>1</v>
      </c>
      <c r="ER277" s="278">
        <v>1</v>
      </c>
      <c r="ES277" s="278">
        <v>1</v>
      </c>
      <c r="ET277" s="843">
        <v>1</v>
      </c>
    </row>
    <row r="278" spans="1:150" ht="44.25" customHeight="1" x14ac:dyDescent="0.2">
      <c r="A278" s="772" t="s">
        <v>103</v>
      </c>
      <c r="B278" s="433" t="s">
        <v>104</v>
      </c>
      <c r="C278" s="434" t="s">
        <v>1452</v>
      </c>
      <c r="D278" s="434"/>
      <c r="E278" s="8" t="s">
        <v>372</v>
      </c>
      <c r="F278" s="652" t="str">
        <f t="shared" si="202"/>
        <v>E4.P_B</v>
      </c>
      <c r="G278" s="414" t="s">
        <v>402</v>
      </c>
      <c r="H278" s="414" t="s">
        <v>572</v>
      </c>
      <c r="I278" s="447"/>
      <c r="J278" s="287" t="s">
        <v>61</v>
      </c>
      <c r="K278" s="288" t="str">
        <f t="shared" si="203"/>
        <v>E4.P_B.MR1</v>
      </c>
      <c r="L278" s="516" t="s">
        <v>554</v>
      </c>
      <c r="M278" s="517" t="s">
        <v>1539</v>
      </c>
      <c r="N278" s="378">
        <v>4</v>
      </c>
      <c r="O278" s="291">
        <v>6</v>
      </c>
      <c r="P278" s="380" t="s">
        <v>112</v>
      </c>
      <c r="Q278" s="381" t="str">
        <f t="shared" si="204"/>
        <v>E4.P_B.MR1-MP04-1</v>
      </c>
      <c r="R278" s="425" t="s">
        <v>1551</v>
      </c>
      <c r="S278" s="317" t="s">
        <v>1552</v>
      </c>
      <c r="T278" s="296">
        <v>0</v>
      </c>
      <c r="U278" s="297">
        <v>1</v>
      </c>
      <c r="V278" s="296" t="s">
        <v>67</v>
      </c>
      <c r="W278" s="298">
        <v>0</v>
      </c>
      <c r="X278" s="325">
        <v>0.56999999999999995</v>
      </c>
      <c r="Y278" s="318">
        <v>0.2</v>
      </c>
      <c r="Z278" s="326">
        <v>0.23</v>
      </c>
      <c r="AA278" s="301"/>
      <c r="AB278" s="302"/>
      <c r="AC278" s="302"/>
      <c r="AD278" s="302"/>
      <c r="AE278" s="302"/>
      <c r="AF278" s="302"/>
      <c r="AG278" s="302"/>
      <c r="AH278" s="302"/>
      <c r="AI278" s="302"/>
      <c r="AJ278" s="302"/>
      <c r="AK278" s="302"/>
      <c r="AL278" s="302"/>
      <c r="AM278" s="302"/>
      <c r="AN278" s="302"/>
      <c r="AO278" s="302"/>
      <c r="AP278" s="302"/>
      <c r="AQ278" s="302"/>
      <c r="AR278" s="302"/>
      <c r="AS278" s="302"/>
      <c r="AT278" s="302"/>
      <c r="AU278" s="302"/>
      <c r="AV278" s="302"/>
      <c r="AW278" s="302"/>
      <c r="AX278" s="302"/>
      <c r="AY278" s="302"/>
      <c r="AZ278" s="302"/>
      <c r="BA278" s="302"/>
      <c r="BB278" s="302"/>
      <c r="BC278" s="303"/>
      <c r="BD278" s="304"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6" t="s">
        <v>1553</v>
      </c>
      <c r="EM278" s="321" t="s">
        <v>1551</v>
      </c>
      <c r="EN278" s="277" t="s">
        <v>1552</v>
      </c>
      <c r="EO278" s="277">
        <v>0</v>
      </c>
      <c r="EP278" s="277">
        <v>1</v>
      </c>
      <c r="EQ278" s="278">
        <v>0</v>
      </c>
      <c r="ER278" s="332">
        <v>0.56999999999999995</v>
      </c>
      <c r="ES278" s="279">
        <v>0.2</v>
      </c>
      <c r="ET278" s="842">
        <v>0.23</v>
      </c>
    </row>
    <row r="279" spans="1:150" ht="39" customHeight="1" x14ac:dyDescent="0.2">
      <c r="A279" s="772" t="s">
        <v>103</v>
      </c>
      <c r="B279" s="433" t="s">
        <v>104</v>
      </c>
      <c r="C279" s="434" t="s">
        <v>1452</v>
      </c>
      <c r="D279" s="434"/>
      <c r="E279" s="8" t="s">
        <v>372</v>
      </c>
      <c r="F279" s="652" t="str">
        <f t="shared" si="202"/>
        <v>E4.P_B</v>
      </c>
      <c r="G279" s="414" t="s">
        <v>402</v>
      </c>
      <c r="H279" s="414" t="s">
        <v>572</v>
      </c>
      <c r="I279" s="447"/>
      <c r="J279" s="287" t="s">
        <v>61</v>
      </c>
      <c r="K279" s="288" t="str">
        <f t="shared" si="203"/>
        <v>E4.P_B.MR1</v>
      </c>
      <c r="L279" s="516" t="s">
        <v>554</v>
      </c>
      <c r="M279" s="517" t="s">
        <v>1539</v>
      </c>
      <c r="N279" s="378">
        <v>4</v>
      </c>
      <c r="O279" s="291">
        <v>6</v>
      </c>
      <c r="P279" s="380" t="s">
        <v>122</v>
      </c>
      <c r="Q279" s="381" t="str">
        <f t="shared" si="204"/>
        <v>E4.P_B.MR1-MP05-1</v>
      </c>
      <c r="R279" s="425" t="s">
        <v>1555</v>
      </c>
      <c r="S279" s="317" t="s">
        <v>1556</v>
      </c>
      <c r="T279" s="296">
        <v>0</v>
      </c>
      <c r="U279" s="323">
        <v>0.5</v>
      </c>
      <c r="V279" s="322" t="s">
        <v>67</v>
      </c>
      <c r="W279" s="298">
        <v>0</v>
      </c>
      <c r="X279" s="325">
        <v>0.33</v>
      </c>
      <c r="Y279" s="324">
        <v>0.33</v>
      </c>
      <c r="Z279" s="326">
        <v>0.34</v>
      </c>
      <c r="AA279" s="327"/>
      <c r="AB279" s="328"/>
      <c r="AC279" s="328"/>
      <c r="AD279" s="328"/>
      <c r="AE279" s="328"/>
      <c r="AF279" s="328"/>
      <c r="AG279" s="328"/>
      <c r="AH279" s="328"/>
      <c r="AI279" s="328"/>
      <c r="AJ279" s="328"/>
      <c r="AK279" s="328"/>
      <c r="AL279" s="328"/>
      <c r="AM279" s="328"/>
      <c r="AN279" s="328"/>
      <c r="AO279" s="328"/>
      <c r="AP279" s="328"/>
      <c r="AQ279" s="328"/>
      <c r="AR279" s="328"/>
      <c r="AS279" s="328"/>
      <c r="AT279" s="328"/>
      <c r="AU279" s="328"/>
      <c r="AV279" s="328"/>
      <c r="AW279" s="328"/>
      <c r="AX279" s="328"/>
      <c r="AY279" s="328"/>
      <c r="AZ279" s="328"/>
      <c r="BA279" s="328"/>
      <c r="BB279" s="328"/>
      <c r="BC279" s="329"/>
      <c r="BD279" s="304"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6" t="s">
        <v>1557</v>
      </c>
      <c r="EM279" s="321" t="s">
        <v>1555</v>
      </c>
      <c r="EN279" s="277" t="s">
        <v>1556</v>
      </c>
      <c r="EO279" s="277">
        <v>0</v>
      </c>
      <c r="EP279" s="493">
        <v>50</v>
      </c>
      <c r="EQ279" s="841">
        <v>0</v>
      </c>
      <c r="ER279" s="868">
        <v>10</v>
      </c>
      <c r="ES279" s="868">
        <v>20</v>
      </c>
      <c r="ET279" s="869">
        <v>20</v>
      </c>
    </row>
    <row r="280" spans="1:150" ht="39.75" customHeight="1" thickBot="1" x14ac:dyDescent="0.25">
      <c r="A280" s="772" t="s">
        <v>103</v>
      </c>
      <c r="B280" s="433" t="s">
        <v>104</v>
      </c>
      <c r="C280" s="434" t="s">
        <v>1452</v>
      </c>
      <c r="D280" s="434"/>
      <c r="E280" s="8" t="s">
        <v>372</v>
      </c>
      <c r="F280" s="652" t="str">
        <f t="shared" si="202"/>
        <v>E4.P_B</v>
      </c>
      <c r="G280" s="430" t="s">
        <v>402</v>
      </c>
      <c r="H280" s="430" t="s">
        <v>572</v>
      </c>
      <c r="I280" s="451"/>
      <c r="J280" s="344" t="s">
        <v>61</v>
      </c>
      <c r="K280" s="404" t="str">
        <f t="shared" si="203"/>
        <v>E4.P_B.MR1</v>
      </c>
      <c r="L280" s="552" t="s">
        <v>554</v>
      </c>
      <c r="M280" s="553" t="s">
        <v>1539</v>
      </c>
      <c r="N280" s="392">
        <v>4</v>
      </c>
      <c r="O280" s="431">
        <v>6</v>
      </c>
      <c r="P280" s="394" t="s">
        <v>132</v>
      </c>
      <c r="Q280" s="395" t="str">
        <f t="shared" si="204"/>
        <v>E4.P_B.MR1-MP06-1</v>
      </c>
      <c r="R280" s="432" t="s">
        <v>1559</v>
      </c>
      <c r="S280" s="353" t="s">
        <v>1560</v>
      </c>
      <c r="T280" s="354">
        <v>0</v>
      </c>
      <c r="U280" s="565">
        <v>1</v>
      </c>
      <c r="V280" s="564" t="s">
        <v>67</v>
      </c>
      <c r="W280" s="398">
        <v>0.17</v>
      </c>
      <c r="X280" s="625">
        <v>0.5</v>
      </c>
      <c r="Y280" s="398">
        <v>0.17</v>
      </c>
      <c r="Z280" s="400">
        <v>0.16</v>
      </c>
      <c r="AA280" s="327"/>
      <c r="AB280" s="328"/>
      <c r="AC280" s="328"/>
      <c r="AD280" s="328"/>
      <c r="AE280" s="328"/>
      <c r="AF280" s="328"/>
      <c r="AG280" s="328"/>
      <c r="AH280" s="328"/>
      <c r="AI280" s="328"/>
      <c r="AJ280" s="328"/>
      <c r="AK280" s="328"/>
      <c r="AL280" s="328"/>
      <c r="AM280" s="328"/>
      <c r="AN280" s="328"/>
      <c r="AO280" s="328"/>
      <c r="AP280" s="328"/>
      <c r="AQ280" s="328"/>
      <c r="AR280" s="328"/>
      <c r="AS280" s="328"/>
      <c r="AT280" s="328"/>
      <c r="AU280" s="328"/>
      <c r="AV280" s="328"/>
      <c r="AW280" s="328"/>
      <c r="AX280" s="328"/>
      <c r="AY280" s="328"/>
      <c r="AZ280" s="328"/>
      <c r="BA280" s="328"/>
      <c r="BB280" s="328"/>
      <c r="BC280" s="329"/>
      <c r="BD280" s="304"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6" t="s">
        <v>1561</v>
      </c>
      <c r="EM280" s="321" t="s">
        <v>1559</v>
      </c>
      <c r="EN280" s="277" t="s">
        <v>1560</v>
      </c>
      <c r="EO280" s="277">
        <v>0</v>
      </c>
      <c r="EP280" s="332">
        <v>100</v>
      </c>
      <c r="EQ280" s="332">
        <v>17</v>
      </c>
      <c r="ER280" s="279">
        <v>50</v>
      </c>
      <c r="ES280" s="332">
        <v>17</v>
      </c>
      <c r="ET280" s="842">
        <v>16</v>
      </c>
    </row>
    <row r="281" spans="1:150" ht="104.25" customHeight="1" x14ac:dyDescent="0.2">
      <c r="A281" s="772" t="s">
        <v>103</v>
      </c>
      <c r="B281" s="433" t="s">
        <v>104</v>
      </c>
      <c r="C281" s="434" t="s">
        <v>1452</v>
      </c>
      <c r="D281" s="435" t="s">
        <v>1563</v>
      </c>
      <c r="E281" s="3" t="s">
        <v>530</v>
      </c>
      <c r="F281" s="436" t="str">
        <f t="shared" si="202"/>
        <v>E4.P_C</v>
      </c>
      <c r="G281" s="437" t="s">
        <v>413</v>
      </c>
      <c r="H281" s="482" t="s">
        <v>581</v>
      </c>
      <c r="I281" s="408" t="s">
        <v>1564</v>
      </c>
      <c r="J281" s="439" t="s">
        <v>61</v>
      </c>
      <c r="K281" s="402" t="str">
        <f t="shared" si="203"/>
        <v>E4.P_C.MR1</v>
      </c>
      <c r="L281" s="364" t="s">
        <v>561</v>
      </c>
      <c r="M281" s="365" t="s">
        <v>1565</v>
      </c>
      <c r="N281" s="366">
        <v>13959</v>
      </c>
      <c r="O281" s="249">
        <v>15355</v>
      </c>
      <c r="P281" s="368" t="s">
        <v>64</v>
      </c>
      <c r="Q281" s="790" t="str">
        <f t="shared" si="204"/>
        <v>E4.P_C.MR1-MP01-1</v>
      </c>
      <c r="R281" s="510" t="s">
        <v>1566</v>
      </c>
      <c r="S281" s="511" t="s">
        <v>1567</v>
      </c>
      <c r="T281" s="372">
        <v>32</v>
      </c>
      <c r="U281" s="373">
        <v>32</v>
      </c>
      <c r="V281" s="372" t="s">
        <v>102</v>
      </c>
      <c r="W281" s="257">
        <v>32</v>
      </c>
      <c r="X281" s="374">
        <v>32</v>
      </c>
      <c r="Y281" s="257">
        <v>32</v>
      </c>
      <c r="Z281" s="375">
        <v>32</v>
      </c>
      <c r="AA281" s="594">
        <f>26000000</f>
        <v>26000000</v>
      </c>
      <c r="AB281" s="595">
        <v>0</v>
      </c>
      <c r="AC281" s="595">
        <v>100000000</v>
      </c>
      <c r="AD281" s="595">
        <v>0</v>
      </c>
      <c r="AE281" s="595">
        <v>0</v>
      </c>
      <c r="AF281" s="595">
        <v>0</v>
      </c>
      <c r="AG281" s="595">
        <f t="shared" ref="AG281" si="209">SUM(AA281:AF281)</f>
        <v>126000000</v>
      </c>
      <c r="AH281" s="595">
        <f t="shared" ref="AH281:AM281" si="210">AA281*1.035</f>
        <v>26909999.999999996</v>
      </c>
      <c r="AI281" s="595">
        <f t="shared" si="210"/>
        <v>0</v>
      </c>
      <c r="AJ281" s="595">
        <f t="shared" si="210"/>
        <v>103499999.99999999</v>
      </c>
      <c r="AK281" s="595">
        <f t="shared" si="210"/>
        <v>0</v>
      </c>
      <c r="AL281" s="595">
        <f t="shared" si="210"/>
        <v>0</v>
      </c>
      <c r="AM281" s="595">
        <f t="shared" si="210"/>
        <v>0</v>
      </c>
      <c r="AN281" s="595">
        <f t="shared" ref="AN281" si="211">SUM(AH281:AM281)</f>
        <v>130409999.99999999</v>
      </c>
      <c r="AO281" s="595">
        <f t="shared" ref="AO281:BA281" si="212">AH281*1.035</f>
        <v>27851849.999999993</v>
      </c>
      <c r="AP281" s="595">
        <f t="shared" si="212"/>
        <v>0</v>
      </c>
      <c r="AQ281" s="595">
        <f t="shared" si="212"/>
        <v>107122499.99999997</v>
      </c>
      <c r="AR281" s="595">
        <f t="shared" si="212"/>
        <v>0</v>
      </c>
      <c r="AS281" s="595">
        <f t="shared" si="212"/>
        <v>0</v>
      </c>
      <c r="AT281" s="595">
        <f t="shared" si="212"/>
        <v>0</v>
      </c>
      <c r="AU281" s="595">
        <f t="shared" si="212"/>
        <v>134974349.99999997</v>
      </c>
      <c r="AV281" s="595">
        <f t="shared" si="212"/>
        <v>28826664.749999989</v>
      </c>
      <c r="AW281" s="595">
        <f t="shared" si="212"/>
        <v>0</v>
      </c>
      <c r="AX281" s="595">
        <f t="shared" si="212"/>
        <v>110871787.49999996</v>
      </c>
      <c r="AY281" s="595">
        <f t="shared" si="212"/>
        <v>0</v>
      </c>
      <c r="AZ281" s="595">
        <f t="shared" si="212"/>
        <v>0</v>
      </c>
      <c r="BA281" s="595">
        <f t="shared" si="212"/>
        <v>0</v>
      </c>
      <c r="BB281" s="595">
        <f t="shared" ref="BB281" si="213">SUM(AV281:BA281)</f>
        <v>139698452.24999994</v>
      </c>
      <c r="BC281" s="663">
        <f t="shared" ref="BC281" si="214">+BB281+AU281+AN281+AG281</f>
        <v>531082802.24999988</v>
      </c>
      <c r="BD281" s="304"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6" t="s">
        <v>1568</v>
      </c>
      <c r="EM281" s="321" t="s">
        <v>1566</v>
      </c>
      <c r="EN281" s="277" t="s">
        <v>1567</v>
      </c>
      <c r="EO281" s="277">
        <v>32</v>
      </c>
      <c r="EP281" s="277">
        <v>32</v>
      </c>
      <c r="EQ281" s="278">
        <v>32</v>
      </c>
      <c r="ER281" s="278">
        <v>32</v>
      </c>
      <c r="ES281" s="278">
        <v>32</v>
      </c>
      <c r="ET281" s="843">
        <v>32</v>
      </c>
    </row>
    <row r="282" spans="1:150" ht="57" customHeight="1" thickBot="1" x14ac:dyDescent="0.25">
      <c r="A282" s="772" t="s">
        <v>103</v>
      </c>
      <c r="B282" s="433" t="s">
        <v>104</v>
      </c>
      <c r="C282" s="434" t="s">
        <v>1452</v>
      </c>
      <c r="D282" s="434"/>
      <c r="E282" s="8" t="s">
        <v>530</v>
      </c>
      <c r="F282" s="284" t="str">
        <f t="shared" si="202"/>
        <v>E4.P_C</v>
      </c>
      <c r="G282" s="569" t="s">
        <v>413</v>
      </c>
      <c r="H282" s="569" t="s">
        <v>581</v>
      </c>
      <c r="I282" s="451"/>
      <c r="J282" s="344" t="s">
        <v>61</v>
      </c>
      <c r="K282" s="404" t="str">
        <f t="shared" si="203"/>
        <v>E4.P_C.MR1</v>
      </c>
      <c r="L282" s="429" t="s">
        <v>561</v>
      </c>
      <c r="M282" s="430" t="s">
        <v>1565</v>
      </c>
      <c r="N282" s="392">
        <v>13959</v>
      </c>
      <c r="O282" s="431">
        <v>15355</v>
      </c>
      <c r="P282" s="394" t="s">
        <v>87</v>
      </c>
      <c r="Q282" s="395" t="str">
        <f t="shared" si="204"/>
        <v>E4.P_C.MR1-MP02-1</v>
      </c>
      <c r="R282" s="480" t="s">
        <v>1570</v>
      </c>
      <c r="S282" s="340" t="s">
        <v>1571</v>
      </c>
      <c r="T282" s="354">
        <v>4</v>
      </c>
      <c r="U282" s="355">
        <v>5</v>
      </c>
      <c r="V282" s="354" t="s">
        <v>67</v>
      </c>
      <c r="W282" s="356">
        <v>1</v>
      </c>
      <c r="X282" s="357">
        <v>1</v>
      </c>
      <c r="Y282" s="356">
        <v>1</v>
      </c>
      <c r="Z282" s="358">
        <v>1</v>
      </c>
      <c r="AA282" s="301"/>
      <c r="AB282" s="302"/>
      <c r="AC282" s="302"/>
      <c r="AD282" s="302"/>
      <c r="AE282" s="302"/>
      <c r="AF282" s="302"/>
      <c r="AG282" s="302"/>
      <c r="AH282" s="302"/>
      <c r="AI282" s="302"/>
      <c r="AJ282" s="302"/>
      <c r="AK282" s="302"/>
      <c r="AL282" s="302"/>
      <c r="AM282" s="302"/>
      <c r="AN282" s="302"/>
      <c r="AO282" s="302"/>
      <c r="AP282" s="302"/>
      <c r="AQ282" s="302"/>
      <c r="AR282" s="302"/>
      <c r="AS282" s="302"/>
      <c r="AT282" s="302"/>
      <c r="AU282" s="302"/>
      <c r="AV282" s="302"/>
      <c r="AW282" s="302"/>
      <c r="AX282" s="302"/>
      <c r="AY282" s="302"/>
      <c r="AZ282" s="302"/>
      <c r="BA282" s="302"/>
      <c r="BB282" s="302"/>
      <c r="BC282" s="303"/>
      <c r="BD282" s="304"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6" t="s">
        <v>1572</v>
      </c>
      <c r="EM282" s="321" t="s">
        <v>1570</v>
      </c>
      <c r="EN282" s="277" t="s">
        <v>1571</v>
      </c>
      <c r="EO282" s="651">
        <v>4</v>
      </c>
      <c r="EP282" s="840">
        <v>5</v>
      </c>
      <c r="EQ282" s="841">
        <v>1</v>
      </c>
      <c r="ER282" s="841">
        <v>1</v>
      </c>
      <c r="ES282" s="841">
        <v>2</v>
      </c>
      <c r="ET282" s="856">
        <v>1</v>
      </c>
    </row>
    <row r="283" spans="1:150" ht="123.75" customHeight="1" x14ac:dyDescent="0.2">
      <c r="A283" s="772" t="s">
        <v>103</v>
      </c>
      <c r="B283" s="433" t="s">
        <v>104</v>
      </c>
      <c r="C283" s="434" t="s">
        <v>1452</v>
      </c>
      <c r="D283" s="435" t="s">
        <v>1174</v>
      </c>
      <c r="E283" s="3" t="s">
        <v>641</v>
      </c>
      <c r="F283" s="436" t="str">
        <f t="shared" si="202"/>
        <v>E4.P_D</v>
      </c>
      <c r="G283" s="437" t="s">
        <v>424</v>
      </c>
      <c r="H283" s="482" t="s">
        <v>589</v>
      </c>
      <c r="I283" s="408" t="s">
        <v>1574</v>
      </c>
      <c r="J283" s="439" t="s">
        <v>61</v>
      </c>
      <c r="K283" s="402" t="str">
        <f t="shared" si="203"/>
        <v>E4.P_D.MR1</v>
      </c>
      <c r="L283" s="364" t="s">
        <v>568</v>
      </c>
      <c r="M283" s="365" t="s">
        <v>1575</v>
      </c>
      <c r="N283" s="484">
        <v>1</v>
      </c>
      <c r="O283" s="484">
        <v>4</v>
      </c>
      <c r="P283" s="648" t="s">
        <v>64</v>
      </c>
      <c r="Q283" s="648" t="str">
        <f t="shared" si="204"/>
        <v>E4.P_D.MR1-MP01-1</v>
      </c>
      <c r="R283" s="626" t="s">
        <v>1576</v>
      </c>
      <c r="S283" s="524" t="s">
        <v>1577</v>
      </c>
      <c r="T283" s="525">
        <v>1</v>
      </c>
      <c r="U283" s="526">
        <v>1</v>
      </c>
      <c r="V283" s="525" t="s">
        <v>102</v>
      </c>
      <c r="W283" s="629">
        <v>0.5</v>
      </c>
      <c r="X283" s="630">
        <v>0.5</v>
      </c>
      <c r="Y283" s="527">
        <v>0</v>
      </c>
      <c r="Z283" s="673">
        <v>0</v>
      </c>
      <c r="AA283" s="594">
        <v>1364481705</v>
      </c>
      <c r="AB283" s="595">
        <v>0</v>
      </c>
      <c r="AC283" s="595">
        <v>100000000</v>
      </c>
      <c r="AD283" s="595">
        <v>0</v>
      </c>
      <c r="AE283" s="595">
        <v>0</v>
      </c>
      <c r="AF283" s="595">
        <v>420419925</v>
      </c>
      <c r="AG283" s="595">
        <f t="shared" ref="AG283" si="215">SUM(AA283:AF283)</f>
        <v>1884901630</v>
      </c>
      <c r="AH283" s="595">
        <v>1412238564.675</v>
      </c>
      <c r="AI283" s="595">
        <v>0</v>
      </c>
      <c r="AJ283" s="595">
        <v>103499999.99999999</v>
      </c>
      <c r="AK283" s="595">
        <v>0</v>
      </c>
      <c r="AL283" s="595">
        <v>0</v>
      </c>
      <c r="AM283" s="595">
        <f>+AF283*1.035</f>
        <v>435134622.37499994</v>
      </c>
      <c r="AN283" s="595">
        <f t="shared" ref="AN283" si="216">SUM(AH283:AM283)</f>
        <v>1950873187.05</v>
      </c>
      <c r="AO283" s="595">
        <v>1461666914.4386249</v>
      </c>
      <c r="AP283" s="595">
        <v>0</v>
      </c>
      <c r="AQ283" s="595">
        <v>107122499.99999997</v>
      </c>
      <c r="AR283" s="595">
        <v>0</v>
      </c>
      <c r="AS283" s="595">
        <v>0</v>
      </c>
      <c r="AT283" s="595">
        <f>+AM283*1.035</f>
        <v>450364334.15812492</v>
      </c>
      <c r="AU283" s="595">
        <f t="shared" ref="AU283" si="217">AN283*1.035</f>
        <v>2019153748.5967498</v>
      </c>
      <c r="AV283" s="595">
        <v>1512825256.4439769</v>
      </c>
      <c r="AW283" s="595">
        <v>0</v>
      </c>
      <c r="AX283" s="595">
        <v>110871787.49999996</v>
      </c>
      <c r="AY283" s="595">
        <v>0</v>
      </c>
      <c r="AZ283" s="595">
        <v>0</v>
      </c>
      <c r="BA283" s="595">
        <f>+AT283*1.035</f>
        <v>466127085.85365927</v>
      </c>
      <c r="BB283" s="595">
        <f t="shared" ref="BB283" si="218">SUM(AV283:BA283)</f>
        <v>2089824129.797636</v>
      </c>
      <c r="BC283" s="663">
        <f t="shared" ref="BC283" si="219">+BB283+AU283+AN283+AG283</f>
        <v>7944752695.4443855</v>
      </c>
      <c r="BD283" s="304"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4" t="s">
        <v>1579</v>
      </c>
      <c r="EM283" s="321" t="s">
        <v>1576</v>
      </c>
      <c r="EN283" s="277" t="s">
        <v>1577</v>
      </c>
      <c r="EO283" s="277">
        <v>1</v>
      </c>
      <c r="EP283" s="277">
        <v>1</v>
      </c>
      <c r="EQ283" s="279">
        <v>0.5</v>
      </c>
      <c r="ER283" s="838">
        <v>0</v>
      </c>
      <c r="ES283" s="278">
        <v>0</v>
      </c>
      <c r="ET283" s="839">
        <v>0.5</v>
      </c>
    </row>
    <row r="284" spans="1:150" ht="39" customHeight="1" x14ac:dyDescent="0.2">
      <c r="A284" s="772" t="s">
        <v>103</v>
      </c>
      <c r="B284" s="433" t="s">
        <v>104</v>
      </c>
      <c r="C284" s="434" t="s">
        <v>1452</v>
      </c>
      <c r="D284" s="434"/>
      <c r="E284" s="8" t="s">
        <v>641</v>
      </c>
      <c r="F284" s="284" t="str">
        <f t="shared" si="202"/>
        <v>E4.P_D</v>
      </c>
      <c r="G284" s="457" t="s">
        <v>424</v>
      </c>
      <c r="H284" s="457" t="s">
        <v>589</v>
      </c>
      <c r="I284" s="447"/>
      <c r="J284" s="287" t="s">
        <v>61</v>
      </c>
      <c r="K284" s="288" t="str">
        <f t="shared" si="203"/>
        <v>E4.P_D.MR1</v>
      </c>
      <c r="L284" s="516" t="s">
        <v>568</v>
      </c>
      <c r="M284" s="517" t="s">
        <v>1575</v>
      </c>
      <c r="N284" s="496">
        <v>1</v>
      </c>
      <c r="O284" s="496">
        <v>4</v>
      </c>
      <c r="P284" s="497" t="s">
        <v>74</v>
      </c>
      <c r="Q284" s="497" t="str">
        <f t="shared" si="204"/>
        <v>E4.P_D.MR1-MP01-2</v>
      </c>
      <c r="R284" s="632" t="s">
        <v>1576</v>
      </c>
      <c r="S284" s="533" t="s">
        <v>1581</v>
      </c>
      <c r="T284" s="534">
        <v>1</v>
      </c>
      <c r="U284" s="535">
        <v>1</v>
      </c>
      <c r="V284" s="534" t="s">
        <v>102</v>
      </c>
      <c r="W284" s="538">
        <v>0</v>
      </c>
      <c r="X284" s="679">
        <v>1</v>
      </c>
      <c r="Y284" s="538">
        <v>0</v>
      </c>
      <c r="Z284" s="539">
        <v>0</v>
      </c>
      <c r="AA284" s="540"/>
      <c r="AB284" s="541"/>
      <c r="AC284" s="541"/>
      <c r="AD284" s="541"/>
      <c r="AE284" s="541"/>
      <c r="AF284" s="541"/>
      <c r="AG284" s="541"/>
      <c r="AH284" s="541"/>
      <c r="AI284" s="541"/>
      <c r="AJ284" s="541"/>
      <c r="AK284" s="541"/>
      <c r="AL284" s="541"/>
      <c r="AM284" s="541"/>
      <c r="AN284" s="541"/>
      <c r="AO284" s="541"/>
      <c r="AP284" s="541"/>
      <c r="AQ284" s="541"/>
      <c r="AR284" s="541"/>
      <c r="AS284" s="541"/>
      <c r="AT284" s="541"/>
      <c r="AU284" s="541"/>
      <c r="AV284" s="541"/>
      <c r="AW284" s="541"/>
      <c r="AX284" s="541"/>
      <c r="AY284" s="541"/>
      <c r="AZ284" s="541"/>
      <c r="BA284" s="541"/>
      <c r="BB284" s="541"/>
      <c r="BC284" s="542"/>
      <c r="BD284" s="304"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4" t="s">
        <v>1582</v>
      </c>
      <c r="EM284" s="321" t="s">
        <v>1576</v>
      </c>
      <c r="EN284" s="277" t="s">
        <v>1581</v>
      </c>
      <c r="EO284" s="277">
        <v>1</v>
      </c>
      <c r="EP284" s="840">
        <v>1</v>
      </c>
      <c r="EQ284" s="841">
        <v>0</v>
      </c>
      <c r="ER284" s="848">
        <v>0</v>
      </c>
      <c r="ES284" s="841">
        <v>0</v>
      </c>
      <c r="ET284" s="849">
        <v>1</v>
      </c>
    </row>
    <row r="285" spans="1:150" ht="48.75" customHeight="1" x14ac:dyDescent="0.2">
      <c r="A285" s="772" t="s">
        <v>103</v>
      </c>
      <c r="B285" s="433" t="s">
        <v>104</v>
      </c>
      <c r="C285" s="434" t="s">
        <v>1452</v>
      </c>
      <c r="D285" s="434"/>
      <c r="E285" s="8" t="s">
        <v>641</v>
      </c>
      <c r="F285" s="284" t="str">
        <f t="shared" si="202"/>
        <v>E4.P_D</v>
      </c>
      <c r="G285" s="457" t="s">
        <v>424</v>
      </c>
      <c r="H285" s="457" t="s">
        <v>589</v>
      </c>
      <c r="I285" s="447"/>
      <c r="J285" s="287" t="s">
        <v>61</v>
      </c>
      <c r="K285" s="288" t="str">
        <f t="shared" si="203"/>
        <v>E4.P_D.MR1</v>
      </c>
      <c r="L285" s="516" t="s">
        <v>568</v>
      </c>
      <c r="M285" s="517" t="s">
        <v>1575</v>
      </c>
      <c r="N285" s="496">
        <v>1</v>
      </c>
      <c r="O285" s="496">
        <v>4</v>
      </c>
      <c r="P285" s="497" t="s">
        <v>87</v>
      </c>
      <c r="Q285" s="497" t="str">
        <f t="shared" si="204"/>
        <v>E4.P_D.MR1-MP02-1</v>
      </c>
      <c r="R285" s="532" t="s">
        <v>1584</v>
      </c>
      <c r="S285" s="699" t="s">
        <v>1585</v>
      </c>
      <c r="T285" s="744">
        <v>0.5</v>
      </c>
      <c r="U285" s="675">
        <v>1</v>
      </c>
      <c r="V285" s="674" t="s">
        <v>67</v>
      </c>
      <c r="W285" s="538">
        <v>0</v>
      </c>
      <c r="X285" s="537">
        <v>0.5</v>
      </c>
      <c r="Y285" s="549">
        <v>0.25</v>
      </c>
      <c r="Z285" s="551">
        <v>0.25</v>
      </c>
      <c r="AA285" s="676"/>
      <c r="AB285" s="677"/>
      <c r="AC285" s="677"/>
      <c r="AD285" s="677"/>
      <c r="AE285" s="677"/>
      <c r="AF285" s="677"/>
      <c r="AG285" s="677"/>
      <c r="AH285" s="677"/>
      <c r="AI285" s="677"/>
      <c r="AJ285" s="677"/>
      <c r="AK285" s="677"/>
      <c r="AL285" s="677"/>
      <c r="AM285" s="677"/>
      <c r="AN285" s="677"/>
      <c r="AO285" s="677"/>
      <c r="AP285" s="677"/>
      <c r="AQ285" s="677"/>
      <c r="AR285" s="677"/>
      <c r="AS285" s="677"/>
      <c r="AT285" s="677"/>
      <c r="AU285" s="677"/>
      <c r="AV285" s="677"/>
      <c r="AW285" s="677"/>
      <c r="AX285" s="677"/>
      <c r="AY285" s="677"/>
      <c r="AZ285" s="677"/>
      <c r="BA285" s="677"/>
      <c r="BB285" s="677"/>
      <c r="BC285" s="678"/>
      <c r="BD285" s="304"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4" t="s">
        <v>1586</v>
      </c>
      <c r="EM285" s="275" t="s">
        <v>1584</v>
      </c>
      <c r="EN285" s="276" t="s">
        <v>1585</v>
      </c>
      <c r="EO285" s="656">
        <v>0.5</v>
      </c>
      <c r="EP285" s="389">
        <v>1</v>
      </c>
      <c r="EQ285" s="278">
        <v>0</v>
      </c>
      <c r="ER285" s="279">
        <v>0.5</v>
      </c>
      <c r="ES285" s="332">
        <v>0.25</v>
      </c>
      <c r="ET285" s="842">
        <v>0.25</v>
      </c>
    </row>
    <row r="286" spans="1:150" ht="50.25" customHeight="1" x14ac:dyDescent="0.2">
      <c r="A286" s="772" t="s">
        <v>103</v>
      </c>
      <c r="B286" s="433" t="s">
        <v>104</v>
      </c>
      <c r="C286" s="434" t="s">
        <v>1452</v>
      </c>
      <c r="D286" s="434"/>
      <c r="E286" s="8" t="s">
        <v>641</v>
      </c>
      <c r="F286" s="284" t="str">
        <f t="shared" si="202"/>
        <v>E4.P_D</v>
      </c>
      <c r="G286" s="457" t="s">
        <v>424</v>
      </c>
      <c r="H286" s="457" t="s">
        <v>589</v>
      </c>
      <c r="I286" s="447"/>
      <c r="J286" s="287" t="s">
        <v>61</v>
      </c>
      <c r="K286" s="288" t="str">
        <f t="shared" si="203"/>
        <v>E4.P_D.MR1</v>
      </c>
      <c r="L286" s="516" t="s">
        <v>568</v>
      </c>
      <c r="M286" s="517" t="s">
        <v>1575</v>
      </c>
      <c r="N286" s="496">
        <v>1</v>
      </c>
      <c r="O286" s="496">
        <v>4</v>
      </c>
      <c r="P286" s="497" t="s">
        <v>1271</v>
      </c>
      <c r="Q286" s="497" t="str">
        <f t="shared" si="204"/>
        <v>E4.P_D.MR1-MP02-2</v>
      </c>
      <c r="R286" s="532" t="s">
        <v>1584</v>
      </c>
      <c r="S286" s="699" t="s">
        <v>1588</v>
      </c>
      <c r="T286" s="534">
        <v>0.7</v>
      </c>
      <c r="U286" s="535">
        <v>1</v>
      </c>
      <c r="V286" s="534" t="s">
        <v>67</v>
      </c>
      <c r="W286" s="536">
        <v>0.5</v>
      </c>
      <c r="X286" s="537">
        <v>0.5</v>
      </c>
      <c r="Y286" s="538">
        <v>0</v>
      </c>
      <c r="Z286" s="539">
        <v>0</v>
      </c>
      <c r="AA286" s="540"/>
      <c r="AB286" s="541"/>
      <c r="AC286" s="541"/>
      <c r="AD286" s="541"/>
      <c r="AE286" s="541"/>
      <c r="AF286" s="541"/>
      <c r="AG286" s="541"/>
      <c r="AH286" s="541"/>
      <c r="AI286" s="541"/>
      <c r="AJ286" s="541"/>
      <c r="AK286" s="541"/>
      <c r="AL286" s="541"/>
      <c r="AM286" s="541"/>
      <c r="AN286" s="541"/>
      <c r="AO286" s="541"/>
      <c r="AP286" s="541"/>
      <c r="AQ286" s="541"/>
      <c r="AR286" s="541"/>
      <c r="AS286" s="541"/>
      <c r="AT286" s="541"/>
      <c r="AU286" s="541"/>
      <c r="AV286" s="541"/>
      <c r="AW286" s="541"/>
      <c r="AX286" s="541"/>
      <c r="AY286" s="541"/>
      <c r="AZ286" s="541"/>
      <c r="BA286" s="541"/>
      <c r="BB286" s="541"/>
      <c r="BC286" s="542"/>
      <c r="BD286" s="304"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4" t="s">
        <v>1589</v>
      </c>
      <c r="EM286" s="275" t="s">
        <v>1584</v>
      </c>
      <c r="EN286" s="276" t="s">
        <v>1588</v>
      </c>
      <c r="EO286" s="277">
        <v>0.7</v>
      </c>
      <c r="EP286" s="277">
        <v>1</v>
      </c>
      <c r="EQ286" s="279">
        <v>0.5</v>
      </c>
      <c r="ER286" s="844">
        <v>0.25</v>
      </c>
      <c r="ES286" s="844">
        <v>0.25</v>
      </c>
      <c r="ET286" s="843">
        <v>0</v>
      </c>
    </row>
    <row r="287" spans="1:150" ht="37.5" customHeight="1" x14ac:dyDescent="0.2">
      <c r="A287" s="772" t="s">
        <v>103</v>
      </c>
      <c r="B287" s="433" t="s">
        <v>104</v>
      </c>
      <c r="C287" s="434" t="s">
        <v>1452</v>
      </c>
      <c r="D287" s="434"/>
      <c r="E287" s="8" t="s">
        <v>641</v>
      </c>
      <c r="F287" s="284" t="str">
        <f t="shared" si="202"/>
        <v>E4.P_D</v>
      </c>
      <c r="G287" s="457" t="s">
        <v>424</v>
      </c>
      <c r="H287" s="457" t="s">
        <v>589</v>
      </c>
      <c r="I287" s="447"/>
      <c r="J287" s="287" t="s">
        <v>61</v>
      </c>
      <c r="K287" s="288" t="str">
        <f t="shared" si="203"/>
        <v>E4.P_D.MR1</v>
      </c>
      <c r="L287" s="516" t="s">
        <v>568</v>
      </c>
      <c r="M287" s="517" t="s">
        <v>1575</v>
      </c>
      <c r="N287" s="496">
        <v>1</v>
      </c>
      <c r="O287" s="496">
        <v>4</v>
      </c>
      <c r="P287" s="497" t="s">
        <v>99</v>
      </c>
      <c r="Q287" s="497" t="str">
        <f t="shared" si="204"/>
        <v>E4.P_D.MR1-MP03-1</v>
      </c>
      <c r="R287" s="632" t="s">
        <v>1591</v>
      </c>
      <c r="S287" s="533" t="s">
        <v>1531</v>
      </c>
      <c r="T287" s="744">
        <v>0.5</v>
      </c>
      <c r="U287" s="675">
        <v>1</v>
      </c>
      <c r="V287" s="674" t="s">
        <v>67</v>
      </c>
      <c r="W287" s="549">
        <v>0.25</v>
      </c>
      <c r="X287" s="550">
        <v>0.25</v>
      </c>
      <c r="Y287" s="549">
        <v>0.25</v>
      </c>
      <c r="Z287" s="551">
        <v>0.25</v>
      </c>
      <c r="AA287" s="676"/>
      <c r="AB287" s="677"/>
      <c r="AC287" s="677"/>
      <c r="AD287" s="677"/>
      <c r="AE287" s="677"/>
      <c r="AF287" s="677"/>
      <c r="AG287" s="677"/>
      <c r="AH287" s="677"/>
      <c r="AI287" s="677"/>
      <c r="AJ287" s="677"/>
      <c r="AK287" s="677"/>
      <c r="AL287" s="677"/>
      <c r="AM287" s="677"/>
      <c r="AN287" s="677"/>
      <c r="AO287" s="677"/>
      <c r="AP287" s="677"/>
      <c r="AQ287" s="677"/>
      <c r="AR287" s="677"/>
      <c r="AS287" s="677"/>
      <c r="AT287" s="677"/>
      <c r="AU287" s="677"/>
      <c r="AV287" s="677"/>
      <c r="AW287" s="677"/>
      <c r="AX287" s="677"/>
      <c r="AY287" s="677"/>
      <c r="AZ287" s="677"/>
      <c r="BA287" s="677"/>
      <c r="BB287" s="677"/>
      <c r="BC287" s="678"/>
      <c r="BD287" s="304"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4" t="s">
        <v>1592</v>
      </c>
      <c r="EM287" s="321" t="s">
        <v>1591</v>
      </c>
      <c r="EN287" s="277" t="s">
        <v>1531</v>
      </c>
      <c r="EO287" s="656">
        <v>0.5</v>
      </c>
      <c r="EP287" s="389">
        <v>1</v>
      </c>
      <c r="EQ287" s="332">
        <v>0.25</v>
      </c>
      <c r="ER287" s="332">
        <v>0.25</v>
      </c>
      <c r="ES287" s="332">
        <v>0.25</v>
      </c>
      <c r="ET287" s="842">
        <v>0.25</v>
      </c>
    </row>
    <row r="288" spans="1:150" ht="37.5" customHeight="1" x14ac:dyDescent="0.2">
      <c r="A288" s="772" t="s">
        <v>103</v>
      </c>
      <c r="B288" s="433" t="s">
        <v>104</v>
      </c>
      <c r="C288" s="434" t="s">
        <v>1452</v>
      </c>
      <c r="D288" s="434"/>
      <c r="E288" s="8" t="s">
        <v>641</v>
      </c>
      <c r="F288" s="284" t="str">
        <f t="shared" si="202"/>
        <v>E4.P_D</v>
      </c>
      <c r="G288" s="457" t="s">
        <v>424</v>
      </c>
      <c r="H288" s="457" t="s">
        <v>589</v>
      </c>
      <c r="I288" s="447"/>
      <c r="J288" s="287" t="s">
        <v>61</v>
      </c>
      <c r="K288" s="288" t="str">
        <f t="shared" si="203"/>
        <v>E4.P_D.MR1</v>
      </c>
      <c r="L288" s="516" t="s">
        <v>568</v>
      </c>
      <c r="M288" s="517" t="s">
        <v>1575</v>
      </c>
      <c r="N288" s="496">
        <v>1</v>
      </c>
      <c r="O288" s="496">
        <v>4</v>
      </c>
      <c r="P288" s="497" t="s">
        <v>112</v>
      </c>
      <c r="Q288" s="497" t="str">
        <f t="shared" si="204"/>
        <v>E4.P_D.MR1-MP04-1</v>
      </c>
      <c r="R288" s="532" t="s">
        <v>1594</v>
      </c>
      <c r="S288" s="699" t="s">
        <v>1595</v>
      </c>
      <c r="T288" s="674">
        <v>1</v>
      </c>
      <c r="U288" s="675">
        <v>4</v>
      </c>
      <c r="V288" s="674" t="s">
        <v>67</v>
      </c>
      <c r="W288" s="538">
        <v>1</v>
      </c>
      <c r="X288" s="679">
        <v>1</v>
      </c>
      <c r="Y288" s="538">
        <v>1</v>
      </c>
      <c r="Z288" s="539">
        <v>1</v>
      </c>
      <c r="AA288" s="676"/>
      <c r="AB288" s="677"/>
      <c r="AC288" s="677"/>
      <c r="AD288" s="677"/>
      <c r="AE288" s="677"/>
      <c r="AF288" s="677"/>
      <c r="AG288" s="677"/>
      <c r="AH288" s="677"/>
      <c r="AI288" s="677"/>
      <c r="AJ288" s="677"/>
      <c r="AK288" s="677"/>
      <c r="AL288" s="677"/>
      <c r="AM288" s="677"/>
      <c r="AN288" s="677"/>
      <c r="AO288" s="677"/>
      <c r="AP288" s="677"/>
      <c r="AQ288" s="677"/>
      <c r="AR288" s="677"/>
      <c r="AS288" s="677"/>
      <c r="AT288" s="677"/>
      <c r="AU288" s="677"/>
      <c r="AV288" s="677"/>
      <c r="AW288" s="677"/>
      <c r="AX288" s="677"/>
      <c r="AY288" s="677"/>
      <c r="AZ288" s="677"/>
      <c r="BA288" s="677"/>
      <c r="BB288" s="677"/>
      <c r="BC288" s="678"/>
      <c r="BD288" s="304"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4" t="s">
        <v>1596</v>
      </c>
      <c r="EM288" s="275" t="s">
        <v>1594</v>
      </c>
      <c r="EN288" s="276" t="s">
        <v>1595</v>
      </c>
      <c r="EO288" s="389">
        <v>1</v>
      </c>
      <c r="EP288" s="389">
        <v>4</v>
      </c>
      <c r="EQ288" s="278">
        <v>1</v>
      </c>
      <c r="ER288" s="278">
        <v>1</v>
      </c>
      <c r="ES288" s="278">
        <v>1</v>
      </c>
      <c r="ET288" s="843">
        <v>1</v>
      </c>
    </row>
    <row r="289" spans="1:150" ht="35.25" customHeight="1" x14ac:dyDescent="0.2">
      <c r="A289" s="772" t="s">
        <v>103</v>
      </c>
      <c r="B289" s="433" t="s">
        <v>104</v>
      </c>
      <c r="C289" s="434" t="s">
        <v>1452</v>
      </c>
      <c r="D289" s="434"/>
      <c r="E289" s="8" t="s">
        <v>641</v>
      </c>
      <c r="F289" s="284" t="str">
        <f t="shared" si="202"/>
        <v>E4.P_D</v>
      </c>
      <c r="G289" s="457" t="s">
        <v>424</v>
      </c>
      <c r="H289" s="457" t="s">
        <v>589</v>
      </c>
      <c r="I289" s="447"/>
      <c r="J289" s="287" t="s">
        <v>61</v>
      </c>
      <c r="K289" s="288" t="str">
        <f t="shared" si="203"/>
        <v>E4.P_D.MR1</v>
      </c>
      <c r="L289" s="516" t="s">
        <v>568</v>
      </c>
      <c r="M289" s="517" t="s">
        <v>1575</v>
      </c>
      <c r="N289" s="496">
        <v>1</v>
      </c>
      <c r="O289" s="496">
        <v>4</v>
      </c>
      <c r="P289" s="497" t="s">
        <v>1364</v>
      </c>
      <c r="Q289" s="497" t="str">
        <f t="shared" si="204"/>
        <v>E4.P_D.MR1-MP04-2</v>
      </c>
      <c r="R289" s="532" t="s">
        <v>1594</v>
      </c>
      <c r="S289" s="699" t="s">
        <v>1598</v>
      </c>
      <c r="T289" s="674">
        <v>1</v>
      </c>
      <c r="U289" s="675">
        <v>4</v>
      </c>
      <c r="V289" s="674" t="s">
        <v>67</v>
      </c>
      <c r="W289" s="538">
        <v>1</v>
      </c>
      <c r="X289" s="679">
        <v>1</v>
      </c>
      <c r="Y289" s="538">
        <v>1</v>
      </c>
      <c r="Z289" s="539">
        <v>1</v>
      </c>
      <c r="AA289" s="676"/>
      <c r="AB289" s="677"/>
      <c r="AC289" s="677"/>
      <c r="AD289" s="677"/>
      <c r="AE289" s="677"/>
      <c r="AF289" s="677"/>
      <c r="AG289" s="677"/>
      <c r="AH289" s="677"/>
      <c r="AI289" s="677"/>
      <c r="AJ289" s="677"/>
      <c r="AK289" s="677"/>
      <c r="AL289" s="677"/>
      <c r="AM289" s="677"/>
      <c r="AN289" s="677"/>
      <c r="AO289" s="677"/>
      <c r="AP289" s="677"/>
      <c r="AQ289" s="677"/>
      <c r="AR289" s="677"/>
      <c r="AS289" s="677"/>
      <c r="AT289" s="677"/>
      <c r="AU289" s="677"/>
      <c r="AV289" s="677"/>
      <c r="AW289" s="677"/>
      <c r="AX289" s="677"/>
      <c r="AY289" s="677"/>
      <c r="AZ289" s="677"/>
      <c r="BA289" s="677"/>
      <c r="BB289" s="677"/>
      <c r="BC289" s="678"/>
      <c r="BD289" s="304"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4" t="s">
        <v>1599</v>
      </c>
      <c r="EM289" s="275" t="s">
        <v>1594</v>
      </c>
      <c r="EN289" s="276" t="s">
        <v>1598</v>
      </c>
      <c r="EO289" s="389">
        <v>1</v>
      </c>
      <c r="EP289" s="389">
        <v>4</v>
      </c>
      <c r="EQ289" s="278">
        <v>1</v>
      </c>
      <c r="ER289" s="278">
        <v>1</v>
      </c>
      <c r="ES289" s="278">
        <v>1</v>
      </c>
      <c r="ET289" s="843">
        <v>1</v>
      </c>
    </row>
    <row r="290" spans="1:150" ht="48.75" customHeight="1" x14ac:dyDescent="0.2">
      <c r="A290" s="772" t="s">
        <v>103</v>
      </c>
      <c r="B290" s="433" t="s">
        <v>104</v>
      </c>
      <c r="C290" s="434" t="s">
        <v>1452</v>
      </c>
      <c r="D290" s="434"/>
      <c r="E290" s="8" t="s">
        <v>641</v>
      </c>
      <c r="F290" s="284" t="str">
        <f t="shared" si="202"/>
        <v>E4.P_D</v>
      </c>
      <c r="G290" s="457" t="s">
        <v>424</v>
      </c>
      <c r="H290" s="457" t="s">
        <v>589</v>
      </c>
      <c r="I290" s="447"/>
      <c r="J290" s="287" t="s">
        <v>61</v>
      </c>
      <c r="K290" s="288" t="str">
        <f t="shared" si="203"/>
        <v>E4.P_D.MR1</v>
      </c>
      <c r="L290" s="516" t="s">
        <v>568</v>
      </c>
      <c r="M290" s="517" t="s">
        <v>1575</v>
      </c>
      <c r="N290" s="496">
        <v>1</v>
      </c>
      <c r="O290" s="496">
        <v>4</v>
      </c>
      <c r="P290" s="497" t="s">
        <v>122</v>
      </c>
      <c r="Q290" s="497" t="str">
        <f t="shared" si="204"/>
        <v>E4.P_D.MR1-MP05-1</v>
      </c>
      <c r="R290" s="532" t="s">
        <v>1601</v>
      </c>
      <c r="S290" s="699" t="s">
        <v>1602</v>
      </c>
      <c r="T290" s="674">
        <v>1</v>
      </c>
      <c r="U290" s="675">
        <v>4</v>
      </c>
      <c r="V290" s="674" t="s">
        <v>67</v>
      </c>
      <c r="W290" s="538">
        <v>1</v>
      </c>
      <c r="X290" s="679">
        <v>1</v>
      </c>
      <c r="Y290" s="538">
        <v>1</v>
      </c>
      <c r="Z290" s="539">
        <v>1</v>
      </c>
      <c r="AA290" s="676"/>
      <c r="AB290" s="677"/>
      <c r="AC290" s="677"/>
      <c r="AD290" s="677"/>
      <c r="AE290" s="677"/>
      <c r="AF290" s="677"/>
      <c r="AG290" s="677"/>
      <c r="AH290" s="677"/>
      <c r="AI290" s="677"/>
      <c r="AJ290" s="677"/>
      <c r="AK290" s="677"/>
      <c r="AL290" s="677"/>
      <c r="AM290" s="677"/>
      <c r="AN290" s="677"/>
      <c r="AO290" s="677"/>
      <c r="AP290" s="677"/>
      <c r="AQ290" s="677"/>
      <c r="AR290" s="677"/>
      <c r="AS290" s="677"/>
      <c r="AT290" s="677"/>
      <c r="AU290" s="677"/>
      <c r="AV290" s="677"/>
      <c r="AW290" s="677"/>
      <c r="AX290" s="677"/>
      <c r="AY290" s="677"/>
      <c r="AZ290" s="677"/>
      <c r="BA290" s="677"/>
      <c r="BB290" s="677"/>
      <c r="BC290" s="678"/>
      <c r="BD290" s="304"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4" t="s">
        <v>1603</v>
      </c>
      <c r="EM290" s="275" t="s">
        <v>1601</v>
      </c>
      <c r="EN290" s="276" t="s">
        <v>1602</v>
      </c>
      <c r="EO290" s="389">
        <v>1</v>
      </c>
      <c r="EP290" s="389">
        <v>4</v>
      </c>
      <c r="EQ290" s="278">
        <v>1</v>
      </c>
      <c r="ER290" s="278">
        <v>1</v>
      </c>
      <c r="ES290" s="278">
        <v>1</v>
      </c>
      <c r="ET290" s="843">
        <v>1</v>
      </c>
    </row>
    <row r="291" spans="1:150" ht="47.25" customHeight="1" x14ac:dyDescent="0.2">
      <c r="A291" s="772" t="s">
        <v>103</v>
      </c>
      <c r="B291" s="433" t="s">
        <v>104</v>
      </c>
      <c r="C291" s="434" t="s">
        <v>1452</v>
      </c>
      <c r="D291" s="434"/>
      <c r="E291" s="8" t="s">
        <v>641</v>
      </c>
      <c r="F291" s="284" t="str">
        <f t="shared" si="202"/>
        <v>E4.P_D</v>
      </c>
      <c r="G291" s="457" t="s">
        <v>424</v>
      </c>
      <c r="H291" s="457" t="s">
        <v>589</v>
      </c>
      <c r="I291" s="447"/>
      <c r="J291" s="287" t="s">
        <v>61</v>
      </c>
      <c r="K291" s="288" t="str">
        <f t="shared" si="203"/>
        <v>E4.P_D.MR1</v>
      </c>
      <c r="L291" s="516" t="s">
        <v>568</v>
      </c>
      <c r="M291" s="517" t="s">
        <v>1575</v>
      </c>
      <c r="N291" s="496">
        <v>1</v>
      </c>
      <c r="O291" s="496">
        <v>4</v>
      </c>
      <c r="P291" s="497" t="s">
        <v>1415</v>
      </c>
      <c r="Q291" s="497" t="str">
        <f t="shared" si="204"/>
        <v>E4.P_D.MR1-MP05-2</v>
      </c>
      <c r="R291" s="532" t="s">
        <v>1601</v>
      </c>
      <c r="S291" s="699" t="s">
        <v>1605</v>
      </c>
      <c r="T291" s="674">
        <v>1</v>
      </c>
      <c r="U291" s="675">
        <v>4</v>
      </c>
      <c r="V291" s="674" t="s">
        <v>67</v>
      </c>
      <c r="W291" s="538">
        <v>1</v>
      </c>
      <c r="X291" s="679">
        <v>1</v>
      </c>
      <c r="Y291" s="538">
        <v>1</v>
      </c>
      <c r="Z291" s="539">
        <v>1</v>
      </c>
      <c r="AA291" s="676"/>
      <c r="AB291" s="677"/>
      <c r="AC291" s="677"/>
      <c r="AD291" s="677"/>
      <c r="AE291" s="677"/>
      <c r="AF291" s="677"/>
      <c r="AG291" s="677"/>
      <c r="AH291" s="677"/>
      <c r="AI291" s="677"/>
      <c r="AJ291" s="677"/>
      <c r="AK291" s="677"/>
      <c r="AL291" s="677"/>
      <c r="AM291" s="677"/>
      <c r="AN291" s="677"/>
      <c r="AO291" s="677"/>
      <c r="AP291" s="677"/>
      <c r="AQ291" s="677"/>
      <c r="AR291" s="677"/>
      <c r="AS291" s="677"/>
      <c r="AT291" s="677"/>
      <c r="AU291" s="677"/>
      <c r="AV291" s="677"/>
      <c r="AW291" s="677"/>
      <c r="AX291" s="677"/>
      <c r="AY291" s="677"/>
      <c r="AZ291" s="677"/>
      <c r="BA291" s="677"/>
      <c r="BB291" s="677"/>
      <c r="BC291" s="678"/>
      <c r="BD291" s="304"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4" t="s">
        <v>1606</v>
      </c>
      <c r="EM291" s="275" t="s">
        <v>1601</v>
      </c>
      <c r="EN291" s="276" t="s">
        <v>1605</v>
      </c>
      <c r="EO291" s="389">
        <v>1</v>
      </c>
      <c r="EP291" s="389">
        <v>4</v>
      </c>
      <c r="EQ291" s="278">
        <v>1</v>
      </c>
      <c r="ER291" s="278">
        <v>1</v>
      </c>
      <c r="ES291" s="278">
        <v>1</v>
      </c>
      <c r="ET291" s="843">
        <v>1</v>
      </c>
    </row>
    <row r="292" spans="1:150" ht="50.25" customHeight="1" x14ac:dyDescent="0.2">
      <c r="A292" s="772" t="s">
        <v>103</v>
      </c>
      <c r="B292" s="433" t="s">
        <v>104</v>
      </c>
      <c r="C292" s="434" t="s">
        <v>1452</v>
      </c>
      <c r="D292" s="434"/>
      <c r="E292" s="8" t="s">
        <v>641</v>
      </c>
      <c r="F292" s="284" t="str">
        <f t="shared" si="202"/>
        <v>E4.P_D</v>
      </c>
      <c r="G292" s="457" t="s">
        <v>424</v>
      </c>
      <c r="H292" s="457" t="s">
        <v>589</v>
      </c>
      <c r="I292" s="447"/>
      <c r="J292" s="287" t="s">
        <v>61</v>
      </c>
      <c r="K292" s="288" t="str">
        <f t="shared" si="203"/>
        <v>E4.P_D.MR1</v>
      </c>
      <c r="L292" s="516" t="s">
        <v>568</v>
      </c>
      <c r="M292" s="517" t="s">
        <v>1575</v>
      </c>
      <c r="N292" s="496">
        <v>1</v>
      </c>
      <c r="O292" s="496">
        <v>4</v>
      </c>
      <c r="P292" s="497" t="s">
        <v>132</v>
      </c>
      <c r="Q292" s="497" t="str">
        <f t="shared" si="204"/>
        <v>E4.P_D.MR1-MP06-1</v>
      </c>
      <c r="R292" s="532" t="s">
        <v>1608</v>
      </c>
      <c r="S292" s="699" t="s">
        <v>1609</v>
      </c>
      <c r="T292" s="744">
        <v>0.5</v>
      </c>
      <c r="U292" s="675">
        <v>1</v>
      </c>
      <c r="V292" s="674" t="s">
        <v>67</v>
      </c>
      <c r="W292" s="549">
        <v>0.25</v>
      </c>
      <c r="X292" s="550">
        <v>0.25</v>
      </c>
      <c r="Y292" s="549">
        <v>0.25</v>
      </c>
      <c r="Z292" s="551">
        <v>0.25</v>
      </c>
      <c r="AA292" s="676"/>
      <c r="AB292" s="677"/>
      <c r="AC292" s="677"/>
      <c r="AD292" s="677"/>
      <c r="AE292" s="677"/>
      <c r="AF292" s="677"/>
      <c r="AG292" s="677"/>
      <c r="AH292" s="677"/>
      <c r="AI292" s="677"/>
      <c r="AJ292" s="677"/>
      <c r="AK292" s="677"/>
      <c r="AL292" s="677"/>
      <c r="AM292" s="677"/>
      <c r="AN292" s="677"/>
      <c r="AO292" s="677"/>
      <c r="AP292" s="677"/>
      <c r="AQ292" s="677"/>
      <c r="AR292" s="677"/>
      <c r="AS292" s="677"/>
      <c r="AT292" s="677"/>
      <c r="AU292" s="677"/>
      <c r="AV292" s="677"/>
      <c r="AW292" s="677"/>
      <c r="AX292" s="677"/>
      <c r="AY292" s="677"/>
      <c r="AZ292" s="677"/>
      <c r="BA292" s="677"/>
      <c r="BB292" s="677"/>
      <c r="BC292" s="678"/>
      <c r="BD292" s="304"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4" t="s">
        <v>1610</v>
      </c>
      <c r="EM292" s="275" t="s">
        <v>1608</v>
      </c>
      <c r="EN292" s="276" t="s">
        <v>1609</v>
      </c>
      <c r="EO292" s="656">
        <v>0.5</v>
      </c>
      <c r="EP292" s="389">
        <v>1</v>
      </c>
      <c r="EQ292" s="332">
        <v>0.25</v>
      </c>
      <c r="ER292" s="332">
        <v>0.25</v>
      </c>
      <c r="ES292" s="332">
        <v>0.25</v>
      </c>
      <c r="ET292" s="842">
        <v>0.25</v>
      </c>
    </row>
    <row r="293" spans="1:150" ht="47.25" customHeight="1" x14ac:dyDescent="0.2">
      <c r="A293" s="772" t="s">
        <v>103</v>
      </c>
      <c r="B293" s="433" t="s">
        <v>104</v>
      </c>
      <c r="C293" s="434" t="s">
        <v>1452</v>
      </c>
      <c r="D293" s="434"/>
      <c r="E293" s="8" t="s">
        <v>641</v>
      </c>
      <c r="F293" s="284" t="str">
        <f t="shared" si="202"/>
        <v>E4.P_D</v>
      </c>
      <c r="G293" s="457" t="s">
        <v>424</v>
      </c>
      <c r="H293" s="457" t="s">
        <v>589</v>
      </c>
      <c r="I293" s="447"/>
      <c r="J293" s="287" t="s">
        <v>61</v>
      </c>
      <c r="K293" s="288" t="str">
        <f t="shared" si="203"/>
        <v>E4.P_D.MR1</v>
      </c>
      <c r="L293" s="516" t="s">
        <v>568</v>
      </c>
      <c r="M293" s="517" t="s">
        <v>1575</v>
      </c>
      <c r="N293" s="496">
        <v>1</v>
      </c>
      <c r="O293" s="496">
        <v>4</v>
      </c>
      <c r="P293" s="497" t="s">
        <v>1380</v>
      </c>
      <c r="Q293" s="497" t="str">
        <f t="shared" si="204"/>
        <v>E4.P_D.MR1-MP06-2</v>
      </c>
      <c r="R293" s="532" t="s">
        <v>1612</v>
      </c>
      <c r="S293" s="699" t="s">
        <v>1613</v>
      </c>
      <c r="T293" s="744">
        <v>0.5</v>
      </c>
      <c r="U293" s="675">
        <v>1</v>
      </c>
      <c r="V293" s="674" t="s">
        <v>67</v>
      </c>
      <c r="W293" s="549">
        <v>0.25</v>
      </c>
      <c r="X293" s="550">
        <v>0.25</v>
      </c>
      <c r="Y293" s="549">
        <v>0.25</v>
      </c>
      <c r="Z293" s="551">
        <v>0.25</v>
      </c>
      <c r="AA293" s="676"/>
      <c r="AB293" s="677"/>
      <c r="AC293" s="677"/>
      <c r="AD293" s="677"/>
      <c r="AE293" s="677"/>
      <c r="AF293" s="677"/>
      <c r="AG293" s="677"/>
      <c r="AH293" s="677"/>
      <c r="AI293" s="677"/>
      <c r="AJ293" s="677"/>
      <c r="AK293" s="677"/>
      <c r="AL293" s="677"/>
      <c r="AM293" s="677"/>
      <c r="AN293" s="677"/>
      <c r="AO293" s="677"/>
      <c r="AP293" s="677"/>
      <c r="AQ293" s="677"/>
      <c r="AR293" s="677"/>
      <c r="AS293" s="677"/>
      <c r="AT293" s="677"/>
      <c r="AU293" s="677"/>
      <c r="AV293" s="677"/>
      <c r="AW293" s="677"/>
      <c r="AX293" s="677"/>
      <c r="AY293" s="677"/>
      <c r="AZ293" s="677"/>
      <c r="BA293" s="677"/>
      <c r="BB293" s="677"/>
      <c r="BC293" s="678"/>
      <c r="BD293" s="304"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4" t="s">
        <v>1614</v>
      </c>
      <c r="EM293" s="275" t="s">
        <v>1612</v>
      </c>
      <c r="EN293" s="276" t="s">
        <v>1613</v>
      </c>
      <c r="EO293" s="656">
        <v>0.5</v>
      </c>
      <c r="EP293" s="389">
        <v>1</v>
      </c>
      <c r="EQ293" s="332">
        <v>0.25</v>
      </c>
      <c r="ER293" s="332">
        <v>0.25</v>
      </c>
      <c r="ES293" s="332">
        <v>0.25</v>
      </c>
      <c r="ET293" s="842">
        <v>0.25</v>
      </c>
    </row>
    <row r="294" spans="1:150" ht="46.5" customHeight="1" thickBot="1" x14ac:dyDescent="0.25">
      <c r="A294" s="772" t="s">
        <v>103</v>
      </c>
      <c r="B294" s="433" t="s">
        <v>104</v>
      </c>
      <c r="C294" s="434" t="s">
        <v>1452</v>
      </c>
      <c r="D294" s="434"/>
      <c r="E294" s="8" t="s">
        <v>641</v>
      </c>
      <c r="F294" s="284" t="str">
        <f t="shared" si="202"/>
        <v>E4.P_D</v>
      </c>
      <c r="G294" s="457" t="s">
        <v>424</v>
      </c>
      <c r="H294" s="457" t="s">
        <v>589</v>
      </c>
      <c r="I294" s="451"/>
      <c r="J294" s="344" t="s">
        <v>61</v>
      </c>
      <c r="K294" s="404" t="str">
        <f t="shared" si="203"/>
        <v>E4.P_D.MR1</v>
      </c>
      <c r="L294" s="552" t="s">
        <v>568</v>
      </c>
      <c r="M294" s="553" t="s">
        <v>1575</v>
      </c>
      <c r="N294" s="502">
        <v>1</v>
      </c>
      <c r="O294" s="502">
        <v>4</v>
      </c>
      <c r="P294" s="791" t="s">
        <v>142</v>
      </c>
      <c r="Q294" s="791" t="str">
        <f t="shared" si="204"/>
        <v>E4.P_D.MR1-MP07-1</v>
      </c>
      <c r="R294" s="633" t="s">
        <v>1616</v>
      </c>
      <c r="S294" s="556" t="s">
        <v>1617</v>
      </c>
      <c r="T294" s="681">
        <v>0</v>
      </c>
      <c r="U294" s="682">
        <v>1</v>
      </c>
      <c r="V294" s="681" t="s">
        <v>67</v>
      </c>
      <c r="W294" s="559">
        <v>0</v>
      </c>
      <c r="X294" s="560">
        <v>1</v>
      </c>
      <c r="Y294" s="559">
        <v>0</v>
      </c>
      <c r="Z294" s="561">
        <v>0</v>
      </c>
      <c r="AA294" s="676"/>
      <c r="AB294" s="677"/>
      <c r="AC294" s="677"/>
      <c r="AD294" s="677"/>
      <c r="AE294" s="677"/>
      <c r="AF294" s="677"/>
      <c r="AG294" s="677"/>
      <c r="AH294" s="677"/>
      <c r="AI294" s="677"/>
      <c r="AJ294" s="677"/>
      <c r="AK294" s="677"/>
      <c r="AL294" s="677"/>
      <c r="AM294" s="677"/>
      <c r="AN294" s="677"/>
      <c r="AO294" s="677"/>
      <c r="AP294" s="677"/>
      <c r="AQ294" s="677"/>
      <c r="AR294" s="677"/>
      <c r="AS294" s="677"/>
      <c r="AT294" s="677"/>
      <c r="AU294" s="677"/>
      <c r="AV294" s="677"/>
      <c r="AW294" s="677"/>
      <c r="AX294" s="677"/>
      <c r="AY294" s="677"/>
      <c r="AZ294" s="677"/>
      <c r="BA294" s="677"/>
      <c r="BB294" s="677"/>
      <c r="BC294" s="678"/>
      <c r="BD294" s="304"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4" t="s">
        <v>1618</v>
      </c>
      <c r="EM294" s="321" t="s">
        <v>1616</v>
      </c>
      <c r="EN294" s="277" t="s">
        <v>1617</v>
      </c>
      <c r="EO294" s="389">
        <v>0</v>
      </c>
      <c r="EP294" s="389">
        <v>1</v>
      </c>
      <c r="EQ294" s="278">
        <v>0</v>
      </c>
      <c r="ER294" s="278">
        <v>1</v>
      </c>
      <c r="ES294" s="278">
        <v>0</v>
      </c>
      <c r="ET294" s="843">
        <v>0</v>
      </c>
    </row>
    <row r="295" spans="1:150" ht="109.5" customHeight="1" x14ac:dyDescent="0.2">
      <c r="A295" s="772" t="s">
        <v>103</v>
      </c>
      <c r="B295" s="433" t="s">
        <v>104</v>
      </c>
      <c r="C295" s="434" t="s">
        <v>1452</v>
      </c>
      <c r="D295" s="434"/>
      <c r="E295" s="8" t="s">
        <v>641</v>
      </c>
      <c r="F295" s="284" t="str">
        <f t="shared" si="202"/>
        <v>E4.P_D</v>
      </c>
      <c r="G295" s="457" t="s">
        <v>424</v>
      </c>
      <c r="H295" s="457" t="s">
        <v>589</v>
      </c>
      <c r="I295" s="408" t="s">
        <v>1620</v>
      </c>
      <c r="J295" s="439" t="s">
        <v>167</v>
      </c>
      <c r="K295" s="402" t="str">
        <f t="shared" si="203"/>
        <v>E4.P_D.MR2</v>
      </c>
      <c r="L295" s="364" t="s">
        <v>577</v>
      </c>
      <c r="M295" s="365" t="s">
        <v>1621</v>
      </c>
      <c r="N295" s="484">
        <v>0</v>
      </c>
      <c r="O295" s="484">
        <v>1</v>
      </c>
      <c r="P295" s="486" t="s">
        <v>64</v>
      </c>
      <c r="Q295" s="486" t="str">
        <f t="shared" si="204"/>
        <v>E4.P_D.MR2-MP01-1</v>
      </c>
      <c r="R295" s="421" t="s">
        <v>1622</v>
      </c>
      <c r="S295" s="371" t="s">
        <v>1621</v>
      </c>
      <c r="T295" s="372">
        <v>0</v>
      </c>
      <c r="U295" s="373">
        <v>1</v>
      </c>
      <c r="V295" s="372" t="s">
        <v>67</v>
      </c>
      <c r="W295" s="566">
        <v>0.25</v>
      </c>
      <c r="X295" s="567">
        <v>0.25</v>
      </c>
      <c r="Y295" s="566">
        <v>0.25</v>
      </c>
      <c r="Z295" s="568">
        <v>0.25</v>
      </c>
      <c r="AA295" s="301"/>
      <c r="AB295" s="302"/>
      <c r="AC295" s="302"/>
      <c r="AD295" s="302"/>
      <c r="AE295" s="302"/>
      <c r="AF295" s="302"/>
      <c r="AG295" s="302"/>
      <c r="AH295" s="302"/>
      <c r="AI295" s="302"/>
      <c r="AJ295" s="302"/>
      <c r="AK295" s="302"/>
      <c r="AL295" s="302"/>
      <c r="AM295" s="302"/>
      <c r="AN295" s="302"/>
      <c r="AO295" s="302"/>
      <c r="AP295" s="302"/>
      <c r="AQ295" s="302"/>
      <c r="AR295" s="302"/>
      <c r="AS295" s="302"/>
      <c r="AT295" s="302"/>
      <c r="AU295" s="302"/>
      <c r="AV295" s="302"/>
      <c r="AW295" s="302"/>
      <c r="AX295" s="302"/>
      <c r="AY295" s="302"/>
      <c r="AZ295" s="302"/>
      <c r="BA295" s="302"/>
      <c r="BB295" s="302"/>
      <c r="BC295" s="303"/>
      <c r="BD295" s="304"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4" t="s">
        <v>1624</v>
      </c>
      <c r="EM295" s="321" t="s">
        <v>1622</v>
      </c>
      <c r="EN295" s="277" t="s">
        <v>1621</v>
      </c>
      <c r="EO295" s="277">
        <v>0</v>
      </c>
      <c r="EP295" s="277">
        <v>1</v>
      </c>
      <c r="EQ295" s="332">
        <v>0.25</v>
      </c>
      <c r="ER295" s="332">
        <v>0.25</v>
      </c>
      <c r="ES295" s="332">
        <v>0.25</v>
      </c>
      <c r="ET295" s="842">
        <v>0.25</v>
      </c>
    </row>
    <row r="296" spans="1:150" ht="40.5" customHeight="1" thickBot="1" x14ac:dyDescent="0.25">
      <c r="A296" s="772" t="s">
        <v>103</v>
      </c>
      <c r="B296" s="433" t="s">
        <v>104</v>
      </c>
      <c r="C296" s="434" t="s">
        <v>1452</v>
      </c>
      <c r="D296" s="434"/>
      <c r="E296" s="8" t="s">
        <v>641</v>
      </c>
      <c r="F296" s="284" t="str">
        <f t="shared" si="202"/>
        <v>E4.P_D</v>
      </c>
      <c r="G296" s="285" t="s">
        <v>424</v>
      </c>
      <c r="H296" s="285" t="s">
        <v>589</v>
      </c>
      <c r="I296" s="451"/>
      <c r="J296" s="344" t="s">
        <v>167</v>
      </c>
      <c r="K296" s="404" t="str">
        <f t="shared" si="203"/>
        <v>E4.P_D.MR2</v>
      </c>
      <c r="L296" s="429" t="s">
        <v>577</v>
      </c>
      <c r="M296" s="430" t="s">
        <v>1621</v>
      </c>
      <c r="N296" s="502">
        <v>0</v>
      </c>
      <c r="O296" s="502">
        <v>1</v>
      </c>
      <c r="P296" s="503" t="s">
        <v>87</v>
      </c>
      <c r="Q296" s="503" t="str">
        <f t="shared" si="204"/>
        <v>E4.P_D.MR2-MP02-1</v>
      </c>
      <c r="R296" s="480" t="s">
        <v>1626</v>
      </c>
      <c r="S296" s="340" t="s">
        <v>1627</v>
      </c>
      <c r="T296" s="396">
        <v>0</v>
      </c>
      <c r="U296" s="397">
        <v>1</v>
      </c>
      <c r="V296" s="396" t="s">
        <v>67</v>
      </c>
      <c r="W296" s="398">
        <v>0.25</v>
      </c>
      <c r="X296" s="399">
        <v>0.25</v>
      </c>
      <c r="Y296" s="398">
        <v>0.25</v>
      </c>
      <c r="Z296" s="400">
        <v>0.25</v>
      </c>
      <c r="AA296" s="386"/>
      <c r="AB296" s="387"/>
      <c r="AC296" s="387"/>
      <c r="AD296" s="387"/>
      <c r="AE296" s="387"/>
      <c r="AF296" s="387"/>
      <c r="AG296" s="387"/>
      <c r="AH296" s="387"/>
      <c r="AI296" s="387"/>
      <c r="AJ296" s="387"/>
      <c r="AK296" s="387"/>
      <c r="AL296" s="387"/>
      <c r="AM296" s="387"/>
      <c r="AN296" s="387"/>
      <c r="AO296" s="387"/>
      <c r="AP296" s="387"/>
      <c r="AQ296" s="387"/>
      <c r="AR296" s="387"/>
      <c r="AS296" s="387"/>
      <c r="AT296" s="387"/>
      <c r="AU296" s="387"/>
      <c r="AV296" s="387"/>
      <c r="AW296" s="387"/>
      <c r="AX296" s="387"/>
      <c r="AY296" s="387"/>
      <c r="AZ296" s="387"/>
      <c r="BA296" s="387"/>
      <c r="BB296" s="387"/>
      <c r="BC296" s="388"/>
      <c r="BD296" s="304"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4" t="s">
        <v>1628</v>
      </c>
      <c r="EM296" s="321" t="s">
        <v>1626</v>
      </c>
      <c r="EN296" s="277" t="s">
        <v>1627</v>
      </c>
      <c r="EO296" s="389">
        <v>0</v>
      </c>
      <c r="EP296" s="389">
        <v>1</v>
      </c>
      <c r="EQ296" s="332">
        <v>0.25</v>
      </c>
      <c r="ER296" s="332">
        <v>0.25</v>
      </c>
      <c r="ES296" s="332">
        <v>0.25</v>
      </c>
      <c r="ET296" s="842">
        <v>0.25</v>
      </c>
    </row>
    <row r="297" spans="1:150" ht="99" customHeight="1" x14ac:dyDescent="0.2">
      <c r="A297" s="772" t="s">
        <v>103</v>
      </c>
      <c r="B297" s="433" t="s">
        <v>104</v>
      </c>
      <c r="C297" s="434" t="s">
        <v>1452</v>
      </c>
      <c r="D297" s="434"/>
      <c r="E297" s="8" t="s">
        <v>641</v>
      </c>
      <c r="F297" s="284" t="str">
        <f t="shared" si="202"/>
        <v>E4.P_D</v>
      </c>
      <c r="G297" s="285" t="s">
        <v>424</v>
      </c>
      <c r="H297" s="285" t="s">
        <v>589</v>
      </c>
      <c r="I297" s="408" t="s">
        <v>1630</v>
      </c>
      <c r="J297" s="439" t="s">
        <v>212</v>
      </c>
      <c r="K297" s="402" t="str">
        <f t="shared" si="203"/>
        <v>E4.P_D.MR3</v>
      </c>
      <c r="L297" s="364" t="s">
        <v>585</v>
      </c>
      <c r="M297" s="365" t="s">
        <v>1631</v>
      </c>
      <c r="N297" s="366">
        <v>1</v>
      </c>
      <c r="O297" s="249">
        <v>1</v>
      </c>
      <c r="P297" s="584" t="s">
        <v>64</v>
      </c>
      <c r="Q297" s="790" t="str">
        <f t="shared" si="204"/>
        <v>E4.P_D.MR3-MP01-1</v>
      </c>
      <c r="R297" s="421" t="s">
        <v>1632</v>
      </c>
      <c r="S297" s="371" t="s">
        <v>1633</v>
      </c>
      <c r="T297" s="372">
        <v>1</v>
      </c>
      <c r="U297" s="373">
        <v>1</v>
      </c>
      <c r="V297" s="372" t="s">
        <v>102</v>
      </c>
      <c r="W297" s="566">
        <v>0.25</v>
      </c>
      <c r="X297" s="567">
        <v>0.25</v>
      </c>
      <c r="Y297" s="566">
        <v>0.25</v>
      </c>
      <c r="Z297" s="568">
        <v>0.25</v>
      </c>
      <c r="AA297" s="301"/>
      <c r="AB297" s="302"/>
      <c r="AC297" s="302"/>
      <c r="AD297" s="302"/>
      <c r="AE297" s="302"/>
      <c r="AF297" s="302"/>
      <c r="AG297" s="302"/>
      <c r="AH297" s="302"/>
      <c r="AI297" s="302"/>
      <c r="AJ297" s="302"/>
      <c r="AK297" s="302"/>
      <c r="AL297" s="302"/>
      <c r="AM297" s="302"/>
      <c r="AN297" s="302"/>
      <c r="AO297" s="302"/>
      <c r="AP297" s="302"/>
      <c r="AQ297" s="302"/>
      <c r="AR297" s="302"/>
      <c r="AS297" s="302"/>
      <c r="AT297" s="302"/>
      <c r="AU297" s="302"/>
      <c r="AV297" s="302"/>
      <c r="AW297" s="302"/>
      <c r="AX297" s="302"/>
      <c r="AY297" s="302"/>
      <c r="AZ297" s="302"/>
      <c r="BA297" s="302"/>
      <c r="BB297" s="302"/>
      <c r="BC297" s="303"/>
      <c r="BD297" s="304"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6" t="s">
        <v>1634</v>
      </c>
      <c r="EM297" s="321" t="s">
        <v>1632</v>
      </c>
      <c r="EN297" s="277" t="s">
        <v>1633</v>
      </c>
      <c r="EO297" s="277">
        <v>1</v>
      </c>
      <c r="EP297" s="277">
        <v>1</v>
      </c>
      <c r="EQ297" s="332">
        <v>1</v>
      </c>
      <c r="ER297" s="332">
        <v>1</v>
      </c>
      <c r="ES297" s="332">
        <v>1</v>
      </c>
      <c r="ET297" s="842">
        <v>1</v>
      </c>
    </row>
    <row r="298" spans="1:150" ht="60.75" customHeight="1" thickBot="1" x14ac:dyDescent="0.25">
      <c r="A298" s="772" t="s">
        <v>103</v>
      </c>
      <c r="B298" s="433" t="s">
        <v>104</v>
      </c>
      <c r="C298" s="434" t="s">
        <v>1452</v>
      </c>
      <c r="D298" s="434"/>
      <c r="E298" s="8" t="s">
        <v>641</v>
      </c>
      <c r="F298" s="284" t="str">
        <f t="shared" si="202"/>
        <v>E4.P_D</v>
      </c>
      <c r="G298" s="427" t="s">
        <v>424</v>
      </c>
      <c r="H298" s="427" t="s">
        <v>589</v>
      </c>
      <c r="I298" s="451"/>
      <c r="J298" s="344" t="s">
        <v>212</v>
      </c>
      <c r="K298" s="404" t="str">
        <f t="shared" si="203"/>
        <v>E4.P_D.MR3</v>
      </c>
      <c r="L298" s="429" t="s">
        <v>585</v>
      </c>
      <c r="M298" s="430" t="s">
        <v>1631</v>
      </c>
      <c r="N298" s="378">
        <v>1</v>
      </c>
      <c r="O298" s="291">
        <v>1</v>
      </c>
      <c r="P298" s="570" t="s">
        <v>87</v>
      </c>
      <c r="Q298" s="405" t="str">
        <f t="shared" si="204"/>
        <v>E4.P_D.MR3-MP02-1</v>
      </c>
      <c r="R298" s="480" t="s">
        <v>1636</v>
      </c>
      <c r="S298" s="340" t="s">
        <v>1637</v>
      </c>
      <c r="T298" s="354">
        <v>198</v>
      </c>
      <c r="U298" s="355">
        <v>230</v>
      </c>
      <c r="V298" s="354" t="s">
        <v>67</v>
      </c>
      <c r="W298" s="356">
        <v>50</v>
      </c>
      <c r="X298" s="357">
        <v>60</v>
      </c>
      <c r="Y298" s="356">
        <v>60</v>
      </c>
      <c r="Z298" s="358">
        <v>60</v>
      </c>
      <c r="AA298" s="301"/>
      <c r="AB298" s="302"/>
      <c r="AC298" s="302"/>
      <c r="AD298" s="302"/>
      <c r="AE298" s="302"/>
      <c r="AF298" s="302"/>
      <c r="AG298" s="302"/>
      <c r="AH298" s="302"/>
      <c r="AI298" s="302"/>
      <c r="AJ298" s="302"/>
      <c r="AK298" s="302"/>
      <c r="AL298" s="302"/>
      <c r="AM298" s="302"/>
      <c r="AN298" s="302"/>
      <c r="AO298" s="302"/>
      <c r="AP298" s="302"/>
      <c r="AQ298" s="302"/>
      <c r="AR298" s="302"/>
      <c r="AS298" s="302"/>
      <c r="AT298" s="302"/>
      <c r="AU298" s="302"/>
      <c r="AV298" s="302"/>
      <c r="AW298" s="302"/>
      <c r="AX298" s="302"/>
      <c r="AY298" s="302"/>
      <c r="AZ298" s="302"/>
      <c r="BA298" s="302"/>
      <c r="BB298" s="302"/>
      <c r="BC298" s="303"/>
      <c r="BD298" s="304"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6" t="s">
        <v>1638</v>
      </c>
      <c r="EM298" s="321" t="s">
        <v>1636</v>
      </c>
      <c r="EN298" s="277" t="s">
        <v>1637</v>
      </c>
      <c r="EO298" s="277">
        <v>198</v>
      </c>
      <c r="EP298" s="277">
        <v>230</v>
      </c>
      <c r="EQ298" s="278">
        <v>50</v>
      </c>
      <c r="ER298" s="278">
        <v>60</v>
      </c>
      <c r="ES298" s="278">
        <v>60</v>
      </c>
      <c r="ET298" s="843">
        <v>60</v>
      </c>
    </row>
    <row r="299" spans="1:150" ht="106.5" customHeight="1" x14ac:dyDescent="0.2">
      <c r="A299" s="772" t="s">
        <v>103</v>
      </c>
      <c r="B299" s="433" t="s">
        <v>104</v>
      </c>
      <c r="C299" s="434" t="s">
        <v>1452</v>
      </c>
      <c r="D299" s="435" t="s">
        <v>1174</v>
      </c>
      <c r="E299" s="3" t="s">
        <v>695</v>
      </c>
      <c r="F299" s="436" t="str">
        <f t="shared" si="202"/>
        <v>E4.P_E</v>
      </c>
      <c r="G299" s="437" t="s">
        <v>1640</v>
      </c>
      <c r="H299" s="482" t="s">
        <v>608</v>
      </c>
      <c r="I299" s="408" t="s">
        <v>1641</v>
      </c>
      <c r="J299" s="439" t="s">
        <v>61</v>
      </c>
      <c r="K299" s="402" t="str">
        <f t="shared" si="203"/>
        <v>E4.P_E.MR1</v>
      </c>
      <c r="L299" s="364" t="s">
        <v>594</v>
      </c>
      <c r="M299" s="365" t="s">
        <v>1642</v>
      </c>
      <c r="N299" s="484">
        <v>85957</v>
      </c>
      <c r="O299" s="484">
        <v>97991</v>
      </c>
      <c r="P299" s="647" t="s">
        <v>64</v>
      </c>
      <c r="Q299" s="486" t="str">
        <f t="shared" si="204"/>
        <v>E4.P_E.MR1-MP01-1</v>
      </c>
      <c r="R299" s="421" t="s">
        <v>1643</v>
      </c>
      <c r="S299" s="371" t="s">
        <v>1644</v>
      </c>
      <c r="T299" s="372">
        <v>1</v>
      </c>
      <c r="U299" s="622">
        <v>1</v>
      </c>
      <c r="V299" s="621" t="s">
        <v>102</v>
      </c>
      <c r="W299" s="489">
        <v>1</v>
      </c>
      <c r="X299" s="490">
        <v>0</v>
      </c>
      <c r="Y299" s="489">
        <v>0</v>
      </c>
      <c r="Z299" s="491">
        <v>0</v>
      </c>
      <c r="AA299" s="301"/>
      <c r="AB299" s="302"/>
      <c r="AC299" s="302"/>
      <c r="AD299" s="302"/>
      <c r="AE299" s="302"/>
      <c r="AF299" s="302"/>
      <c r="AG299" s="302"/>
      <c r="AH299" s="302"/>
      <c r="AI299" s="302"/>
      <c r="AJ299" s="302"/>
      <c r="AK299" s="302"/>
      <c r="AL299" s="302"/>
      <c r="AM299" s="302"/>
      <c r="AN299" s="302"/>
      <c r="AO299" s="302"/>
      <c r="AP299" s="302"/>
      <c r="AQ299" s="302"/>
      <c r="AR299" s="302"/>
      <c r="AS299" s="302"/>
      <c r="AT299" s="302"/>
      <c r="AU299" s="302"/>
      <c r="AV299" s="302"/>
      <c r="AW299" s="302"/>
      <c r="AX299" s="302"/>
      <c r="AY299" s="302"/>
      <c r="AZ299" s="302"/>
      <c r="BA299" s="302"/>
      <c r="BB299" s="302"/>
      <c r="BC299" s="303"/>
      <c r="BD299" s="304"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4" t="s">
        <v>1646</v>
      </c>
      <c r="EM299" s="321" t="s">
        <v>1643</v>
      </c>
      <c r="EN299" s="277" t="s">
        <v>1644</v>
      </c>
      <c r="EO299" s="277">
        <v>1</v>
      </c>
      <c r="EP299" s="277">
        <v>1</v>
      </c>
      <c r="EQ299" s="278">
        <v>1</v>
      </c>
      <c r="ER299" s="278">
        <v>0</v>
      </c>
      <c r="ES299" s="278">
        <v>0</v>
      </c>
      <c r="ET299" s="843">
        <v>0</v>
      </c>
    </row>
    <row r="300" spans="1:150" ht="41.25" customHeight="1" x14ac:dyDescent="0.2">
      <c r="A300" s="772" t="s">
        <v>103</v>
      </c>
      <c r="B300" s="433" t="s">
        <v>104</v>
      </c>
      <c r="C300" s="434" t="s">
        <v>1452</v>
      </c>
      <c r="D300" s="434"/>
      <c r="E300" s="8" t="s">
        <v>695</v>
      </c>
      <c r="F300" s="284" t="str">
        <f t="shared" si="202"/>
        <v>E4.P_E</v>
      </c>
      <c r="G300" s="457" t="s">
        <v>435</v>
      </c>
      <c r="H300" s="457" t="s">
        <v>608</v>
      </c>
      <c r="I300" s="286"/>
      <c r="J300" s="287" t="s">
        <v>61</v>
      </c>
      <c r="K300" s="288" t="str">
        <f t="shared" si="203"/>
        <v>E4.P_E.MR1</v>
      </c>
      <c r="L300" s="413" t="s">
        <v>594</v>
      </c>
      <c r="M300" s="414" t="s">
        <v>1642</v>
      </c>
      <c r="N300" s="496">
        <v>85957</v>
      </c>
      <c r="O300" s="496">
        <v>97991</v>
      </c>
      <c r="P300" s="485" t="s">
        <v>87</v>
      </c>
      <c r="Q300" s="497" t="str">
        <f t="shared" si="204"/>
        <v>E4.P_E.MR1-MP02-1</v>
      </c>
      <c r="R300" s="425" t="s">
        <v>1648</v>
      </c>
      <c r="S300" s="317" t="s">
        <v>1649</v>
      </c>
      <c r="T300" s="296">
        <v>0</v>
      </c>
      <c r="U300" s="297">
        <v>1</v>
      </c>
      <c r="V300" s="296" t="s">
        <v>67</v>
      </c>
      <c r="W300" s="324">
        <v>0.25</v>
      </c>
      <c r="X300" s="325">
        <v>0.25</v>
      </c>
      <c r="Y300" s="324">
        <v>0.25</v>
      </c>
      <c r="Z300" s="326">
        <v>0.25</v>
      </c>
      <c r="AA300" s="301"/>
      <c r="AB300" s="302"/>
      <c r="AC300" s="302"/>
      <c r="AD300" s="302"/>
      <c r="AE300" s="302"/>
      <c r="AF300" s="302"/>
      <c r="AG300" s="302"/>
      <c r="AH300" s="302"/>
      <c r="AI300" s="302"/>
      <c r="AJ300" s="302"/>
      <c r="AK300" s="302"/>
      <c r="AL300" s="302"/>
      <c r="AM300" s="302"/>
      <c r="AN300" s="302"/>
      <c r="AO300" s="302"/>
      <c r="AP300" s="302"/>
      <c r="AQ300" s="302"/>
      <c r="AR300" s="302"/>
      <c r="AS300" s="302"/>
      <c r="AT300" s="302"/>
      <c r="AU300" s="302"/>
      <c r="AV300" s="302"/>
      <c r="AW300" s="302"/>
      <c r="AX300" s="302"/>
      <c r="AY300" s="302"/>
      <c r="AZ300" s="302"/>
      <c r="BA300" s="302"/>
      <c r="BB300" s="302"/>
      <c r="BC300" s="303"/>
      <c r="BD300" s="304"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4" t="s">
        <v>1650</v>
      </c>
      <c r="EM300" s="321" t="s">
        <v>1648</v>
      </c>
      <c r="EN300" s="277" t="s">
        <v>1649</v>
      </c>
      <c r="EO300" s="277">
        <v>0</v>
      </c>
      <c r="EP300" s="277">
        <v>1</v>
      </c>
      <c r="EQ300" s="332">
        <v>0.25</v>
      </c>
      <c r="ER300" s="332">
        <v>0.25</v>
      </c>
      <c r="ES300" s="332">
        <v>0.25</v>
      </c>
      <c r="ET300" s="842">
        <v>0.25</v>
      </c>
    </row>
    <row r="301" spans="1:150" ht="53.25" customHeight="1" x14ac:dyDescent="0.2">
      <c r="A301" s="772" t="s">
        <v>103</v>
      </c>
      <c r="B301" s="433" t="s">
        <v>104</v>
      </c>
      <c r="C301" s="434" t="s">
        <v>1452</v>
      </c>
      <c r="D301" s="434"/>
      <c r="E301" s="8" t="s">
        <v>695</v>
      </c>
      <c r="F301" s="284" t="str">
        <f t="shared" si="202"/>
        <v>E4.P_E</v>
      </c>
      <c r="G301" s="457" t="s">
        <v>435</v>
      </c>
      <c r="H301" s="457" t="s">
        <v>608</v>
      </c>
      <c r="I301" s="286"/>
      <c r="J301" s="287" t="s">
        <v>61</v>
      </c>
      <c r="K301" s="288" t="str">
        <f t="shared" si="203"/>
        <v>E4.P_E.MR1</v>
      </c>
      <c r="L301" s="413" t="s">
        <v>594</v>
      </c>
      <c r="M301" s="414" t="s">
        <v>1642</v>
      </c>
      <c r="N301" s="496">
        <v>85957</v>
      </c>
      <c r="O301" s="496">
        <v>97991</v>
      </c>
      <c r="P301" s="485" t="s">
        <v>99</v>
      </c>
      <c r="Q301" s="497" t="str">
        <f t="shared" si="204"/>
        <v>E4.P_E.MR1-MP03-1</v>
      </c>
      <c r="R301" s="425" t="s">
        <v>1652</v>
      </c>
      <c r="S301" s="317" t="s">
        <v>1653</v>
      </c>
      <c r="T301" s="296">
        <v>3500</v>
      </c>
      <c r="U301" s="297">
        <v>1500</v>
      </c>
      <c r="V301" s="296" t="s">
        <v>807</v>
      </c>
      <c r="W301" s="298">
        <v>9900</v>
      </c>
      <c r="X301" s="299">
        <v>8500</v>
      </c>
      <c r="Y301" s="298">
        <v>7500</v>
      </c>
      <c r="Z301" s="300">
        <v>5000</v>
      </c>
      <c r="AA301" s="301"/>
      <c r="AB301" s="302"/>
      <c r="AC301" s="302"/>
      <c r="AD301" s="302"/>
      <c r="AE301" s="302"/>
      <c r="AF301" s="302"/>
      <c r="AG301" s="302"/>
      <c r="AH301" s="302"/>
      <c r="AI301" s="302"/>
      <c r="AJ301" s="302"/>
      <c r="AK301" s="302"/>
      <c r="AL301" s="302"/>
      <c r="AM301" s="302"/>
      <c r="AN301" s="302"/>
      <c r="AO301" s="302"/>
      <c r="AP301" s="302"/>
      <c r="AQ301" s="302"/>
      <c r="AR301" s="302"/>
      <c r="AS301" s="302"/>
      <c r="AT301" s="302"/>
      <c r="AU301" s="302"/>
      <c r="AV301" s="302"/>
      <c r="AW301" s="302"/>
      <c r="AX301" s="302"/>
      <c r="AY301" s="302"/>
      <c r="AZ301" s="302"/>
      <c r="BA301" s="302"/>
      <c r="BB301" s="302"/>
      <c r="BC301" s="303"/>
      <c r="BD301" s="304"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4" t="s">
        <v>1654</v>
      </c>
      <c r="EM301" s="321" t="s">
        <v>1652</v>
      </c>
      <c r="EN301" s="277" t="s">
        <v>1653</v>
      </c>
      <c r="EO301" s="277">
        <v>3500</v>
      </c>
      <c r="EP301" s="277">
        <v>1500</v>
      </c>
      <c r="EQ301" s="841">
        <v>3000</v>
      </c>
      <c r="ER301" s="841">
        <v>2500</v>
      </c>
      <c r="ES301" s="841">
        <v>2000</v>
      </c>
      <c r="ET301" s="856">
        <v>1500</v>
      </c>
    </row>
    <row r="302" spans="1:150" ht="54" customHeight="1" x14ac:dyDescent="0.2">
      <c r="A302" s="772" t="s">
        <v>103</v>
      </c>
      <c r="B302" s="433" t="s">
        <v>104</v>
      </c>
      <c r="C302" s="434" t="s">
        <v>1452</v>
      </c>
      <c r="D302" s="434"/>
      <c r="E302" s="8" t="s">
        <v>695</v>
      </c>
      <c r="F302" s="284" t="str">
        <f t="shared" si="202"/>
        <v>E4.P_E</v>
      </c>
      <c r="G302" s="457" t="s">
        <v>435</v>
      </c>
      <c r="H302" s="457" t="s">
        <v>608</v>
      </c>
      <c r="I302" s="286"/>
      <c r="J302" s="287" t="s">
        <v>61</v>
      </c>
      <c r="K302" s="288" t="str">
        <f t="shared" si="203"/>
        <v>E4.P_E.MR1</v>
      </c>
      <c r="L302" s="413" t="s">
        <v>594</v>
      </c>
      <c r="M302" s="414" t="s">
        <v>1642</v>
      </c>
      <c r="N302" s="496">
        <v>85957</v>
      </c>
      <c r="O302" s="496">
        <v>97991</v>
      </c>
      <c r="P302" s="485" t="s">
        <v>112</v>
      </c>
      <c r="Q302" s="497" t="str">
        <f t="shared" si="204"/>
        <v>E4.P_E.MR1-MP04-1</v>
      </c>
      <c r="R302" s="425" t="s">
        <v>1656</v>
      </c>
      <c r="S302" s="317" t="s">
        <v>1657</v>
      </c>
      <c r="T302" s="296">
        <v>1</v>
      </c>
      <c r="U302" s="297">
        <v>1</v>
      </c>
      <c r="V302" s="296" t="s">
        <v>102</v>
      </c>
      <c r="W302" s="324">
        <v>0.25</v>
      </c>
      <c r="X302" s="325">
        <v>0.25</v>
      </c>
      <c r="Y302" s="324">
        <v>0.25</v>
      </c>
      <c r="Z302" s="326">
        <v>0.25</v>
      </c>
      <c r="AA302" s="301"/>
      <c r="AB302" s="302"/>
      <c r="AC302" s="302"/>
      <c r="AD302" s="302"/>
      <c r="AE302" s="302"/>
      <c r="AF302" s="302"/>
      <c r="AG302" s="302"/>
      <c r="AH302" s="302"/>
      <c r="AI302" s="302"/>
      <c r="AJ302" s="302"/>
      <c r="AK302" s="302"/>
      <c r="AL302" s="302"/>
      <c r="AM302" s="302"/>
      <c r="AN302" s="302"/>
      <c r="AO302" s="302"/>
      <c r="AP302" s="302"/>
      <c r="AQ302" s="302"/>
      <c r="AR302" s="302"/>
      <c r="AS302" s="302"/>
      <c r="AT302" s="302"/>
      <c r="AU302" s="302"/>
      <c r="AV302" s="302"/>
      <c r="AW302" s="302"/>
      <c r="AX302" s="302"/>
      <c r="AY302" s="302"/>
      <c r="AZ302" s="302"/>
      <c r="BA302" s="302"/>
      <c r="BB302" s="302"/>
      <c r="BC302" s="303"/>
      <c r="BD302" s="304"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4" t="s">
        <v>1658</v>
      </c>
      <c r="EM302" s="321" t="s">
        <v>1656</v>
      </c>
      <c r="EN302" s="277" t="s">
        <v>1657</v>
      </c>
      <c r="EO302" s="277">
        <v>1</v>
      </c>
      <c r="EP302" s="277">
        <v>1</v>
      </c>
      <c r="EQ302" s="332">
        <v>0.25</v>
      </c>
      <c r="ER302" s="332">
        <v>0.25</v>
      </c>
      <c r="ES302" s="332">
        <v>0.25</v>
      </c>
      <c r="ET302" s="842">
        <v>0.25</v>
      </c>
    </row>
    <row r="303" spans="1:150" ht="37.5" customHeight="1" x14ac:dyDescent="0.2">
      <c r="A303" s="772" t="s">
        <v>103</v>
      </c>
      <c r="B303" s="433" t="s">
        <v>104</v>
      </c>
      <c r="C303" s="434" t="s">
        <v>1452</v>
      </c>
      <c r="D303" s="434"/>
      <c r="E303" s="8" t="s">
        <v>695</v>
      </c>
      <c r="F303" s="284" t="str">
        <f t="shared" si="202"/>
        <v>E4.P_E</v>
      </c>
      <c r="G303" s="457" t="s">
        <v>435</v>
      </c>
      <c r="H303" s="457" t="s">
        <v>608</v>
      </c>
      <c r="I303" s="286"/>
      <c r="J303" s="287" t="s">
        <v>61</v>
      </c>
      <c r="K303" s="288" t="str">
        <f t="shared" si="203"/>
        <v>E4.P_E.MR1</v>
      </c>
      <c r="L303" s="413" t="s">
        <v>594</v>
      </c>
      <c r="M303" s="414" t="s">
        <v>1642</v>
      </c>
      <c r="N303" s="496">
        <v>85957</v>
      </c>
      <c r="O303" s="496">
        <v>97991</v>
      </c>
      <c r="P303" s="485" t="s">
        <v>122</v>
      </c>
      <c r="Q303" s="497" t="str">
        <f t="shared" si="204"/>
        <v>E4.P_E.MR1-MP05-1</v>
      </c>
      <c r="R303" s="425" t="s">
        <v>1660</v>
      </c>
      <c r="S303" s="317" t="s">
        <v>1661</v>
      </c>
      <c r="T303" s="296">
        <v>0</v>
      </c>
      <c r="U303" s="297">
        <v>1</v>
      </c>
      <c r="V303" s="296" t="s">
        <v>67</v>
      </c>
      <c r="W303" s="324">
        <v>0.25</v>
      </c>
      <c r="X303" s="325">
        <v>0.25</v>
      </c>
      <c r="Y303" s="324">
        <v>0.25</v>
      </c>
      <c r="Z303" s="326">
        <v>0.25</v>
      </c>
      <c r="AA303" s="301"/>
      <c r="AB303" s="302"/>
      <c r="AC303" s="302"/>
      <c r="AD303" s="302"/>
      <c r="AE303" s="302"/>
      <c r="AF303" s="302"/>
      <c r="AG303" s="302"/>
      <c r="AH303" s="302"/>
      <c r="AI303" s="302"/>
      <c r="AJ303" s="302"/>
      <c r="AK303" s="302"/>
      <c r="AL303" s="302"/>
      <c r="AM303" s="302"/>
      <c r="AN303" s="302"/>
      <c r="AO303" s="302"/>
      <c r="AP303" s="302"/>
      <c r="AQ303" s="302"/>
      <c r="AR303" s="302"/>
      <c r="AS303" s="302"/>
      <c r="AT303" s="302"/>
      <c r="AU303" s="302"/>
      <c r="AV303" s="302"/>
      <c r="AW303" s="302"/>
      <c r="AX303" s="302"/>
      <c r="AY303" s="302"/>
      <c r="AZ303" s="302"/>
      <c r="BA303" s="302"/>
      <c r="BB303" s="302"/>
      <c r="BC303" s="303"/>
      <c r="BD303" s="304"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4" t="s">
        <v>1662</v>
      </c>
      <c r="EM303" s="321" t="s">
        <v>1660</v>
      </c>
      <c r="EN303" s="277" t="s">
        <v>1661</v>
      </c>
      <c r="EO303" s="277">
        <v>0</v>
      </c>
      <c r="EP303" s="277">
        <v>1</v>
      </c>
      <c r="EQ303" s="332">
        <v>0.25</v>
      </c>
      <c r="ER303" s="332">
        <v>0.25</v>
      </c>
      <c r="ES303" s="332">
        <v>0.25</v>
      </c>
      <c r="ET303" s="842">
        <v>0.25</v>
      </c>
    </row>
    <row r="304" spans="1:150" ht="44.25" customHeight="1" thickBot="1" x14ac:dyDescent="0.25">
      <c r="A304" s="792" t="s">
        <v>103</v>
      </c>
      <c r="B304" s="601" t="s">
        <v>104</v>
      </c>
      <c r="C304" s="602" t="s">
        <v>1452</v>
      </c>
      <c r="D304" s="602"/>
      <c r="E304" s="21" t="s">
        <v>695</v>
      </c>
      <c r="F304" s="603" t="str">
        <f t="shared" si="202"/>
        <v>E4.P_E</v>
      </c>
      <c r="G304" s="569" t="s">
        <v>435</v>
      </c>
      <c r="H304" s="569" t="s">
        <v>608</v>
      </c>
      <c r="I304" s="500"/>
      <c r="J304" s="344" t="s">
        <v>61</v>
      </c>
      <c r="K304" s="404" t="str">
        <f t="shared" si="203"/>
        <v>E4.P_E.MR1</v>
      </c>
      <c r="L304" s="429" t="s">
        <v>594</v>
      </c>
      <c r="M304" s="430" t="s">
        <v>1642</v>
      </c>
      <c r="N304" s="502">
        <v>85957</v>
      </c>
      <c r="O304" s="502">
        <v>97991</v>
      </c>
      <c r="P304" s="658" t="s">
        <v>132</v>
      </c>
      <c r="Q304" s="503" t="str">
        <f t="shared" si="204"/>
        <v>E4.P_E.MR1-MP06-1</v>
      </c>
      <c r="R304" s="432" t="s">
        <v>1664</v>
      </c>
      <c r="S304" s="353" t="s">
        <v>1665</v>
      </c>
      <c r="T304" s="396">
        <v>2</v>
      </c>
      <c r="U304" s="397">
        <v>3</v>
      </c>
      <c r="V304" s="396" t="s">
        <v>67</v>
      </c>
      <c r="W304" s="398">
        <v>0.75</v>
      </c>
      <c r="X304" s="399">
        <v>0.75</v>
      </c>
      <c r="Y304" s="398">
        <v>0.75</v>
      </c>
      <c r="Z304" s="400">
        <v>0.75</v>
      </c>
      <c r="AA304" s="643"/>
      <c r="AB304" s="644"/>
      <c r="AC304" s="644"/>
      <c r="AD304" s="644"/>
      <c r="AE304" s="644"/>
      <c r="AF304" s="644"/>
      <c r="AG304" s="644"/>
      <c r="AH304" s="644"/>
      <c r="AI304" s="644"/>
      <c r="AJ304" s="644"/>
      <c r="AK304" s="644"/>
      <c r="AL304" s="644"/>
      <c r="AM304" s="644"/>
      <c r="AN304" s="644"/>
      <c r="AO304" s="644"/>
      <c r="AP304" s="644"/>
      <c r="AQ304" s="644"/>
      <c r="AR304" s="644"/>
      <c r="AS304" s="644"/>
      <c r="AT304" s="644"/>
      <c r="AU304" s="644"/>
      <c r="AV304" s="644"/>
      <c r="AW304" s="644"/>
      <c r="AX304" s="644"/>
      <c r="AY304" s="644"/>
      <c r="AZ304" s="644"/>
      <c r="BA304" s="644"/>
      <c r="BB304" s="644"/>
      <c r="BC304" s="645"/>
      <c r="BD304" s="793"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70" t="s">
        <v>1666</v>
      </c>
      <c r="EM304" s="871" t="s">
        <v>1664</v>
      </c>
      <c r="EN304" s="872" t="s">
        <v>1665</v>
      </c>
      <c r="EO304" s="873">
        <v>2</v>
      </c>
      <c r="EP304" s="873">
        <v>3</v>
      </c>
      <c r="EQ304" s="874">
        <v>0.75</v>
      </c>
      <c r="ER304" s="874">
        <v>0.75</v>
      </c>
      <c r="ES304" s="874">
        <v>0.75</v>
      </c>
      <c r="ET304" s="87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20kfyxcqmmnffOIci37wdtblMl0QjwuPDR0/G1DMBUxc+6xOjGCnw7WJhBHJQD7xwvrBECfVj9ZpYyexeSXMrQ==" saltValue="mwYDABeJYmvr5C4h1WCwk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1714</v>
      </c>
      <c r="B1" s="59" t="s">
        <v>1715</v>
      </c>
      <c r="C1" s="60" t="s">
        <v>1716</v>
      </c>
    </row>
    <row r="2" spans="1:5" ht="15.75" x14ac:dyDescent="0.25">
      <c r="A2" s="803" t="s">
        <v>73</v>
      </c>
      <c r="B2" s="804" t="s">
        <v>73</v>
      </c>
      <c r="C2" s="805" t="s">
        <v>73</v>
      </c>
      <c r="E2" s="212" t="str">
        <f>+C2</f>
        <v>0-0</v>
      </c>
    </row>
    <row r="3" spans="1:5" ht="30" x14ac:dyDescent="0.25">
      <c r="A3" s="806" t="s">
        <v>1717</v>
      </c>
      <c r="B3" s="807" t="s">
        <v>1718</v>
      </c>
      <c r="C3" s="808" t="s">
        <v>1719</v>
      </c>
      <c r="E3" s="212" t="str">
        <f>+CONCATENATE(C3," - ",B3)</f>
        <v>WALFRANDO ADOLFO FORERO BEJARANO - ALCALDE MUNICPAL</v>
      </c>
    </row>
    <row r="4" spans="1:5" ht="30" x14ac:dyDescent="0.25">
      <c r="A4" s="806" t="s">
        <v>1720</v>
      </c>
      <c r="B4" s="807" t="s">
        <v>1721</v>
      </c>
      <c r="C4" s="808" t="s">
        <v>1722</v>
      </c>
      <c r="E4" s="212" t="str">
        <f t="shared" ref="E4:E44" si="0">+CONCATENATE(C4," - ",B4)</f>
        <v>MARLA PATRICIA BARBOSA PALLARES - JEFE OFICINA JURÍDICA Y DE CONTRATACIÓN</v>
      </c>
    </row>
    <row r="5" spans="1:5" ht="30" x14ac:dyDescent="0.25">
      <c r="A5" s="806" t="s">
        <v>1723</v>
      </c>
      <c r="B5" s="807" t="s">
        <v>1724</v>
      </c>
      <c r="C5" s="808" t="s">
        <v>1725</v>
      </c>
      <c r="E5" s="212" t="str">
        <f t="shared" si="0"/>
        <v>LILIANA FERNANDA LÓPEZ RIVEROS - JEFE DE CONTROL INTERNO</v>
      </c>
    </row>
    <row r="6" spans="1:5" ht="30" x14ac:dyDescent="0.25">
      <c r="A6" s="806" t="s">
        <v>1726</v>
      </c>
      <c r="B6" s="809" t="s">
        <v>1727</v>
      </c>
      <c r="C6" s="808" t="s">
        <v>1728</v>
      </c>
      <c r="E6" s="212" t="str">
        <f t="shared" si="0"/>
        <v>LUIS ARMANDO SUÁREZ MORENO - SECRETARIO DE GOBIERNO</v>
      </c>
    </row>
    <row r="7" spans="1:5" ht="42.75" x14ac:dyDescent="0.25">
      <c r="A7" s="806" t="s">
        <v>1729</v>
      </c>
      <c r="B7" s="809" t="s">
        <v>1730</v>
      </c>
      <c r="C7" s="808" t="s">
        <v>1731</v>
      </c>
      <c r="E7" s="212" t="str">
        <f t="shared" si="0"/>
        <v>MARTHA LUCÍA FARIAS VILLARRAGA - SECRETARIA DE DESARROLLO ADMINISTRATIVO</v>
      </c>
    </row>
    <row r="8" spans="1:5" ht="42.75" x14ac:dyDescent="0.25">
      <c r="A8" s="806" t="s">
        <v>1920</v>
      </c>
      <c r="B8" s="809" t="s">
        <v>1919</v>
      </c>
      <c r="C8" s="808" t="s">
        <v>1732</v>
      </c>
      <c r="E8" s="212" t="str">
        <f t="shared" si="0"/>
        <v>LUZ EMILCE MAMBUSCAY LÓPEZ - SECRETARIA DESARROLLO ECONÓMICO</v>
      </c>
    </row>
    <row r="9" spans="1:5" ht="42.75" x14ac:dyDescent="0.25">
      <c r="A9" s="806" t="s">
        <v>1733</v>
      </c>
      <c r="B9" s="809" t="s">
        <v>1734</v>
      </c>
      <c r="C9" s="808" t="s">
        <v>1735</v>
      </c>
      <c r="E9" s="212" t="str">
        <f t="shared" si="0"/>
        <v>LINETH MAGALY VÁSQUEZ ROCHA - SECRETARIA DE DESARROLLO E INTEGRACIÓN SOCIAL</v>
      </c>
    </row>
    <row r="10" spans="1:5" ht="30" x14ac:dyDescent="0.25">
      <c r="A10" s="806" t="s">
        <v>1736</v>
      </c>
      <c r="B10" s="809" t="s">
        <v>1918</v>
      </c>
      <c r="C10" s="808" t="s">
        <v>1917</v>
      </c>
      <c r="E10" s="212" t="str">
        <f t="shared" si="0"/>
        <v>CARLOS JULIÁN NAVAS MARTÍNEZ - SECRETARIO DEL AMBIENTE</v>
      </c>
    </row>
    <row r="11" spans="1:5" ht="30" x14ac:dyDescent="0.25">
      <c r="A11" s="806" t="s">
        <v>1737</v>
      </c>
      <c r="B11" s="809" t="s">
        <v>1738</v>
      </c>
      <c r="C11" s="808" t="s">
        <v>1739</v>
      </c>
      <c r="E11" s="212" t="str">
        <f t="shared" si="0"/>
        <v>CÉSAR ORLANDO CHAPETÓN MARTÍNEZ  - SECRETARIO DE PLANEACIÓN</v>
      </c>
    </row>
    <row r="12" spans="1:5" x14ac:dyDescent="0.25">
      <c r="A12" s="806" t="s">
        <v>1740</v>
      </c>
      <c r="B12" s="809" t="s">
        <v>1741</v>
      </c>
      <c r="C12" s="808" t="s">
        <v>1742</v>
      </c>
      <c r="E12" s="212" t="str">
        <f t="shared" si="0"/>
        <v>WILMAN CONTRERAS MATEUS - SECRETARIO DE SALUD</v>
      </c>
    </row>
    <row r="13" spans="1:5" ht="30" x14ac:dyDescent="0.25">
      <c r="A13" s="810" t="s">
        <v>1743</v>
      </c>
      <c r="B13" s="809" t="s">
        <v>1744</v>
      </c>
      <c r="C13" s="808" t="s">
        <v>1745</v>
      </c>
      <c r="E13" s="212" t="str">
        <f t="shared" si="0"/>
        <v>SANDRA PATRICIA GARAVITO MORENO - SECRETARIA DE EDUCACIÓN</v>
      </c>
    </row>
    <row r="14" spans="1:5" ht="30" x14ac:dyDescent="0.25">
      <c r="A14" s="806" t="s">
        <v>1746</v>
      </c>
      <c r="B14" s="809" t="s">
        <v>1747</v>
      </c>
      <c r="C14" s="808" t="s">
        <v>1748</v>
      </c>
      <c r="E14" s="212" t="str">
        <f t="shared" si="0"/>
        <v>RAFAEL ANTONIO RIVERA GÓMEZ - SECRETARIO DE INFRAESTRUCTURA</v>
      </c>
    </row>
    <row r="15" spans="1:5" ht="30" x14ac:dyDescent="0.25">
      <c r="A15" s="806" t="s">
        <v>1749</v>
      </c>
      <c r="B15" s="809" t="s">
        <v>1750</v>
      </c>
      <c r="C15" s="808" t="s">
        <v>1751</v>
      </c>
      <c r="E15" s="212" t="str">
        <f t="shared" si="0"/>
        <v>MIGUEL ALEJANDRO RICO SUAREZ - SECRETARIO DE HACIENDA</v>
      </c>
    </row>
    <row r="16" spans="1:5" ht="42.75" x14ac:dyDescent="0.25">
      <c r="A16" s="806" t="s">
        <v>1752</v>
      </c>
      <c r="B16" s="809" t="s">
        <v>1753</v>
      </c>
      <c r="C16" s="808" t="s">
        <v>1754</v>
      </c>
      <c r="E16" s="212" t="str">
        <f t="shared" si="0"/>
        <v>JOHNNY FERNEY PÉREZ QUINCHE - SECRETARIO DE CULTURA Y PATRIMONIO</v>
      </c>
    </row>
    <row r="17" spans="1:5" ht="30" x14ac:dyDescent="0.25">
      <c r="A17" s="806" t="s">
        <v>1755</v>
      </c>
      <c r="B17" s="809" t="s">
        <v>1756</v>
      </c>
      <c r="C17" s="808" t="s">
        <v>1757</v>
      </c>
      <c r="E17" s="212" t="str">
        <f t="shared" si="0"/>
        <v>ANGELA PATRICIA NAVARRO LÓPEZ - JEFE DE COMUNICACIONES</v>
      </c>
    </row>
    <row r="18" spans="1:5" ht="57" x14ac:dyDescent="0.25">
      <c r="A18" s="811" t="s">
        <v>1758</v>
      </c>
      <c r="B18" s="807" t="s">
        <v>1759</v>
      </c>
      <c r="C18" s="808" t="s">
        <v>1760</v>
      </c>
      <c r="E18" s="212" t="str">
        <f t="shared" si="0"/>
        <v>HENRY HERNAN PRIETO VALBUENA - DIRECTOR EJECUTIVO INSTITUTO DE RECREACIÓN Y DEPORTE</v>
      </c>
    </row>
    <row r="19" spans="1:5" ht="30" x14ac:dyDescent="0.25">
      <c r="A19" s="811" t="s">
        <v>1761</v>
      </c>
      <c r="B19" s="807" t="s">
        <v>1762</v>
      </c>
      <c r="C19" s="808" t="s">
        <v>1763</v>
      </c>
      <c r="E19" s="212" t="str">
        <f t="shared" si="0"/>
        <v xml:space="preserve">FRANCISCO ALIRIO RODRÍGUEZ SANTOS - GERENTE EMPRESA DE SERVICIOS PÚBLICOS </v>
      </c>
    </row>
    <row r="20" spans="1:5" ht="15.75" x14ac:dyDescent="0.25">
      <c r="A20" s="803"/>
      <c r="B20" s="804"/>
      <c r="C20" s="805"/>
      <c r="E20" s="212" t="str">
        <f t="shared" si="0"/>
        <v xml:space="preserve"> - </v>
      </c>
    </row>
    <row r="21" spans="1:5" ht="15.75" x14ac:dyDescent="0.25">
      <c r="A21" s="803"/>
      <c r="B21" s="804"/>
      <c r="C21" s="805"/>
      <c r="E21" s="212" t="str">
        <f t="shared" si="0"/>
        <v xml:space="preserve"> - </v>
      </c>
    </row>
    <row r="22" spans="1:5" ht="15.75" x14ac:dyDescent="0.25">
      <c r="A22" s="803"/>
      <c r="B22" s="804"/>
      <c r="C22" s="805"/>
      <c r="E22" s="212" t="str">
        <f t="shared" si="0"/>
        <v xml:space="preserve"> - </v>
      </c>
    </row>
    <row r="23" spans="1:5" ht="15.75" x14ac:dyDescent="0.25">
      <c r="A23" s="803"/>
      <c r="B23" s="804"/>
      <c r="C23" s="805"/>
      <c r="E23" s="212" t="str">
        <f t="shared" si="0"/>
        <v xml:space="preserve"> - </v>
      </c>
    </row>
    <row r="24" spans="1:5" ht="15.75" x14ac:dyDescent="0.25">
      <c r="A24" s="803"/>
      <c r="B24" s="804"/>
      <c r="C24" s="805"/>
      <c r="E24" s="212" t="str">
        <f t="shared" si="0"/>
        <v xml:space="preserve"> - </v>
      </c>
    </row>
    <row r="25" spans="1:5" ht="15.75" x14ac:dyDescent="0.25">
      <c r="A25" s="803"/>
      <c r="B25" s="804"/>
      <c r="C25" s="805"/>
      <c r="E25" s="212" t="str">
        <f t="shared" si="0"/>
        <v xml:space="preserve"> - </v>
      </c>
    </row>
    <row r="26" spans="1:5" ht="15.75" x14ac:dyDescent="0.25">
      <c r="A26" s="803"/>
      <c r="B26" s="804"/>
      <c r="C26" s="805"/>
      <c r="E26" s="212" t="str">
        <f t="shared" si="0"/>
        <v xml:space="preserve"> - </v>
      </c>
    </row>
    <row r="27" spans="1:5" ht="15.75" x14ac:dyDescent="0.25">
      <c r="A27" s="803"/>
      <c r="B27" s="804"/>
      <c r="C27" s="805"/>
      <c r="E27" s="212" t="str">
        <f t="shared" si="0"/>
        <v xml:space="preserve"> - </v>
      </c>
    </row>
    <row r="28" spans="1:5" ht="15.75" x14ac:dyDescent="0.25">
      <c r="A28" s="803"/>
      <c r="B28" s="804"/>
      <c r="C28" s="805"/>
      <c r="E28" s="212" t="str">
        <f t="shared" si="0"/>
        <v xml:space="preserve"> - </v>
      </c>
    </row>
    <row r="29" spans="1:5" ht="15.75" x14ac:dyDescent="0.25">
      <c r="A29" s="803"/>
      <c r="B29" s="804"/>
      <c r="C29" s="805"/>
      <c r="E29" s="212" t="str">
        <f t="shared" si="0"/>
        <v xml:space="preserve"> - </v>
      </c>
    </row>
    <row r="30" spans="1:5" x14ac:dyDescent="0.25">
      <c r="A30" s="812"/>
      <c r="B30" s="813"/>
      <c r="C30" s="814"/>
      <c r="E30" s="212" t="str">
        <f t="shared" si="0"/>
        <v xml:space="preserve"> - </v>
      </c>
    </row>
    <row r="31" spans="1:5" x14ac:dyDescent="0.25">
      <c r="A31" s="812"/>
      <c r="B31" s="813"/>
      <c r="C31" s="814"/>
      <c r="E31" s="212" t="str">
        <f t="shared" si="0"/>
        <v xml:space="preserve"> - </v>
      </c>
    </row>
    <row r="32" spans="1:5" x14ac:dyDescent="0.25">
      <c r="A32" s="812"/>
      <c r="B32" s="813"/>
      <c r="C32" s="814"/>
      <c r="E32" s="212" t="str">
        <f t="shared" si="0"/>
        <v xml:space="preserve"> - </v>
      </c>
    </row>
    <row r="33" spans="1:5" x14ac:dyDescent="0.25">
      <c r="A33" s="812"/>
      <c r="B33" s="813"/>
      <c r="C33" s="814"/>
      <c r="E33" s="212" t="str">
        <f t="shared" si="0"/>
        <v xml:space="preserve"> - </v>
      </c>
    </row>
    <row r="34" spans="1:5" x14ac:dyDescent="0.25">
      <c r="A34" s="812"/>
      <c r="B34" s="813"/>
      <c r="C34" s="814"/>
      <c r="E34" s="212" t="str">
        <f t="shared" si="0"/>
        <v xml:space="preserve"> - </v>
      </c>
    </row>
    <row r="35" spans="1:5" x14ac:dyDescent="0.25">
      <c r="A35" s="812"/>
      <c r="B35" s="813"/>
      <c r="C35" s="814"/>
      <c r="E35" s="212" t="str">
        <f t="shared" si="0"/>
        <v xml:space="preserve"> - </v>
      </c>
    </row>
    <row r="36" spans="1:5" x14ac:dyDescent="0.25">
      <c r="A36" s="812"/>
      <c r="B36" s="813"/>
      <c r="C36" s="814"/>
      <c r="E36" s="212" t="str">
        <f t="shared" si="0"/>
        <v xml:space="preserve"> - </v>
      </c>
    </row>
    <row r="37" spans="1:5" x14ac:dyDescent="0.25">
      <c r="A37" s="812"/>
      <c r="B37" s="813"/>
      <c r="C37" s="814"/>
      <c r="E37" s="212" t="str">
        <f t="shared" si="0"/>
        <v xml:space="preserve"> - </v>
      </c>
    </row>
    <row r="38" spans="1:5" x14ac:dyDescent="0.25">
      <c r="A38" s="812"/>
      <c r="B38" s="813"/>
      <c r="C38" s="814"/>
      <c r="E38" s="212" t="str">
        <f t="shared" si="0"/>
        <v xml:space="preserve"> - </v>
      </c>
    </row>
    <row r="39" spans="1:5" x14ac:dyDescent="0.25">
      <c r="A39" s="812"/>
      <c r="B39" s="813"/>
      <c r="C39" s="814"/>
      <c r="E39" s="212" t="str">
        <f t="shared" si="0"/>
        <v xml:space="preserve"> - </v>
      </c>
    </row>
    <row r="40" spans="1:5" x14ac:dyDescent="0.25">
      <c r="A40" s="812"/>
      <c r="B40" s="813"/>
      <c r="C40" s="814"/>
      <c r="E40" s="212" t="str">
        <f t="shared" si="0"/>
        <v xml:space="preserve"> - </v>
      </c>
    </row>
    <row r="41" spans="1:5" x14ac:dyDescent="0.25">
      <c r="A41" s="812"/>
      <c r="B41" s="813"/>
      <c r="C41" s="814"/>
      <c r="E41" s="212" t="str">
        <f t="shared" si="0"/>
        <v xml:space="preserve"> - </v>
      </c>
    </row>
    <row r="42" spans="1:5" x14ac:dyDescent="0.25">
      <c r="A42" s="812"/>
      <c r="B42" s="813"/>
      <c r="C42" s="814"/>
      <c r="E42" s="212" t="str">
        <f t="shared" si="0"/>
        <v xml:space="preserve"> - </v>
      </c>
    </row>
    <row r="43" spans="1:5" x14ac:dyDescent="0.25">
      <c r="A43" s="812"/>
      <c r="B43" s="813"/>
      <c r="C43" s="814"/>
      <c r="E43" s="212" t="str">
        <f t="shared" si="0"/>
        <v xml:space="preserve"> - </v>
      </c>
    </row>
    <row r="44" spans="1:5" ht="15.75" thickBot="1" x14ac:dyDescent="0.3">
      <c r="A44" s="815"/>
      <c r="B44" s="816"/>
      <c r="C44" s="817"/>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1764</v>
      </c>
      <c r="C1" s="62" t="s">
        <v>1765</v>
      </c>
      <c r="D1" s="63" t="s">
        <v>1766</v>
      </c>
    </row>
    <row r="2" spans="1:4" ht="15.75" x14ac:dyDescent="0.25">
      <c r="A2" s="64" t="s">
        <v>73</v>
      </c>
      <c r="B2" s="64" t="s">
        <v>73</v>
      </c>
      <c r="C2" s="65" t="s">
        <v>73</v>
      </c>
      <c r="D2" s="66" t="s">
        <v>73</v>
      </c>
    </row>
    <row r="3" spans="1:4" ht="94.5" x14ac:dyDescent="0.25">
      <c r="A3" s="212" t="str">
        <f>+LEFT(B3,10)</f>
        <v>E2.P_E.MR1</v>
      </c>
      <c r="B3" s="99" t="s">
        <v>347</v>
      </c>
      <c r="C3" s="100" t="s">
        <v>1790</v>
      </c>
      <c r="D3" s="101" t="s">
        <v>1791</v>
      </c>
    </row>
    <row r="4" spans="1:4" ht="126" x14ac:dyDescent="0.25">
      <c r="A4" s="212" t="str">
        <f t="shared" ref="A4:A67" si="0">+LEFT(B4,10)</f>
        <v>E2.P_B.MR1</v>
      </c>
      <c r="B4" s="99" t="s">
        <v>311</v>
      </c>
      <c r="C4" s="100" t="s">
        <v>1792</v>
      </c>
      <c r="D4" s="101" t="s">
        <v>1793</v>
      </c>
    </row>
    <row r="5" spans="1:4" ht="63" x14ac:dyDescent="0.25">
      <c r="A5" s="212" t="str">
        <f t="shared" si="0"/>
        <v>E4.P_D.MR2</v>
      </c>
      <c r="B5" s="99" t="s">
        <v>596</v>
      </c>
      <c r="C5" s="100" t="s">
        <v>1794</v>
      </c>
      <c r="D5" s="101" t="s">
        <v>1795</v>
      </c>
    </row>
    <row r="6" spans="1:4" ht="126" x14ac:dyDescent="0.25">
      <c r="A6" s="212" t="str">
        <f t="shared" si="0"/>
        <v>E4.P_D.MR1</v>
      </c>
      <c r="B6" s="99" t="s">
        <v>587</v>
      </c>
      <c r="C6" s="100" t="s">
        <v>1796</v>
      </c>
      <c r="D6" s="101" t="s">
        <v>1797</v>
      </c>
    </row>
    <row r="7" spans="1:4" ht="126" x14ac:dyDescent="0.25">
      <c r="A7" s="212" t="str">
        <f t="shared" si="0"/>
        <v>E1.P_A.MR5</v>
      </c>
      <c r="B7" s="99" t="s">
        <v>140</v>
      </c>
      <c r="C7" s="100" t="s">
        <v>1798</v>
      </c>
      <c r="D7" s="101" t="s">
        <v>1799</v>
      </c>
    </row>
    <row r="8" spans="1:4" ht="78.75" x14ac:dyDescent="0.25">
      <c r="A8" s="212" t="str">
        <f t="shared" si="0"/>
        <v>E3.P_G.MR1</v>
      </c>
      <c r="B8" s="99" t="s">
        <v>465</v>
      </c>
      <c r="C8" s="100" t="s">
        <v>1800</v>
      </c>
      <c r="D8" s="101" t="s">
        <v>1801</v>
      </c>
    </row>
    <row r="9" spans="1:4" ht="61.5" customHeight="1" x14ac:dyDescent="0.25">
      <c r="A9" s="212" t="str">
        <f t="shared" si="0"/>
        <v>E3.P_H.MR1</v>
      </c>
      <c r="B9" s="99" t="s">
        <v>473</v>
      </c>
      <c r="C9" s="100" t="s">
        <v>1802</v>
      </c>
      <c r="D9" s="101" t="s">
        <v>1803</v>
      </c>
    </row>
    <row r="10" spans="1:4" ht="78.75" x14ac:dyDescent="0.25">
      <c r="A10" s="212" t="str">
        <f t="shared" si="0"/>
        <v>E3.P_I.MR1</v>
      </c>
      <c r="B10" s="99" t="s">
        <v>481</v>
      </c>
      <c r="C10" s="100" t="s">
        <v>1804</v>
      </c>
      <c r="D10" s="101" t="s">
        <v>1805</v>
      </c>
    </row>
    <row r="11" spans="1:4" ht="94.5" x14ac:dyDescent="0.25">
      <c r="A11" s="212" t="str">
        <f t="shared" si="0"/>
        <v>E3.P_J.MR1</v>
      </c>
      <c r="B11" s="99" t="s">
        <v>489</v>
      </c>
      <c r="C11" s="100" t="s">
        <v>1806</v>
      </c>
      <c r="D11" s="101" t="s">
        <v>1807</v>
      </c>
    </row>
    <row r="12" spans="1:4" ht="90.75" customHeight="1" x14ac:dyDescent="0.25">
      <c r="A12" s="212" t="str">
        <f t="shared" si="0"/>
        <v>E3.P_K.MR1</v>
      </c>
      <c r="B12" s="99" t="s">
        <v>497</v>
      </c>
      <c r="C12" s="100" t="s">
        <v>1808</v>
      </c>
      <c r="D12" s="101" t="s">
        <v>1809</v>
      </c>
    </row>
    <row r="13" spans="1:4" ht="94.5" x14ac:dyDescent="0.25">
      <c r="A13" s="212" t="str">
        <f t="shared" si="0"/>
        <v>E2.P_C.MR1</v>
      </c>
      <c r="B13" s="99" t="s">
        <v>322</v>
      </c>
      <c r="C13" s="100" t="s">
        <v>1810</v>
      </c>
      <c r="D13" s="101" t="s">
        <v>1811</v>
      </c>
    </row>
    <row r="14" spans="1:4" ht="78.75" x14ac:dyDescent="0.25">
      <c r="A14" s="212" t="str">
        <f t="shared" si="0"/>
        <v>E3.P_F.MR1</v>
      </c>
      <c r="B14" s="99" t="s">
        <v>457</v>
      </c>
      <c r="C14" s="100" t="s">
        <v>1812</v>
      </c>
      <c r="D14" s="101" t="s">
        <v>1813</v>
      </c>
    </row>
    <row r="15" spans="1:4" ht="78" customHeight="1" x14ac:dyDescent="0.25">
      <c r="A15" s="212" t="str">
        <f t="shared" si="0"/>
        <v>E2.P_D.MR1</v>
      </c>
      <c r="B15" s="99" t="s">
        <v>336</v>
      </c>
      <c r="C15" s="100" t="s">
        <v>1814</v>
      </c>
      <c r="D15" s="101" t="s">
        <v>1815</v>
      </c>
    </row>
    <row r="16" spans="1:4" ht="67.5" customHeight="1" x14ac:dyDescent="0.25">
      <c r="A16" s="212" t="str">
        <f t="shared" si="0"/>
        <v>E1.P_E.MR1</v>
      </c>
      <c r="B16" s="99" t="s">
        <v>207</v>
      </c>
      <c r="C16" s="100" t="s">
        <v>1816</v>
      </c>
      <c r="D16" s="101" t="s">
        <v>1817</v>
      </c>
    </row>
    <row r="17" spans="1:4" ht="110.25" x14ac:dyDescent="0.25">
      <c r="A17" s="212" t="str">
        <f t="shared" si="0"/>
        <v>E1.P_H.MR1</v>
      </c>
      <c r="B17" s="99" t="s">
        <v>263</v>
      </c>
      <c r="C17" s="100" t="s">
        <v>1818</v>
      </c>
      <c r="D17" s="101" t="s">
        <v>1819</v>
      </c>
    </row>
    <row r="18" spans="1:4" ht="78" customHeight="1" x14ac:dyDescent="0.25">
      <c r="A18" s="212" t="str">
        <f t="shared" si="0"/>
        <v>E1.P_C.MR1</v>
      </c>
      <c r="B18" s="99" t="s">
        <v>185</v>
      </c>
      <c r="C18" s="100" t="s">
        <v>1820</v>
      </c>
      <c r="D18" s="101" t="s">
        <v>1821</v>
      </c>
    </row>
    <row r="19" spans="1:4" ht="141.75" x14ac:dyDescent="0.25">
      <c r="A19" s="212" t="str">
        <f t="shared" si="0"/>
        <v>E1.P_D.MR1</v>
      </c>
      <c r="B19" s="99" t="s">
        <v>196</v>
      </c>
      <c r="C19" s="100" t="s">
        <v>1822</v>
      </c>
      <c r="D19" s="101" t="s">
        <v>1823</v>
      </c>
    </row>
    <row r="20" spans="1:4" ht="63" x14ac:dyDescent="0.25">
      <c r="A20" s="212" t="str">
        <f t="shared" si="0"/>
        <v>E1.P_A.MR4</v>
      </c>
      <c r="B20" s="99" t="s">
        <v>130</v>
      </c>
      <c r="C20" s="100" t="s">
        <v>1824</v>
      </c>
      <c r="D20" s="101" t="s">
        <v>1825</v>
      </c>
    </row>
    <row r="21" spans="1:4" ht="47.25" x14ac:dyDescent="0.25">
      <c r="A21" s="212" t="str">
        <f t="shared" si="0"/>
        <v>E4.P_A.MR1</v>
      </c>
      <c r="B21" s="99" t="s">
        <v>539</v>
      </c>
      <c r="C21" s="100" t="s">
        <v>1826</v>
      </c>
      <c r="D21" s="101" t="s">
        <v>1827</v>
      </c>
    </row>
    <row r="22" spans="1:4" ht="47.25" x14ac:dyDescent="0.25">
      <c r="A22" s="212" t="str">
        <f t="shared" si="0"/>
        <v>E4.P_A.MR2</v>
      </c>
      <c r="B22" s="99" t="s">
        <v>549</v>
      </c>
      <c r="C22" s="100" t="s">
        <v>1828</v>
      </c>
      <c r="D22" s="101" t="s">
        <v>1829</v>
      </c>
    </row>
    <row r="23" spans="1:4" ht="96" customHeight="1" x14ac:dyDescent="0.25">
      <c r="A23" s="212" t="str">
        <f t="shared" si="0"/>
        <v>E1.P_F.MR1</v>
      </c>
      <c r="B23" s="99" t="s">
        <v>222</v>
      </c>
      <c r="C23" s="100" t="s">
        <v>1830</v>
      </c>
      <c r="D23" s="101" t="s">
        <v>1831</v>
      </c>
    </row>
    <row r="24" spans="1:4" ht="63.75" customHeight="1" x14ac:dyDescent="0.25">
      <c r="A24" s="212" t="str">
        <f t="shared" si="0"/>
        <v>E4.P_A.MR3</v>
      </c>
      <c r="B24" s="99" t="s">
        <v>556</v>
      </c>
      <c r="C24" s="100" t="s">
        <v>1832</v>
      </c>
      <c r="D24" s="101" t="s">
        <v>1833</v>
      </c>
    </row>
    <row r="25" spans="1:4" ht="66" customHeight="1" x14ac:dyDescent="0.25">
      <c r="A25" s="212" t="str">
        <f t="shared" si="0"/>
        <v>E1.P_F.MR2</v>
      </c>
      <c r="B25" s="99" t="s">
        <v>234</v>
      </c>
      <c r="C25" s="100" t="s">
        <v>1834</v>
      </c>
      <c r="D25" s="101" t="s">
        <v>1835</v>
      </c>
    </row>
    <row r="26" spans="1:4" ht="110.25" x14ac:dyDescent="0.25">
      <c r="A26" s="212" t="str">
        <f t="shared" si="0"/>
        <v>E4.P_A.MR4</v>
      </c>
      <c r="B26" s="99" t="s">
        <v>563</v>
      </c>
      <c r="C26" s="100" t="s">
        <v>1836</v>
      </c>
      <c r="D26" s="101" t="s">
        <v>1837</v>
      </c>
    </row>
    <row r="27" spans="1:4" ht="63" x14ac:dyDescent="0.25">
      <c r="A27" s="212" t="str">
        <f t="shared" si="0"/>
        <v>E1.P_A.MR2</v>
      </c>
      <c r="B27" s="99" t="s">
        <v>110</v>
      </c>
      <c r="C27" s="100" t="s">
        <v>1838</v>
      </c>
      <c r="D27" s="101" t="s">
        <v>1839</v>
      </c>
    </row>
    <row r="28" spans="1:4" ht="64.5" customHeight="1" x14ac:dyDescent="0.25">
      <c r="A28" s="212" t="str">
        <f t="shared" si="0"/>
        <v>E1.P_J.MR1</v>
      </c>
      <c r="B28" s="99" t="s">
        <v>288</v>
      </c>
      <c r="C28" s="100" t="s">
        <v>1840</v>
      </c>
      <c r="D28" s="101" t="s">
        <v>1841</v>
      </c>
    </row>
    <row r="29" spans="1:4" ht="78.75" customHeight="1" x14ac:dyDescent="0.25">
      <c r="A29" s="212" t="str">
        <f t="shared" si="0"/>
        <v>E3.P_B.MR1</v>
      </c>
      <c r="B29" s="99" t="s">
        <v>395</v>
      </c>
      <c r="C29" s="100" t="s">
        <v>1842</v>
      </c>
      <c r="D29" s="101" t="s">
        <v>1843</v>
      </c>
    </row>
    <row r="30" spans="1:4" ht="108.75" customHeight="1" x14ac:dyDescent="0.25">
      <c r="A30" s="212" t="str">
        <f t="shared" si="0"/>
        <v>E4.P_C.MR1</v>
      </c>
      <c r="B30" s="99" t="s">
        <v>579</v>
      </c>
      <c r="C30" s="100" t="s">
        <v>1844</v>
      </c>
      <c r="D30" s="101" t="s">
        <v>1845</v>
      </c>
    </row>
    <row r="31" spans="1:4" ht="65.25" customHeight="1" x14ac:dyDescent="0.25">
      <c r="A31" s="212" t="str">
        <f t="shared" si="0"/>
        <v>E2.P_A.MR1</v>
      </c>
      <c r="B31" s="99" t="s">
        <v>299</v>
      </c>
      <c r="C31" s="100" t="s">
        <v>1846</v>
      </c>
      <c r="D31" s="101" t="s">
        <v>1847</v>
      </c>
    </row>
    <row r="32" spans="1:4" ht="93" customHeight="1" x14ac:dyDescent="0.25">
      <c r="A32" s="212" t="str">
        <f t="shared" si="0"/>
        <v>E1.P_G.MR1</v>
      </c>
      <c r="B32" s="99" t="s">
        <v>243</v>
      </c>
      <c r="C32" s="100" t="s">
        <v>1848</v>
      </c>
      <c r="D32" s="101" t="s">
        <v>1849</v>
      </c>
    </row>
    <row r="33" spans="1:4" ht="81" customHeight="1" x14ac:dyDescent="0.25">
      <c r="A33" s="212" t="str">
        <f t="shared" si="0"/>
        <v>E1.P_G.MR2</v>
      </c>
      <c r="B33" s="99" t="s">
        <v>254</v>
      </c>
      <c r="C33" s="100" t="s">
        <v>1850</v>
      </c>
      <c r="D33" s="101" t="s">
        <v>1851</v>
      </c>
    </row>
    <row r="34" spans="1:4" ht="63" customHeight="1" x14ac:dyDescent="0.25">
      <c r="A34" s="212" t="str">
        <f t="shared" si="0"/>
        <v>E3.P_L.MR2</v>
      </c>
      <c r="B34" s="99" t="s">
        <v>513</v>
      </c>
      <c r="C34" s="100" t="s">
        <v>1852</v>
      </c>
      <c r="D34" s="101" t="s">
        <v>1853</v>
      </c>
    </row>
    <row r="35" spans="1:4" ht="78" customHeight="1" x14ac:dyDescent="0.25">
      <c r="A35" s="212" t="str">
        <f t="shared" si="0"/>
        <v>E3.P_L.MR3</v>
      </c>
      <c r="B35" s="99" t="s">
        <v>520</v>
      </c>
      <c r="C35" s="100" t="s">
        <v>1854</v>
      </c>
      <c r="D35" s="101" t="s">
        <v>1855</v>
      </c>
    </row>
    <row r="36" spans="1:4" ht="63.75" customHeight="1" x14ac:dyDescent="0.25">
      <c r="A36" s="212" t="str">
        <f t="shared" si="0"/>
        <v>E2.P_F.MR1</v>
      </c>
      <c r="B36" s="99" t="s">
        <v>358</v>
      </c>
      <c r="C36" s="100" t="s">
        <v>1856</v>
      </c>
      <c r="D36" s="101" t="s">
        <v>1857</v>
      </c>
    </row>
    <row r="37" spans="1:4" ht="110.25" x14ac:dyDescent="0.25">
      <c r="A37" s="212" t="str">
        <f t="shared" si="0"/>
        <v>E3.P_A.MR1</v>
      </c>
      <c r="B37" s="99" t="s">
        <v>383</v>
      </c>
      <c r="C37" s="100" t="s">
        <v>1858</v>
      </c>
      <c r="D37" s="101" t="s">
        <v>1859</v>
      </c>
    </row>
    <row r="38" spans="1:4" ht="94.5" x14ac:dyDescent="0.25">
      <c r="A38" s="212" t="str">
        <f t="shared" si="0"/>
        <v>E2.P_F.MR2</v>
      </c>
      <c r="B38" s="99" t="s">
        <v>369</v>
      </c>
      <c r="C38" s="100" t="s">
        <v>1860</v>
      </c>
      <c r="D38" s="101" t="s">
        <v>1861</v>
      </c>
    </row>
    <row r="39" spans="1:4" ht="78.75" x14ac:dyDescent="0.25">
      <c r="A39" s="212" t="str">
        <f t="shared" si="0"/>
        <v>E1.P_B.MR1</v>
      </c>
      <c r="B39" s="99" t="s">
        <v>150</v>
      </c>
      <c r="C39" s="100" t="s">
        <v>1862</v>
      </c>
      <c r="D39" s="101" t="s">
        <v>1863</v>
      </c>
    </row>
    <row r="40" spans="1:4" ht="157.5" x14ac:dyDescent="0.25">
      <c r="A40" s="212" t="str">
        <f t="shared" si="0"/>
        <v>E3.P_E.MR1</v>
      </c>
      <c r="B40" s="99" t="s">
        <v>446</v>
      </c>
      <c r="C40" s="100" t="s">
        <v>1864</v>
      </c>
      <c r="D40" s="101" t="s">
        <v>1865</v>
      </c>
    </row>
    <row r="41" spans="1:4" ht="110.25" x14ac:dyDescent="0.25">
      <c r="A41" s="212" t="str">
        <f t="shared" si="0"/>
        <v>E1.P_B.MR2</v>
      </c>
      <c r="B41" s="99" t="s">
        <v>164</v>
      </c>
      <c r="C41" s="100" t="s">
        <v>1866</v>
      </c>
      <c r="D41" s="101" t="s">
        <v>1867</v>
      </c>
    </row>
    <row r="42" spans="1:4" ht="157.5" x14ac:dyDescent="0.25">
      <c r="A42" s="212" t="str">
        <f t="shared" si="0"/>
        <v>E1.P_B.MR3</v>
      </c>
      <c r="B42" s="99" t="s">
        <v>176</v>
      </c>
      <c r="C42" s="100" t="s">
        <v>1868</v>
      </c>
      <c r="D42" s="101" t="s">
        <v>1869</v>
      </c>
    </row>
    <row r="43" spans="1:4" ht="78.75" x14ac:dyDescent="0.25">
      <c r="A43" s="212" t="str">
        <f t="shared" si="0"/>
        <v>E3.P_C.MR1</v>
      </c>
      <c r="B43" s="99" t="s">
        <v>406</v>
      </c>
      <c r="C43" s="100" t="s">
        <v>1870</v>
      </c>
      <c r="D43" s="101" t="s">
        <v>1871</v>
      </c>
    </row>
    <row r="44" spans="1:4" ht="51" customHeight="1" x14ac:dyDescent="0.25">
      <c r="A44" s="212" t="str">
        <f t="shared" si="0"/>
        <v>E1.P_A.MR3</v>
      </c>
      <c r="B44" s="99" t="s">
        <v>120</v>
      </c>
      <c r="C44" s="100" t="s">
        <v>1872</v>
      </c>
      <c r="D44" s="101" t="s">
        <v>1873</v>
      </c>
    </row>
    <row r="45" spans="1:4" ht="78.75" x14ac:dyDescent="0.25">
      <c r="A45" s="212" t="str">
        <f t="shared" si="0"/>
        <v>E3.P_L.MR1</v>
      </c>
      <c r="B45" s="99" t="s">
        <v>505</v>
      </c>
      <c r="C45" s="100" t="s">
        <v>1874</v>
      </c>
      <c r="D45" s="101" t="s">
        <v>1875</v>
      </c>
    </row>
    <row r="46" spans="1:4" ht="93.75" customHeight="1" x14ac:dyDescent="0.25">
      <c r="A46" s="212" t="str">
        <f t="shared" si="0"/>
        <v>E1.P_I.MR1</v>
      </c>
      <c r="B46" s="99" t="s">
        <v>277</v>
      </c>
      <c r="C46" s="100" t="s">
        <v>1876</v>
      </c>
      <c r="D46" s="101" t="s">
        <v>1877</v>
      </c>
    </row>
    <row r="47" spans="1:4" ht="110.25" customHeight="1" x14ac:dyDescent="0.25">
      <c r="A47" s="212" t="str">
        <f t="shared" si="0"/>
        <v>E1.P_A.MR1</v>
      </c>
      <c r="B47" s="99" t="s">
        <v>83</v>
      </c>
      <c r="C47" s="100" t="s">
        <v>1878</v>
      </c>
      <c r="D47" s="101" t="s">
        <v>1879</v>
      </c>
    </row>
    <row r="48" spans="1:4" ht="94.5" x14ac:dyDescent="0.25">
      <c r="A48" s="212" t="str">
        <f t="shared" si="0"/>
        <v>E3.P_L.MR4</v>
      </c>
      <c r="B48" s="99" t="s">
        <v>527</v>
      </c>
      <c r="C48" s="100" t="s">
        <v>1880</v>
      </c>
      <c r="D48" s="101" t="s">
        <v>1881</v>
      </c>
    </row>
    <row r="49" spans="1:4" ht="189" x14ac:dyDescent="0.25">
      <c r="A49" s="212" t="str">
        <f t="shared" si="0"/>
        <v>E3.P_C.MR2</v>
      </c>
      <c r="B49" s="99" t="s">
        <v>417</v>
      </c>
      <c r="C49" s="100" t="s">
        <v>1882</v>
      </c>
      <c r="D49" s="101" t="s">
        <v>1883</v>
      </c>
    </row>
    <row r="50" spans="1:4" ht="78.75" x14ac:dyDescent="0.25">
      <c r="A50" s="212" t="str">
        <f t="shared" si="0"/>
        <v>E4.P_E.MR1</v>
      </c>
      <c r="B50" s="99" t="s">
        <v>606</v>
      </c>
      <c r="C50" s="100" t="s">
        <v>1884</v>
      </c>
      <c r="D50" s="101" t="s">
        <v>1885</v>
      </c>
    </row>
    <row r="51" spans="1:4" ht="157.5" x14ac:dyDescent="0.25">
      <c r="A51" s="212" t="str">
        <f t="shared" si="0"/>
        <v>E1.P_A.MR1</v>
      </c>
      <c r="B51" s="99" t="s">
        <v>97</v>
      </c>
      <c r="C51" s="100" t="s">
        <v>1886</v>
      </c>
      <c r="D51" s="101" t="s">
        <v>1887</v>
      </c>
    </row>
    <row r="52" spans="1:4" ht="63" x14ac:dyDescent="0.25">
      <c r="A52" s="212" t="str">
        <f t="shared" si="0"/>
        <v>E4.P_D.MR3</v>
      </c>
      <c r="B52" s="99" t="s">
        <v>601</v>
      </c>
      <c r="C52" s="100" t="s">
        <v>1888</v>
      </c>
      <c r="D52" s="101" t="s">
        <v>1889</v>
      </c>
    </row>
    <row r="53" spans="1:4" ht="126" x14ac:dyDescent="0.25">
      <c r="A53" s="212" t="str">
        <f t="shared" si="0"/>
        <v>E3.P_D.MR1</v>
      </c>
      <c r="B53" s="99" t="s">
        <v>428</v>
      </c>
      <c r="C53" s="100" t="s">
        <v>1890</v>
      </c>
      <c r="D53" s="101" t="s">
        <v>1891</v>
      </c>
    </row>
    <row r="54" spans="1:4" ht="126" x14ac:dyDescent="0.25">
      <c r="A54" s="212" t="str">
        <f t="shared" si="0"/>
        <v>E3.P_D.MR2</v>
      </c>
      <c r="B54" s="99" t="s">
        <v>439</v>
      </c>
      <c r="C54" s="100" t="s">
        <v>1892</v>
      </c>
      <c r="D54" s="101" t="s">
        <v>1891</v>
      </c>
    </row>
    <row r="55" spans="1:4" ht="157.5" x14ac:dyDescent="0.25">
      <c r="A55" s="212" t="str">
        <f t="shared" si="0"/>
        <v>E4.P_B.MR1</v>
      </c>
      <c r="B55" s="99" t="s">
        <v>570</v>
      </c>
      <c r="C55" s="100" t="s">
        <v>1893</v>
      </c>
      <c r="D55" s="101" t="s">
        <v>1894</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activeCell="C8" sqref="C8"/>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2" t="s">
        <v>1767</v>
      </c>
      <c r="B1" s="1042"/>
      <c r="C1" s="1042"/>
      <c r="D1" s="1042"/>
      <c r="E1" s="1042"/>
      <c r="F1" s="1042"/>
      <c r="G1" s="1042"/>
      <c r="H1" s="1042"/>
      <c r="I1" s="1042"/>
      <c r="J1" s="1042"/>
      <c r="K1" s="1042"/>
      <c r="L1" s="1042"/>
      <c r="M1" s="1042"/>
      <c r="N1" s="1042"/>
      <c r="O1" s="1042"/>
      <c r="P1" s="1042"/>
    </row>
    <row r="2" spans="1:18" s="68" customFormat="1" ht="48" customHeight="1" x14ac:dyDescent="0.2">
      <c r="A2" s="67" t="s">
        <v>1768</v>
      </c>
      <c r="B2" s="1043" t="s">
        <v>1769</v>
      </c>
      <c r="C2" s="1044"/>
      <c r="D2" s="1044"/>
      <c r="E2" s="1044"/>
      <c r="F2" s="1044"/>
      <c r="G2" s="1044"/>
      <c r="H2" s="1045"/>
      <c r="I2" s="1043" t="s">
        <v>1770</v>
      </c>
      <c r="J2" s="1044"/>
      <c r="K2" s="1045"/>
      <c r="L2" s="1046" t="s">
        <v>1771</v>
      </c>
      <c r="M2" s="1046"/>
      <c r="N2" s="1046"/>
      <c r="O2" s="1046"/>
      <c r="P2" s="1047"/>
    </row>
    <row r="3" spans="1:18" ht="51" x14ac:dyDescent="0.2">
      <c r="A3" s="69" t="s">
        <v>1772</v>
      </c>
      <c r="B3" s="70" t="s">
        <v>1773</v>
      </c>
      <c r="C3" s="71" t="s">
        <v>1774</v>
      </c>
      <c r="D3" s="71" t="s">
        <v>1923</v>
      </c>
      <c r="E3" s="71" t="s">
        <v>1922</v>
      </c>
      <c r="F3" s="71" t="s">
        <v>1924</v>
      </c>
      <c r="G3" s="71" t="s">
        <v>1925</v>
      </c>
      <c r="H3" s="1048" t="s">
        <v>1695</v>
      </c>
      <c r="I3" s="70" t="s">
        <v>1775</v>
      </c>
      <c r="J3" s="71" t="s">
        <v>1776</v>
      </c>
      <c r="K3" s="1048" t="s">
        <v>1698</v>
      </c>
      <c r="L3" s="70" t="s">
        <v>1777</v>
      </c>
      <c r="M3" s="71" t="s">
        <v>1700</v>
      </c>
      <c r="N3" s="71" t="s">
        <v>1778</v>
      </c>
      <c r="O3" s="71" t="s">
        <v>1779</v>
      </c>
      <c r="P3" s="72" t="s">
        <v>1780</v>
      </c>
    </row>
    <row r="4" spans="1:18" ht="18" x14ac:dyDescent="0.2">
      <c r="A4" s="69" t="s">
        <v>1781</v>
      </c>
      <c r="B4" s="73" t="s">
        <v>1689</v>
      </c>
      <c r="C4" s="74" t="s">
        <v>1690</v>
      </c>
      <c r="D4" s="74" t="s">
        <v>1782</v>
      </c>
      <c r="E4" s="74" t="s">
        <v>1692</v>
      </c>
      <c r="F4" s="74" t="s">
        <v>1693</v>
      </c>
      <c r="G4" s="74" t="s">
        <v>1694</v>
      </c>
      <c r="H4" s="1048"/>
      <c r="I4" s="75" t="s">
        <v>1696</v>
      </c>
      <c r="J4" s="76" t="s">
        <v>1697</v>
      </c>
      <c r="K4" s="1048"/>
      <c r="L4" s="75" t="s">
        <v>1699</v>
      </c>
      <c r="M4" s="76" t="s">
        <v>1700</v>
      </c>
      <c r="N4" s="76" t="s">
        <v>1701</v>
      </c>
      <c r="O4" s="76" t="s">
        <v>1702</v>
      </c>
      <c r="P4" s="77" t="s">
        <v>1703</v>
      </c>
      <c r="Q4" s="2"/>
      <c r="R4" s="2"/>
    </row>
    <row r="5" spans="1:18" ht="36.75" thickBot="1" x14ac:dyDescent="0.25">
      <c r="A5" s="78" t="s">
        <v>1783</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1E3950-4692-4100-A62E-A14ABBF2C50E}"/>
</file>

<file path=customXml/itemProps2.xml><?xml version="1.0" encoding="utf-8"?>
<ds:datastoreItem xmlns:ds="http://schemas.openxmlformats.org/officeDocument/2006/customXml" ds:itemID="{FC02A98E-11DA-49AA-9556-14B909BEBF3C}"/>
</file>

<file path=customXml/itemProps3.xml><?xml version="1.0" encoding="utf-8"?>
<ds:datastoreItem xmlns:ds="http://schemas.openxmlformats.org/officeDocument/2006/customXml" ds:itemID="{08789013-535C-4454-98E9-659F6E3703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admin</cp:lastModifiedBy>
  <dcterms:created xsi:type="dcterms:W3CDTF">2017-01-16T16:29:25Z</dcterms:created>
  <dcterms:modified xsi:type="dcterms:W3CDTF">2018-01-16T17:47:36Z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