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PLANES DE ACCION 2017_01-ene al 31-dic\E3.P_L  ACUEDUCTO, ALCANTARILLADO Y ASEO\"/>
    </mc:Choice>
  </mc:AlternateContent>
  <bookViews>
    <workbookView xWindow="0" yWindow="0" windowWidth="20490" windowHeight="775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F13" i="6" l="1"/>
  <c r="AC106" i="6"/>
  <c r="AB106" i="6" s="1"/>
  <c r="Z53" i="6" l="1"/>
  <c r="AG13" i="6"/>
  <c r="Y26" i="6" l="1"/>
  <c r="AG82" i="6"/>
  <c r="AF79" i="6" s="1"/>
  <c r="Y82" i="6"/>
  <c r="Y80" i="6"/>
  <c r="X79" i="6" s="1"/>
  <c r="Y15" i="6" l="1"/>
  <c r="AA56" i="6"/>
  <c r="AA55" i="6"/>
  <c r="Y56" i="6"/>
  <c r="Y55" i="6"/>
  <c r="Y64" i="6"/>
  <c r="Y61" i="6"/>
  <c r="Y58" i="6"/>
  <c r="AI32" i="6"/>
  <c r="AH31" i="6" s="1"/>
  <c r="X53" i="6" l="1"/>
  <c r="Y27" i="6" l="1"/>
  <c r="AG26" i="6"/>
  <c r="AC20" i="6"/>
  <c r="AC21" i="6"/>
  <c r="Y21" i="6"/>
  <c r="X13" i="6" s="1"/>
  <c r="AC14" i="6"/>
  <c r="AB13" i="6" l="1"/>
  <c r="AK111" i="6"/>
  <c r="AK110" i="6"/>
  <c r="AK109" i="6"/>
  <c r="AK108" i="6"/>
  <c r="AK107" i="6"/>
  <c r="AK106" i="6"/>
  <c r="AJ106" i="6"/>
  <c r="AK102" i="6"/>
  <c r="AK101" i="6"/>
  <c r="AK100" i="6"/>
  <c r="AK99" i="6"/>
  <c r="AK98" i="6"/>
  <c r="AK97" i="6"/>
  <c r="AJ97" i="6"/>
  <c r="AK93" i="6"/>
  <c r="AK92" i="6"/>
  <c r="AK91" i="6"/>
  <c r="AK90" i="6"/>
  <c r="AK89" i="6"/>
  <c r="AK88" i="6"/>
  <c r="AJ88" i="6"/>
  <c r="AK84" i="6"/>
  <c r="AK83" i="6"/>
  <c r="AK82" i="6"/>
  <c r="AK81" i="6"/>
  <c r="AK80" i="6"/>
  <c r="AK79" i="6"/>
  <c r="AJ79" i="6"/>
  <c r="AK75" i="6"/>
  <c r="AK74" i="6"/>
  <c r="AK73" i="6"/>
  <c r="AK72" i="6"/>
  <c r="AK71" i="6"/>
  <c r="AK70" i="6"/>
  <c r="AJ70" i="6"/>
  <c r="AK66" i="6"/>
  <c r="AK65" i="6"/>
  <c r="AK64" i="6"/>
  <c r="AK63" i="6"/>
  <c r="AK62" i="6"/>
  <c r="AK61" i="6"/>
  <c r="AK60" i="6"/>
  <c r="AK59" i="6"/>
  <c r="AK58" i="6"/>
  <c r="AK57" i="6"/>
  <c r="AK56" i="6"/>
  <c r="AK55" i="6"/>
  <c r="AK54" i="6"/>
  <c r="AK53" i="6"/>
  <c r="AJ53" i="6"/>
  <c r="AK49" i="6"/>
  <c r="AK48" i="6"/>
  <c r="AK47" i="6"/>
  <c r="AK46" i="6"/>
  <c r="AK45" i="6"/>
  <c r="AK44" i="6"/>
  <c r="AK43" i="6"/>
  <c r="AK42" i="6"/>
  <c r="AK41" i="6"/>
  <c r="AK40" i="6"/>
  <c r="AJ40" i="6"/>
  <c r="AK36" i="6"/>
  <c r="AK35" i="6"/>
  <c r="AK34" i="6"/>
  <c r="AK33" i="6"/>
  <c r="AK32" i="6"/>
  <c r="AK31" i="6"/>
  <c r="AJ31" i="6"/>
  <c r="AK27" i="6"/>
  <c r="AK26" i="6"/>
  <c r="AK25" i="6"/>
  <c r="AK24" i="6"/>
  <c r="AK23" i="6"/>
  <c r="AK22" i="6"/>
  <c r="AK21" i="6"/>
  <c r="AK20" i="6"/>
  <c r="AK19" i="6"/>
  <c r="AK18" i="6"/>
  <c r="AK17" i="6"/>
  <c r="AK16" i="6"/>
  <c r="AK15" i="6"/>
  <c r="AK14" i="6"/>
  <c r="AK13" i="6"/>
  <c r="AJ13" i="6"/>
  <c r="AI105" i="6"/>
  <c r="AH105" i="6"/>
  <c r="AI96" i="6"/>
  <c r="AH96" i="6"/>
  <c r="AI87" i="6"/>
  <c r="AH87" i="6"/>
  <c r="AI78" i="6"/>
  <c r="AH78" i="6"/>
  <c r="AI69" i="6"/>
  <c r="AH69" i="6"/>
  <c r="AI52" i="6"/>
  <c r="AH52" i="6"/>
  <c r="AI39" i="6"/>
  <c r="AH39" i="6"/>
  <c r="AI30" i="6"/>
  <c r="AH30" i="6"/>
  <c r="AI12" i="6"/>
  <c r="AH12" i="6"/>
  <c r="AH9" i="6" l="1"/>
  <c r="AI9" i="6"/>
  <c r="AU65" i="6"/>
  <c r="AR65" i="6"/>
  <c r="K5" i="10" l="1"/>
  <c r="H5" i="10"/>
  <c r="AU57" i="6" l="1"/>
  <c r="AR57" i="6"/>
  <c r="AU56" i="6"/>
  <c r="AR56" i="6"/>
  <c r="AU55" i="6"/>
  <c r="AR55" i="6"/>
  <c r="AU60" i="6"/>
  <c r="AR60" i="6"/>
  <c r="AU59" i="6"/>
  <c r="AR59" i="6"/>
  <c r="AU58" i="6"/>
  <c r="AR58" i="6"/>
  <c r="AU54" i="6"/>
  <c r="AR54" i="6"/>
  <c r="AU44" i="6"/>
  <c r="AR44" i="6"/>
  <c r="AU43" i="6"/>
  <c r="AR43" i="6"/>
  <c r="AU42" i="6"/>
  <c r="AR42" i="6"/>
  <c r="AU41" i="6"/>
  <c r="AR41" i="6"/>
  <c r="AU17" i="6"/>
  <c r="AR17" i="6"/>
  <c r="AU16" i="6"/>
  <c r="AR16" i="6"/>
  <c r="AU15" i="6"/>
  <c r="AR15" i="6"/>
  <c r="AU14" i="6"/>
  <c r="AR14" i="6"/>
  <c r="AU22" i="6"/>
  <c r="AR22" i="6"/>
  <c r="AU21" i="6"/>
  <c r="AR21" i="6"/>
  <c r="AU20" i="6"/>
  <c r="AR20" i="6"/>
  <c r="AU19" i="6"/>
  <c r="AR19" i="6"/>
  <c r="AU18" i="6"/>
  <c r="AR18" i="6"/>
  <c r="AU219" i="6" l="1"/>
  <c r="AR219" i="6"/>
  <c r="AK219" i="6"/>
  <c r="AU218" i="6"/>
  <c r="AR218" i="6"/>
  <c r="AK218" i="6"/>
  <c r="AU217" i="6"/>
  <c r="AR217" i="6"/>
  <c r="AK217" i="6"/>
  <c r="AU216" i="6"/>
  <c r="AR216" i="6"/>
  <c r="AK216" i="6"/>
  <c r="AU215" i="6"/>
  <c r="AR215" i="6"/>
  <c r="AK215" i="6"/>
  <c r="AU214" i="6"/>
  <c r="AR214" i="6"/>
  <c r="AK214" i="6"/>
  <c r="AJ214" i="6"/>
  <c r="AJ213" i="6" s="1"/>
  <c r="I214" i="6"/>
  <c r="H214" i="6"/>
  <c r="G214" i="6"/>
  <c r="F214" i="6"/>
  <c r="E214" i="6"/>
  <c r="AZ213" i="6"/>
  <c r="AY213" i="6"/>
  <c r="AX213" i="6"/>
  <c r="AW213" i="6"/>
  <c r="AV213" i="6"/>
  <c r="AT213" i="6"/>
  <c r="AS213" i="6"/>
  <c r="AQ213" i="6"/>
  <c r="AP213" i="6"/>
  <c r="AO213" i="6"/>
  <c r="AN213" i="6"/>
  <c r="AM213" i="6"/>
  <c r="AL213" i="6"/>
  <c r="AG213" i="6"/>
  <c r="AF213" i="6"/>
  <c r="AE213" i="6"/>
  <c r="AD213" i="6"/>
  <c r="AC213" i="6"/>
  <c r="AB213" i="6"/>
  <c r="AA213" i="6"/>
  <c r="Z213" i="6"/>
  <c r="Y213" i="6"/>
  <c r="X213" i="6"/>
  <c r="W213" i="6"/>
  <c r="V213" i="6"/>
  <c r="U213" i="6"/>
  <c r="T213" i="6"/>
  <c r="S213" i="6"/>
  <c r="R213" i="6"/>
  <c r="J213" i="6"/>
  <c r="AU210" i="6"/>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U159" i="6" s="1"/>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AU106" i="6"/>
  <c r="AR106" i="6"/>
  <c r="H106" i="6"/>
  <c r="G106" i="6"/>
  <c r="F106" i="6"/>
  <c r="E106" i="6"/>
  <c r="AZ105" i="6"/>
  <c r="AY105" i="6"/>
  <c r="AX105" i="6"/>
  <c r="AW105" i="6"/>
  <c r="AV105" i="6"/>
  <c r="AT105" i="6"/>
  <c r="AS105" i="6"/>
  <c r="AQ105" i="6"/>
  <c r="AP105" i="6"/>
  <c r="AO105" i="6"/>
  <c r="AN105" i="6"/>
  <c r="AM105" i="6"/>
  <c r="AL105" i="6"/>
  <c r="AJ105" i="6"/>
  <c r="AG105" i="6"/>
  <c r="AF105" i="6"/>
  <c r="AE105" i="6"/>
  <c r="AD105" i="6"/>
  <c r="AC105" i="6"/>
  <c r="AB105" i="6"/>
  <c r="AA105" i="6"/>
  <c r="Z105" i="6"/>
  <c r="Y105" i="6"/>
  <c r="X105" i="6"/>
  <c r="W105" i="6"/>
  <c r="V105" i="6"/>
  <c r="U105" i="6"/>
  <c r="T105" i="6"/>
  <c r="S105" i="6"/>
  <c r="R105" i="6"/>
  <c r="J105" i="6"/>
  <c r="AU102" i="6"/>
  <c r="AR102" i="6"/>
  <c r="AU101" i="6"/>
  <c r="AR101" i="6"/>
  <c r="AU100" i="6"/>
  <c r="AR100" i="6"/>
  <c r="AU99" i="6"/>
  <c r="AR99" i="6"/>
  <c r="AU98" i="6"/>
  <c r="AR98" i="6"/>
  <c r="AU97" i="6"/>
  <c r="AR97" i="6"/>
  <c r="H97" i="6"/>
  <c r="G97" i="6"/>
  <c r="F97" i="6"/>
  <c r="E97" i="6"/>
  <c r="AZ96" i="6"/>
  <c r="AY96" i="6"/>
  <c r="AX96" i="6"/>
  <c r="AW96" i="6"/>
  <c r="AV96" i="6"/>
  <c r="AT96" i="6"/>
  <c r="AS96" i="6"/>
  <c r="AQ96" i="6"/>
  <c r="AP96" i="6"/>
  <c r="AO96" i="6"/>
  <c r="AN96" i="6"/>
  <c r="AM96" i="6"/>
  <c r="AL96" i="6"/>
  <c r="AJ96" i="6"/>
  <c r="AG96" i="6"/>
  <c r="AF96" i="6"/>
  <c r="AE96" i="6"/>
  <c r="AD96" i="6"/>
  <c r="AC96" i="6"/>
  <c r="AB96" i="6"/>
  <c r="AA96" i="6"/>
  <c r="Z96" i="6"/>
  <c r="Y96" i="6"/>
  <c r="X96" i="6"/>
  <c r="W96" i="6"/>
  <c r="V96" i="6"/>
  <c r="U96" i="6"/>
  <c r="T96" i="6"/>
  <c r="S96" i="6"/>
  <c r="R96" i="6"/>
  <c r="J96" i="6"/>
  <c r="AU93" i="6"/>
  <c r="AR93" i="6"/>
  <c r="AU92" i="6"/>
  <c r="AR92" i="6"/>
  <c r="AU91" i="6"/>
  <c r="AR91" i="6"/>
  <c r="AU90" i="6"/>
  <c r="AR90" i="6"/>
  <c r="AU89" i="6"/>
  <c r="AR89" i="6"/>
  <c r="AU88" i="6"/>
  <c r="AR88" i="6"/>
  <c r="AJ87"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U83" i="6"/>
  <c r="AR83" i="6"/>
  <c r="AU82" i="6"/>
  <c r="AR82" i="6"/>
  <c r="AU81" i="6"/>
  <c r="AR81" i="6"/>
  <c r="AU80" i="6"/>
  <c r="AR80" i="6"/>
  <c r="AU79" i="6"/>
  <c r="AR79" i="6"/>
  <c r="AJ78"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U74" i="6"/>
  <c r="AR74" i="6"/>
  <c r="AU73" i="6"/>
  <c r="AR73" i="6"/>
  <c r="AU72" i="6"/>
  <c r="AR72" i="6"/>
  <c r="AU71" i="6"/>
  <c r="AR71" i="6"/>
  <c r="AU70" i="6"/>
  <c r="AR70" i="6"/>
  <c r="AJ69"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U64" i="6"/>
  <c r="AR64" i="6"/>
  <c r="AU63" i="6"/>
  <c r="AR63" i="6"/>
  <c r="AU62" i="6"/>
  <c r="AR62" i="6"/>
  <c r="AU61" i="6"/>
  <c r="AR61" i="6"/>
  <c r="AU53" i="6"/>
  <c r="AR53" i="6"/>
  <c r="AJ52" i="6"/>
  <c r="H53" i="6"/>
  <c r="G53" i="6"/>
  <c r="F53" i="6"/>
  <c r="E53" i="6"/>
  <c r="AZ52" i="6"/>
  <c r="AY52" i="6"/>
  <c r="AX52" i="6"/>
  <c r="AW52" i="6"/>
  <c r="AV52" i="6"/>
  <c r="AT52" i="6"/>
  <c r="AS52" i="6"/>
  <c r="AQ52" i="6"/>
  <c r="AP52" i="6"/>
  <c r="AO52" i="6"/>
  <c r="AN52" i="6"/>
  <c r="AM52" i="6"/>
  <c r="AL52" i="6"/>
  <c r="AG52" i="6"/>
  <c r="AF52" i="6"/>
  <c r="AE52" i="6"/>
  <c r="AD52" i="6"/>
  <c r="AC52" i="6"/>
  <c r="AB52" i="6"/>
  <c r="AA52" i="6"/>
  <c r="Z52" i="6"/>
  <c r="Y52" i="6"/>
  <c r="X52" i="6"/>
  <c r="W52" i="6"/>
  <c r="V52" i="6"/>
  <c r="U52" i="6"/>
  <c r="T52" i="6"/>
  <c r="S52" i="6"/>
  <c r="R52" i="6"/>
  <c r="J52"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49" i="6"/>
  <c r="AR49" i="6"/>
  <c r="AU48" i="6"/>
  <c r="AR48" i="6"/>
  <c r="AU47" i="6"/>
  <c r="AR47" i="6"/>
  <c r="AU46" i="6"/>
  <c r="AR46" i="6"/>
  <c r="AU45" i="6"/>
  <c r="AR45"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R213" i="6" l="1"/>
  <c r="AU114" i="6"/>
  <c r="AK150" i="6"/>
  <c r="AR204" i="6"/>
  <c r="AU52" i="6"/>
  <c r="AU96" i="6"/>
  <c r="AU87" i="6"/>
  <c r="AK39" i="6"/>
  <c r="AU39" i="6"/>
  <c r="AU78" i="6"/>
  <c r="AK123" i="6"/>
  <c r="AK177" i="6"/>
  <c r="AU141" i="6"/>
  <c r="AR186" i="6"/>
  <c r="AK105" i="6"/>
  <c r="AU105" i="6"/>
  <c r="AK114" i="6"/>
  <c r="AK168" i="6"/>
  <c r="AK87" i="6"/>
  <c r="AK195" i="6"/>
  <c r="AK52" i="6"/>
  <c r="AU168" i="6"/>
  <c r="AK78" i="6"/>
  <c r="AR96" i="6"/>
  <c r="AK96" i="6"/>
  <c r="AU123" i="6"/>
  <c r="AU177" i="6"/>
  <c r="AR69" i="6"/>
  <c r="AR105" i="6"/>
  <c r="AR114" i="6"/>
  <c r="AK159" i="6"/>
  <c r="AR159" i="6"/>
  <c r="AK204" i="6"/>
  <c r="AK213" i="6"/>
  <c r="AR78" i="6"/>
  <c r="AR87" i="6"/>
  <c r="AK141" i="6"/>
  <c r="AR141" i="6"/>
  <c r="AU150" i="6"/>
  <c r="AR168" i="6"/>
  <c r="AR132" i="6"/>
  <c r="AR177" i="6"/>
  <c r="AU195" i="6"/>
  <c r="AU204" i="6"/>
  <c r="AU213" i="6"/>
  <c r="AR123" i="6"/>
  <c r="AR150" i="6"/>
  <c r="AR195" i="6"/>
  <c r="AR52" i="6"/>
  <c r="AU132" i="6"/>
  <c r="AU186" i="6"/>
  <c r="AR30" i="6"/>
  <c r="AR39" i="6"/>
  <c r="AU30" i="6"/>
  <c r="AU69" i="6"/>
  <c r="AK186" i="6"/>
  <c r="AK132" i="6"/>
  <c r="AK69" i="6"/>
  <c r="AK30" i="6"/>
  <c r="J7" i="6" l="1"/>
  <c r="E9" i="6"/>
  <c r="E13" i="6"/>
  <c r="H9" i="6"/>
  <c r="G9" i="6"/>
  <c r="F9" i="6"/>
  <c r="AR27" i="6"/>
  <c r="AR26" i="6"/>
  <c r="AR25" i="6"/>
  <c r="AR24" i="6"/>
  <c r="AR23" i="6"/>
  <c r="AR13" i="6"/>
  <c r="AU27"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40" i="6" l="1"/>
  <c r="I106" i="6"/>
  <c r="I97" i="6"/>
  <c r="I88" i="6"/>
  <c r="I79" i="6"/>
  <c r="I70"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4" i="6" l="1"/>
  <c r="C205" i="6"/>
  <c r="C196" i="6"/>
  <c r="C187" i="6"/>
  <c r="C178" i="6"/>
  <c r="C169" i="6"/>
  <c r="C160" i="6"/>
  <c r="C151" i="6"/>
  <c r="C142" i="6"/>
  <c r="C133" i="6"/>
  <c r="C124" i="6"/>
  <c r="C115" i="6"/>
  <c r="C106" i="6"/>
  <c r="C97" i="6"/>
  <c r="C88" i="6"/>
  <c r="C79" i="6"/>
  <c r="C70" i="6"/>
  <c r="C53" i="6"/>
  <c r="C31" i="6"/>
  <c r="C40" i="6"/>
  <c r="B31" i="6"/>
  <c r="B214" i="6"/>
  <c r="B205" i="6"/>
  <c r="B196" i="6"/>
  <c r="B187" i="6"/>
  <c r="B178" i="6"/>
  <c r="B169" i="6"/>
  <c r="B160" i="6"/>
  <c r="B151" i="6"/>
  <c r="B142" i="6"/>
  <c r="B133" i="6"/>
  <c r="B124" i="6"/>
  <c r="B115" i="6"/>
  <c r="B106" i="6"/>
  <c r="B97" i="6"/>
  <c r="B88" i="6"/>
  <c r="B79" i="6"/>
  <c r="B70"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6" i="6"/>
  <c r="AU25" i="6"/>
  <c r="AU24" i="6"/>
  <c r="AU23"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G9" i="5"/>
  <c r="AN9" i="5" s="1"/>
  <c r="AN139" i="5"/>
  <c r="AK186" i="5"/>
  <c r="AR186" i="5" s="1"/>
  <c r="AN283" i="5"/>
  <c r="AU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N133" i="5" s="1"/>
  <c r="AN182" i="5"/>
  <c r="AN206" i="5"/>
  <c r="AN211" i="5"/>
  <c r="AP211" i="5"/>
  <c r="AW211" i="5" s="1"/>
  <c r="BB211" i="5" s="1"/>
  <c r="K6" i="6"/>
  <c r="Y5" i="6"/>
  <c r="C5" i="6"/>
  <c r="C6" i="6"/>
  <c r="L5" i="6"/>
  <c r="AU12" i="6"/>
  <c r="AU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N256" i="5"/>
  <c r="AU256" i="5" s="1"/>
  <c r="AO256" i="5"/>
  <c r="AV256" i="5" s="1"/>
  <c r="BB256" i="5" s="1"/>
  <c r="AG87" i="5"/>
  <c r="AN87" i="5" s="1"/>
  <c r="AG169" i="5"/>
  <c r="BB230" i="5"/>
  <c r="AH195" i="5"/>
  <c r="AN201" i="5"/>
  <c r="AP206" i="5"/>
  <c r="AU211" i="5"/>
  <c r="BC211" i="5" s="1"/>
  <c r="AP218" i="5"/>
  <c r="AN221" i="5"/>
  <c r="AH229" i="5"/>
  <c r="AG256" i="5"/>
  <c r="AH275" i="5"/>
  <c r="AH281" i="5"/>
  <c r="AG186" i="5"/>
  <c r="AV139" i="5" l="1"/>
  <c r="BB139" i="5" s="1"/>
  <c r="BC139" i="5" s="1"/>
  <c r="AV9" i="5"/>
  <c r="BB9" i="5" s="1"/>
  <c r="BC9" i="5" s="1"/>
  <c r="BC53" i="5"/>
  <c r="AU186" i="5"/>
  <c r="BC109" i="5"/>
  <c r="AN186" i="5"/>
  <c r="BC95" i="5"/>
  <c r="BC201" i="5"/>
  <c r="AN230" i="5"/>
  <c r="BC230" i="5" s="1"/>
  <c r="BC69" i="5"/>
  <c r="BC221" i="5"/>
  <c r="BC99"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52" authorId="2" shapeId="0">
      <text>
        <r>
          <rPr>
            <b/>
            <sz val="8"/>
            <color indexed="81"/>
            <rFont val="Tahoma"/>
            <family val="2"/>
          </rPr>
          <t>PRIMERA INFANCIA (0 a 5 años)</t>
        </r>
        <r>
          <rPr>
            <sz val="8"/>
            <color indexed="81"/>
            <rFont val="Tahoma"/>
            <family val="2"/>
          </rPr>
          <t xml:space="preserve">
</t>
        </r>
      </text>
    </comment>
    <comment ref="AM52" authorId="2" shapeId="0">
      <text>
        <r>
          <rPr>
            <b/>
            <sz val="8"/>
            <color indexed="81"/>
            <rFont val="Tahoma"/>
            <family val="2"/>
          </rPr>
          <t>INFANCIA (6 a 11 años)</t>
        </r>
        <r>
          <rPr>
            <sz val="8"/>
            <color indexed="81"/>
            <rFont val="Tahoma"/>
            <family val="2"/>
          </rPr>
          <t xml:space="preserve">
</t>
        </r>
      </text>
    </comment>
    <comment ref="AN52" authorId="2" shapeId="0">
      <text>
        <r>
          <rPr>
            <b/>
            <sz val="8"/>
            <color indexed="81"/>
            <rFont val="Tahoma"/>
            <family val="2"/>
          </rPr>
          <t>ADOLESCENCIA (12 A 17 años)</t>
        </r>
      </text>
    </comment>
    <comment ref="AO52" authorId="2" shapeId="0">
      <text>
        <r>
          <rPr>
            <b/>
            <sz val="8"/>
            <color indexed="81"/>
            <rFont val="Tahoma"/>
            <family val="2"/>
          </rPr>
          <t>JUVENTUD (18 a 28 años)</t>
        </r>
        <r>
          <rPr>
            <sz val="8"/>
            <color indexed="81"/>
            <rFont val="Tahoma"/>
            <family val="2"/>
          </rPr>
          <t xml:space="preserve">
</t>
        </r>
      </text>
    </comment>
    <comment ref="AP52" authorId="2" shapeId="0">
      <text>
        <r>
          <rPr>
            <b/>
            <sz val="8"/>
            <color indexed="81"/>
            <rFont val="Tahoma"/>
            <family val="2"/>
          </rPr>
          <t xml:space="preserve"> ADULTO (29 a 60 años)</t>
        </r>
        <r>
          <rPr>
            <sz val="8"/>
            <color indexed="81"/>
            <rFont val="Tahoma"/>
            <family val="2"/>
          </rPr>
          <t xml:space="preserve">
</t>
        </r>
      </text>
    </comment>
    <comment ref="AQ52" authorId="2" shapeId="0">
      <text>
        <r>
          <rPr>
            <b/>
            <sz val="8"/>
            <color indexed="81"/>
            <rFont val="Tahoma"/>
            <family val="2"/>
          </rPr>
          <t>ADULTO MAYOR  (61 años en adelante)</t>
        </r>
        <r>
          <rPr>
            <sz val="8"/>
            <color indexed="81"/>
            <rFont val="Tahoma"/>
            <family val="2"/>
          </rPr>
          <t xml:space="preserve">
</t>
        </r>
      </text>
    </comment>
    <comment ref="AS52" authorId="2" shapeId="0">
      <text>
        <r>
          <rPr>
            <b/>
            <sz val="8"/>
            <color indexed="81"/>
            <rFont val="Tahoma"/>
            <family val="2"/>
          </rPr>
          <t>MUJERES</t>
        </r>
        <r>
          <rPr>
            <sz val="8"/>
            <color indexed="81"/>
            <rFont val="Tahoma"/>
            <family val="2"/>
          </rPr>
          <t xml:space="preserve">
</t>
        </r>
      </text>
    </comment>
    <comment ref="AT52" authorId="2" shapeId="0">
      <text>
        <r>
          <rPr>
            <b/>
            <sz val="8"/>
            <color indexed="81"/>
            <rFont val="Tahoma"/>
            <family val="2"/>
          </rPr>
          <t>HOMBRES</t>
        </r>
      </text>
    </comment>
    <comment ref="AV52" authorId="2" shapeId="0">
      <text>
        <r>
          <rPr>
            <b/>
            <sz val="8"/>
            <color indexed="81"/>
            <rFont val="Tahoma"/>
            <family val="2"/>
          </rPr>
          <t>VÍCTIMAS CONFLICTO ARMADO</t>
        </r>
        <r>
          <rPr>
            <sz val="8"/>
            <color indexed="81"/>
            <rFont val="Tahoma"/>
            <family val="2"/>
          </rPr>
          <t xml:space="preserve">
</t>
        </r>
      </text>
    </comment>
    <comment ref="AX52" authorId="2" shapeId="0">
      <text>
        <r>
          <rPr>
            <b/>
            <sz val="8"/>
            <color indexed="81"/>
            <rFont val="Tahoma"/>
            <family val="2"/>
          </rPr>
          <t>DISCAPACITADOS</t>
        </r>
        <r>
          <rPr>
            <sz val="8"/>
            <color indexed="81"/>
            <rFont val="Tahoma"/>
            <family val="2"/>
          </rPr>
          <t xml:space="preserve">
</t>
        </r>
      </text>
    </comment>
    <comment ref="AY52" authorId="2" shapeId="0">
      <text>
        <r>
          <rPr>
            <b/>
            <sz val="8"/>
            <color indexed="81"/>
            <rFont val="Tahoma"/>
            <family val="2"/>
          </rPr>
          <t>AFROCOLOMBIANO O RAIZAL</t>
        </r>
      </text>
    </comment>
    <comment ref="AZ52" authorId="2" shapeId="0">
      <text>
        <r>
          <rPr>
            <b/>
            <sz val="8"/>
            <color indexed="81"/>
            <rFont val="Tahoma"/>
            <family val="2"/>
          </rPr>
          <t>INDÍGENAS</t>
        </r>
        <r>
          <rPr>
            <sz val="8"/>
            <color indexed="81"/>
            <rFont val="Tahoma"/>
            <family val="2"/>
          </rPr>
          <t xml:space="preserve">
</t>
        </r>
      </text>
    </comment>
    <comment ref="BA52"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 ref="AL204" authorId="2" shapeId="0">
      <text>
        <r>
          <rPr>
            <b/>
            <sz val="8"/>
            <color indexed="81"/>
            <rFont val="Tahoma"/>
            <family val="2"/>
          </rPr>
          <t>PRIMERA INFANCIA (0 a 5 años)</t>
        </r>
        <r>
          <rPr>
            <sz val="8"/>
            <color indexed="81"/>
            <rFont val="Tahoma"/>
            <family val="2"/>
          </rPr>
          <t xml:space="preserve">
</t>
        </r>
      </text>
    </comment>
    <comment ref="AM204" authorId="2" shapeId="0">
      <text>
        <r>
          <rPr>
            <b/>
            <sz val="8"/>
            <color indexed="81"/>
            <rFont val="Tahoma"/>
            <family val="2"/>
          </rPr>
          <t>INFANCIA (6 a 11 años)</t>
        </r>
        <r>
          <rPr>
            <sz val="8"/>
            <color indexed="81"/>
            <rFont val="Tahoma"/>
            <family val="2"/>
          </rPr>
          <t xml:space="preserve">
</t>
        </r>
      </text>
    </comment>
    <comment ref="AN204" authorId="2" shapeId="0">
      <text>
        <r>
          <rPr>
            <b/>
            <sz val="8"/>
            <color indexed="81"/>
            <rFont val="Tahoma"/>
            <family val="2"/>
          </rPr>
          <t>ADOLESCENCIA (12 A 17 años)</t>
        </r>
      </text>
    </comment>
    <comment ref="AO204" authorId="2" shapeId="0">
      <text>
        <r>
          <rPr>
            <b/>
            <sz val="8"/>
            <color indexed="81"/>
            <rFont val="Tahoma"/>
            <family val="2"/>
          </rPr>
          <t>JUVENTUD (18 a 28 años)</t>
        </r>
        <r>
          <rPr>
            <sz val="8"/>
            <color indexed="81"/>
            <rFont val="Tahoma"/>
            <family val="2"/>
          </rPr>
          <t xml:space="preserve">
</t>
        </r>
      </text>
    </comment>
    <comment ref="AP204" authorId="2" shapeId="0">
      <text>
        <r>
          <rPr>
            <b/>
            <sz val="8"/>
            <color indexed="81"/>
            <rFont val="Tahoma"/>
            <family val="2"/>
          </rPr>
          <t xml:space="preserve"> ADULTO (29 a 60 años)</t>
        </r>
        <r>
          <rPr>
            <sz val="8"/>
            <color indexed="81"/>
            <rFont val="Tahoma"/>
            <family val="2"/>
          </rPr>
          <t xml:space="preserve">
</t>
        </r>
      </text>
    </comment>
    <comment ref="AQ204" authorId="2" shapeId="0">
      <text>
        <r>
          <rPr>
            <b/>
            <sz val="8"/>
            <color indexed="81"/>
            <rFont val="Tahoma"/>
            <family val="2"/>
          </rPr>
          <t>ADULTO MAYOR  (61 años en adelante)</t>
        </r>
        <r>
          <rPr>
            <sz val="8"/>
            <color indexed="81"/>
            <rFont val="Tahoma"/>
            <family val="2"/>
          </rPr>
          <t xml:space="preserve">
</t>
        </r>
      </text>
    </comment>
    <comment ref="AS204" authorId="2" shapeId="0">
      <text>
        <r>
          <rPr>
            <b/>
            <sz val="8"/>
            <color indexed="81"/>
            <rFont val="Tahoma"/>
            <family val="2"/>
          </rPr>
          <t>MUJERES</t>
        </r>
        <r>
          <rPr>
            <sz val="8"/>
            <color indexed="81"/>
            <rFont val="Tahoma"/>
            <family val="2"/>
          </rPr>
          <t xml:space="preserve">
</t>
        </r>
      </text>
    </comment>
    <comment ref="AT204" authorId="2" shapeId="0">
      <text>
        <r>
          <rPr>
            <b/>
            <sz val="8"/>
            <color indexed="81"/>
            <rFont val="Tahoma"/>
            <family val="2"/>
          </rPr>
          <t>HOMBRES</t>
        </r>
      </text>
    </comment>
    <comment ref="AV204" authorId="2" shapeId="0">
      <text>
        <r>
          <rPr>
            <b/>
            <sz val="8"/>
            <color indexed="81"/>
            <rFont val="Tahoma"/>
            <family val="2"/>
          </rPr>
          <t>VÍCTIMAS CONFLICTO ARMADO</t>
        </r>
        <r>
          <rPr>
            <sz val="8"/>
            <color indexed="81"/>
            <rFont val="Tahoma"/>
            <family val="2"/>
          </rPr>
          <t xml:space="preserve">
</t>
        </r>
      </text>
    </comment>
    <comment ref="AX204" authorId="2" shapeId="0">
      <text>
        <r>
          <rPr>
            <b/>
            <sz val="8"/>
            <color indexed="81"/>
            <rFont val="Tahoma"/>
            <family val="2"/>
          </rPr>
          <t>DISCAPACITADOS</t>
        </r>
        <r>
          <rPr>
            <sz val="8"/>
            <color indexed="81"/>
            <rFont val="Tahoma"/>
            <family val="2"/>
          </rPr>
          <t xml:space="preserve">
</t>
        </r>
      </text>
    </comment>
    <comment ref="AY204" authorId="2" shapeId="0">
      <text>
        <r>
          <rPr>
            <b/>
            <sz val="8"/>
            <color indexed="81"/>
            <rFont val="Tahoma"/>
            <family val="2"/>
          </rPr>
          <t>AFROCOLOMBIANO O RAIZAL</t>
        </r>
      </text>
    </comment>
    <comment ref="AZ204" authorId="2" shapeId="0">
      <text>
        <r>
          <rPr>
            <b/>
            <sz val="8"/>
            <color indexed="81"/>
            <rFont val="Tahoma"/>
            <family val="2"/>
          </rPr>
          <t>INDÍGENAS</t>
        </r>
        <r>
          <rPr>
            <sz val="8"/>
            <color indexed="81"/>
            <rFont val="Tahoma"/>
            <family val="2"/>
          </rPr>
          <t xml:space="preserve">
</t>
        </r>
      </text>
    </comment>
    <comment ref="BA204" authorId="1" shapeId="0">
      <text>
        <r>
          <rPr>
            <b/>
            <sz val="9"/>
            <color indexed="81"/>
            <rFont val="Tahoma"/>
            <family val="2"/>
          </rPr>
          <t>MEDIO DE EVIDENCIA. INFORME, RESGISTRO FOTOGRAFICO, PLANILLA, ETC</t>
        </r>
      </text>
    </comment>
    <comment ref="AL213" authorId="2" shapeId="0">
      <text>
        <r>
          <rPr>
            <b/>
            <sz val="8"/>
            <color indexed="81"/>
            <rFont val="Tahoma"/>
            <family val="2"/>
          </rPr>
          <t>PRIMERA INFANCIA (0 a 5 años)</t>
        </r>
        <r>
          <rPr>
            <sz val="8"/>
            <color indexed="81"/>
            <rFont val="Tahoma"/>
            <family val="2"/>
          </rPr>
          <t xml:space="preserve">
</t>
        </r>
      </text>
    </comment>
    <comment ref="AM213" authorId="2" shapeId="0">
      <text>
        <r>
          <rPr>
            <b/>
            <sz val="8"/>
            <color indexed="81"/>
            <rFont val="Tahoma"/>
            <family val="2"/>
          </rPr>
          <t>INFANCIA (6 a 11 años)</t>
        </r>
        <r>
          <rPr>
            <sz val="8"/>
            <color indexed="81"/>
            <rFont val="Tahoma"/>
            <family val="2"/>
          </rPr>
          <t xml:space="preserve">
</t>
        </r>
      </text>
    </comment>
    <comment ref="AN213" authorId="2" shapeId="0">
      <text>
        <r>
          <rPr>
            <b/>
            <sz val="8"/>
            <color indexed="81"/>
            <rFont val="Tahoma"/>
            <family val="2"/>
          </rPr>
          <t>ADOLESCENCIA (12 A 17 años)</t>
        </r>
      </text>
    </comment>
    <comment ref="AO213" authorId="2" shapeId="0">
      <text>
        <r>
          <rPr>
            <b/>
            <sz val="8"/>
            <color indexed="81"/>
            <rFont val="Tahoma"/>
            <family val="2"/>
          </rPr>
          <t>JUVENTUD (18 a 28 años)</t>
        </r>
        <r>
          <rPr>
            <sz val="8"/>
            <color indexed="81"/>
            <rFont val="Tahoma"/>
            <family val="2"/>
          </rPr>
          <t xml:space="preserve">
</t>
        </r>
      </text>
    </comment>
    <comment ref="AP213" authorId="2" shapeId="0">
      <text>
        <r>
          <rPr>
            <b/>
            <sz val="8"/>
            <color indexed="81"/>
            <rFont val="Tahoma"/>
            <family val="2"/>
          </rPr>
          <t xml:space="preserve"> ADULTO (29 a 60 años)</t>
        </r>
        <r>
          <rPr>
            <sz val="8"/>
            <color indexed="81"/>
            <rFont val="Tahoma"/>
            <family val="2"/>
          </rPr>
          <t xml:space="preserve">
</t>
        </r>
      </text>
    </comment>
    <comment ref="AQ213" authorId="2" shapeId="0">
      <text>
        <r>
          <rPr>
            <b/>
            <sz val="8"/>
            <color indexed="81"/>
            <rFont val="Tahoma"/>
            <family val="2"/>
          </rPr>
          <t>ADULTO MAYOR  (61 años en adelante)</t>
        </r>
        <r>
          <rPr>
            <sz val="8"/>
            <color indexed="81"/>
            <rFont val="Tahoma"/>
            <family val="2"/>
          </rPr>
          <t xml:space="preserve">
</t>
        </r>
      </text>
    </comment>
    <comment ref="AS213" authorId="2" shapeId="0">
      <text>
        <r>
          <rPr>
            <b/>
            <sz val="8"/>
            <color indexed="81"/>
            <rFont val="Tahoma"/>
            <family val="2"/>
          </rPr>
          <t>MUJERES</t>
        </r>
        <r>
          <rPr>
            <sz val="8"/>
            <color indexed="81"/>
            <rFont val="Tahoma"/>
            <family val="2"/>
          </rPr>
          <t xml:space="preserve">
</t>
        </r>
      </text>
    </comment>
    <comment ref="AT213" authorId="2" shapeId="0">
      <text>
        <r>
          <rPr>
            <b/>
            <sz val="8"/>
            <color indexed="81"/>
            <rFont val="Tahoma"/>
            <family val="2"/>
          </rPr>
          <t>HOMBRES</t>
        </r>
      </text>
    </comment>
    <comment ref="AV213" authorId="2" shapeId="0">
      <text>
        <r>
          <rPr>
            <b/>
            <sz val="8"/>
            <color indexed="81"/>
            <rFont val="Tahoma"/>
            <family val="2"/>
          </rPr>
          <t>VÍCTIMAS CONFLICTO ARMADO</t>
        </r>
        <r>
          <rPr>
            <sz val="8"/>
            <color indexed="81"/>
            <rFont val="Tahoma"/>
            <family val="2"/>
          </rPr>
          <t xml:space="preserve">
</t>
        </r>
      </text>
    </comment>
    <comment ref="AX213" authorId="2" shapeId="0">
      <text>
        <r>
          <rPr>
            <b/>
            <sz val="8"/>
            <color indexed="81"/>
            <rFont val="Tahoma"/>
            <family val="2"/>
          </rPr>
          <t>DISCAPACITADOS</t>
        </r>
        <r>
          <rPr>
            <sz val="8"/>
            <color indexed="81"/>
            <rFont val="Tahoma"/>
            <family val="2"/>
          </rPr>
          <t xml:space="preserve">
</t>
        </r>
      </text>
    </comment>
    <comment ref="AY213" authorId="2" shapeId="0">
      <text>
        <r>
          <rPr>
            <b/>
            <sz val="8"/>
            <color indexed="81"/>
            <rFont val="Tahoma"/>
            <family val="2"/>
          </rPr>
          <t>AFROCOLOMBIANO O RAIZAL</t>
        </r>
      </text>
    </comment>
    <comment ref="AZ213" authorId="2" shapeId="0">
      <text>
        <r>
          <rPr>
            <b/>
            <sz val="8"/>
            <color indexed="81"/>
            <rFont val="Tahoma"/>
            <family val="2"/>
          </rPr>
          <t>INDÍGENAS</t>
        </r>
        <r>
          <rPr>
            <sz val="8"/>
            <color indexed="81"/>
            <rFont val="Tahoma"/>
            <family val="2"/>
          </rPr>
          <t xml:space="preserve">
</t>
        </r>
      </text>
    </comment>
    <comment ref="BA213"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<sst xmlns="http://schemas.openxmlformats.org/spreadsheetml/2006/main" count="10691" uniqueCount="2025">
  <si>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</si>
  <si>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</si>
  <si>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</si>
  <si>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</si>
  <si>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</si>
  <si>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</si>
  <si>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</si>
  <si>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</si>
  <si>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</si>
  <si>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</si>
  <si>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</si>
  <si>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</si>
  <si>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</si>
  <si>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</si>
  <si>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</si>
  <si>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</si>
  <si>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</si>
  <si>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</si>
  <si>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</si>
  <si>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</si>
  <si>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</si>
  <si>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</si>
  <si>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</si>
  <si>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</si>
  <si>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</si>
  <si>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</si>
  <si>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</si>
  <si>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</si>
  <si>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</si>
  <si>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</si>
  <si>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</si>
  <si>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</si>
  <si>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</si>
  <si>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</si>
  <si>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</si>
  <si>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</si>
  <si>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</si>
  <si>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</si>
  <si>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</si>
  <si>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</si>
  <si>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</si>
  <si>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</si>
  <si>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</si>
  <si>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</si>
  <si>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</si>
  <si>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</si>
  <si>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</si>
  <si>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</si>
  <si>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</si>
  <si>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</si>
  <si>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</si>
  <si>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</si>
  <si>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</si>
  <si>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</si>
  <si>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</si>
  <si>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</si>
  <si>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</si>
  <si>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</si>
  <si>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</si>
  <si>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</si>
  <si>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</si>
  <si>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</si>
  <si>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</si>
  <si>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</si>
  <si>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</si>
  <si>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</si>
  <si>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</si>
  <si>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</si>
  <si>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</si>
  <si>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</si>
  <si>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</si>
  <si>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</si>
  <si>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</si>
  <si>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</si>
  <si>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</si>
  <si>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</si>
  <si>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</si>
  <si>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</si>
  <si>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</si>
  <si>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</si>
  <si>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</si>
  <si>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</si>
  <si>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</si>
  <si>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</si>
  <si>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</si>
  <si>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</si>
  <si>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</si>
  <si>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</si>
  <si>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</si>
  <si>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</si>
  <si>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</si>
  <si>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</si>
  <si>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</si>
  <si>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</si>
  <si>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</si>
  <si>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</si>
  <si>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</si>
  <si>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</si>
  <si>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</si>
  <si>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</si>
  <si>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</si>
  <si>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</si>
  <si>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</si>
  <si>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</si>
  <si>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</si>
  <si>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</si>
  <si>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</si>
  <si>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</si>
  <si>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</si>
  <si>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</si>
  <si>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</si>
  <si>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</si>
  <si>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</si>
  <si>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</si>
  <si>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</si>
  <si>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</si>
  <si>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</si>
  <si>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</si>
  <si>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</si>
  <si>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</si>
  <si>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</si>
  <si>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</si>
  <si>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</si>
  <si>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</si>
  <si>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</si>
  <si>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</si>
  <si>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</si>
  <si>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</si>
  <si>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</si>
  <si>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</si>
  <si>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</si>
  <si>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</si>
  <si>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</si>
  <si>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</si>
  <si>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</si>
  <si>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</si>
  <si>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</si>
  <si>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</si>
  <si>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</si>
  <si>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</si>
  <si>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</si>
  <si>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</si>
  <si>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</si>
  <si>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</si>
  <si>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</si>
  <si>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</si>
  <si>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</si>
  <si>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</si>
  <si>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</si>
  <si>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</si>
  <si>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</si>
  <si>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</si>
  <si>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</si>
  <si>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</si>
  <si>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</si>
  <si>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</si>
  <si>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</si>
  <si>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</si>
  <si>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</si>
  <si>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</si>
  <si>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</si>
  <si>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</si>
  <si>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</si>
  <si>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</si>
  <si>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</si>
  <si>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</si>
  <si>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</si>
  <si>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</si>
  <si>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</si>
  <si>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</si>
  <si>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</si>
  <si>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</si>
  <si>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</si>
  <si>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</si>
  <si>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</si>
  <si>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</si>
  <si>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</si>
  <si>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</si>
  <si>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</si>
  <si>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</si>
  <si>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</si>
  <si>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</si>
  <si>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</si>
  <si>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</si>
  <si>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</si>
  <si>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</si>
  <si>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</si>
  <si>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</si>
  <si>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</si>
  <si>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</si>
  <si>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</si>
  <si>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</si>
  <si>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</si>
  <si>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</si>
  <si>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</si>
  <si>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</si>
  <si>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</si>
  <si>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</si>
  <si>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</si>
  <si>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</si>
  <si>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</si>
  <si>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</si>
  <si>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</si>
  <si>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</si>
  <si>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</si>
  <si>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</si>
  <si>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</si>
  <si>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</si>
  <si>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</si>
  <si>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</si>
  <si>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</si>
  <si>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</si>
  <si>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</si>
  <si>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</si>
  <si>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</si>
  <si>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</si>
  <si>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</si>
  <si>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</si>
  <si>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</si>
  <si>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</si>
  <si>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</si>
  <si>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</si>
  <si>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</si>
  <si>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</si>
  <si>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</si>
  <si>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</si>
  <si>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</si>
  <si>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</si>
  <si>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</si>
  <si>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</si>
  <si>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</si>
  <si>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</si>
  <si>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</si>
  <si>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</si>
  <si>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</si>
  <si>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</si>
  <si>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</si>
  <si>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</si>
  <si>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</si>
  <si>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</si>
  <si>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</si>
  <si>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</si>
  <si>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</si>
  <si>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</si>
  <si>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</si>
  <si>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</si>
  <si>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</si>
  <si>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</si>
  <si>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</si>
  <si>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</si>
  <si>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</si>
  <si>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</si>
  <si>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</si>
  <si>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</si>
  <si>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</si>
  <si>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</si>
  <si>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</si>
  <si>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</si>
  <si>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</si>
  <si>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</si>
  <si>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</si>
  <si>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</si>
  <si>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</si>
  <si>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</si>
  <si>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</si>
  <si>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</si>
  <si>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</si>
  <si>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</si>
  <si>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</si>
  <si>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</si>
  <si>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</si>
  <si>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</si>
  <si>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</si>
  <si>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</si>
  <si>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</si>
  <si>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</si>
  <si>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</si>
  <si>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</si>
  <si>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</si>
  <si>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</si>
  <si>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</si>
  <si>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</si>
  <si>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</si>
  <si>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</si>
  <si>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</si>
  <si>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</si>
  <si>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</si>
  <si>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</si>
  <si>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</si>
  <si>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</si>
  <si>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</si>
  <si>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</si>
  <si>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</si>
  <si>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</si>
  <si>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</si>
  <si>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</si>
  <si>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</si>
  <si>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</si>
  <si>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</si>
  <si>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</si>
  <si>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</si>
  <si>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</si>
  <si>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</si>
  <si>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</si>
  <si>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</si>
  <si>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</si>
  <si>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</si>
  <si>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</si>
  <si>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</si>
  <si>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</si>
  <si>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</si>
  <si>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</si>
  <si>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</si>
  <si>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</si>
  <si>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</si>
  <si>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</si>
  <si>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</si>
  <si>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</si>
  <si>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</si>
  <si>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</si>
  <si>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</si>
  <si>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</si>
  <si>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</si>
  <si>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</si>
  <si>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</si>
  <si>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</si>
  <si>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</si>
  <si>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</si>
  <si>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</si>
  <si>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</si>
  <si>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</si>
  <si>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</si>
  <si>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</si>
  <si>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</si>
  <si>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</si>
  <si>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</si>
  <si>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</si>
  <si>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</si>
  <si>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</si>
  <si>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</si>
  <si>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</si>
  <si>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</si>
  <si>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</si>
  <si>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</si>
  <si>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</si>
  <si>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</si>
  <si>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</si>
  <si>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</si>
  <si>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</si>
  <si>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</si>
  <si>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</si>
  <si>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</si>
  <si>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</si>
  <si>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</si>
  <si>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</si>
  <si>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</si>
  <si>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</si>
  <si>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</si>
  <si>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</si>
  <si>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</si>
  <si>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</si>
  <si>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</si>
  <si>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</si>
  <si>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</si>
  <si>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</si>
  <si>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</si>
  <si>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</si>
  <si>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</si>
  <si>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</si>
  <si>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</si>
  <si>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</si>
  <si>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</si>
  <si>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</si>
  <si>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</si>
  <si>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</si>
  <si>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</si>
  <si>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</si>
  <si>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</si>
  <si>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</si>
  <si>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</si>
  <si>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</si>
  <si>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</si>
  <si>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</si>
  <si>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</si>
  <si>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</si>
  <si>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</si>
  <si>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</si>
  <si>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</si>
  <si>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</si>
  <si>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</si>
  <si>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</si>
  <si>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</si>
  <si>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</si>
  <si>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</si>
  <si>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</si>
  <si>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</si>
  <si>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</si>
  <si>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</si>
  <si>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</si>
  <si>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</si>
  <si>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</si>
  <si>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</si>
  <si>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</si>
  <si>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</si>
  <si>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</si>
  <si>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</si>
  <si>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</si>
  <si>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</si>
  <si>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</si>
  <si>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</si>
  <si>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</si>
  <si>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</si>
  <si>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</si>
  <si>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</si>
  <si>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</si>
  <si>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</si>
  <si>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</si>
  <si>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</si>
  <si>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</si>
  <si>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</si>
  <si>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</si>
  <si>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</si>
  <si>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</si>
  <si>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</si>
  <si>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</si>
  <si>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</si>
  <si>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</si>
  <si>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</si>
  <si>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</si>
  <si>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</si>
  <si>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</si>
  <si>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</si>
  <si>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</si>
  <si>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</si>
  <si>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</si>
  <si>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</si>
  <si>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</si>
  <si>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</si>
  <si>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</si>
  <si>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</si>
  <si>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</si>
  <si>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</si>
  <si>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</si>
  <si>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</si>
  <si>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</si>
  <si>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</si>
  <si>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</si>
  <si>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</si>
  <si>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</si>
  <si>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</si>
  <si>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</si>
  <si>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</si>
  <si>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</si>
  <si>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</si>
  <si>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</si>
  <si>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</si>
  <si>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</si>
  <si>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</si>
  <si>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</si>
  <si>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</si>
  <si>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</si>
  <si>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</si>
  <si>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</si>
  <si>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</si>
  <si>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</si>
  <si>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</si>
  <si>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</si>
  <si>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</si>
  <si>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</si>
  <si>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</si>
  <si>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</si>
  <si>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</si>
  <si>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</si>
  <si>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</si>
  <si>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</si>
  <si>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</si>
  <si>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</si>
  <si>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</si>
  <si>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</si>
  <si>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</si>
  <si>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</si>
  <si>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</si>
  <si>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</si>
  <si>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</si>
  <si>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</si>
  <si>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</si>
  <si>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</si>
  <si>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</si>
  <si>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</si>
  <si>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</si>
  <si>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</si>
  <si>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</si>
  <si>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</si>
  <si>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</si>
  <si>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</si>
  <si>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</si>
  <si>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</si>
  <si>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</si>
  <si>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</si>
  <si>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</si>
  <si>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</si>
  <si>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</si>
  <si>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</si>
  <si>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</si>
  <si>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</si>
  <si>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</si>
  <si>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</si>
  <si>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</si>
  <si>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</si>
  <si>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</si>
  <si>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</si>
  <si>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</si>
  <si>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</si>
  <si>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</si>
  <si>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</si>
  <si>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</si>
  <si>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</si>
  <si>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</si>
  <si>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</si>
  <si>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</si>
  <si>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</si>
  <si>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</si>
  <si>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</si>
  <si>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</si>
  <si>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</si>
  <si>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</si>
  <si>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</si>
  <si>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</si>
  <si>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</si>
  <si>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</si>
  <si>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</si>
  <si>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</si>
  <si>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</si>
  <si>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</si>
  <si>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</si>
  <si>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</si>
  <si>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</si>
  <si>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</si>
  <si>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</si>
  <si>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</si>
  <si>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</si>
  <si>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</si>
  <si>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</si>
  <si>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</si>
  <si>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</si>
  <si>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</si>
  <si>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</si>
  <si>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</si>
  <si>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</si>
  <si>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</si>
  <si>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</si>
  <si>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</si>
  <si>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</si>
  <si>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</si>
  <si>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</si>
  <si>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</si>
  <si>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</si>
  <si>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</si>
  <si>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</si>
  <si>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</si>
  <si>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</si>
  <si>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</si>
  <si>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</si>
  <si>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</si>
  <si>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</si>
  <si>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</si>
  <si>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</si>
  <si>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</si>
  <si>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</si>
  <si>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</si>
  <si>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</si>
  <si>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</si>
  <si>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</si>
  <si>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</si>
  <si>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</si>
  <si>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</si>
  <si>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</si>
  <si>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</si>
  <si>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</si>
  <si>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</si>
  <si>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</si>
  <si>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</si>
  <si>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</si>
  <si>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</si>
  <si>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</si>
  <si>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</si>
  <si>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</si>
  <si>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</si>
  <si>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</si>
  <si>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</si>
  <si>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</si>
  <si>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</si>
  <si>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</si>
  <si>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</si>
  <si>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</si>
  <si>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</si>
  <si>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</si>
  <si>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</si>
  <si>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</si>
  <si>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</si>
  <si>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</si>
  <si>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</si>
  <si>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</si>
  <si>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</si>
  <si>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</si>
  <si>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</si>
  <si>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</si>
  <si>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</si>
  <si>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</si>
  <si>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</si>
  <si>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</si>
  <si>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</si>
  <si>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</si>
  <si>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</si>
  <si>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</si>
  <si>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</si>
  <si>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</si>
  <si>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</si>
  <si>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</si>
  <si>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</si>
  <si>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</si>
  <si>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</si>
  <si>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</si>
  <si>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</si>
  <si>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</si>
  <si>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</si>
  <si>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</si>
  <si>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</si>
  <si>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</si>
  <si>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</si>
  <si>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</si>
  <si>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</si>
  <si>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</si>
  <si>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</si>
  <si>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</si>
  <si>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</si>
  <si>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</si>
  <si>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</si>
  <si>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</si>
  <si>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</si>
  <si>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</si>
  <si>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</si>
  <si>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</si>
  <si>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</si>
  <si>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</si>
  <si>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</si>
  <si>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</si>
  <si>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</si>
  <si>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</si>
  <si>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</si>
  <si>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</si>
  <si>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</si>
  <si>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</si>
  <si>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</si>
  <si>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</si>
  <si>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</si>
  <si>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</si>
  <si>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</si>
  <si>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</si>
  <si>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</si>
  <si>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</si>
  <si>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</si>
  <si>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</si>
  <si>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</si>
  <si>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</si>
  <si>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</si>
  <si>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</si>
  <si>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</si>
  <si>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</si>
  <si>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</si>
  <si>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</si>
  <si>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</si>
  <si>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</si>
  <si>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</si>
  <si>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</si>
  <si>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</si>
  <si>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</si>
  <si>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</si>
  <si>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</si>
  <si>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</si>
  <si>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</si>
  <si>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</si>
  <si>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</si>
  <si>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</si>
  <si>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</si>
  <si>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</si>
  <si>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</si>
  <si>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</si>
  <si>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</si>
  <si>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</si>
  <si>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</si>
  <si>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</si>
  <si>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</si>
  <si>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</si>
  <si>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</si>
  <si>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</si>
  <si>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</si>
  <si>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</si>
  <si>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</si>
  <si>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</si>
  <si>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</si>
  <si>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</si>
  <si>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</si>
  <si>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</si>
  <si>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</si>
  <si>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</si>
  <si>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</si>
  <si>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</si>
  <si>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</si>
  <si>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</si>
  <si>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</si>
  <si>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</si>
  <si>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</si>
  <si>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</si>
  <si>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</si>
  <si>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</si>
  <si>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</si>
  <si>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</si>
  <si>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</si>
  <si>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</si>
  <si>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</si>
  <si>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</si>
  <si>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</si>
  <si>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</si>
  <si>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</si>
  <si>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</si>
  <si>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</si>
  <si>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</si>
  <si>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</si>
  <si>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</si>
  <si>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</si>
  <si>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</si>
  <si>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</si>
  <si>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</si>
  <si>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</si>
  <si>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</si>
  <si>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</si>
  <si>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</si>
  <si>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</si>
  <si>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</si>
  <si>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</si>
  <si>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</si>
  <si>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</si>
  <si>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</si>
  <si>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</si>
  <si>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</si>
  <si>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</si>
  <si>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</si>
  <si>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</si>
  <si>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</si>
  <si>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</si>
  <si>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</si>
  <si>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</si>
  <si>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</si>
  <si>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</si>
  <si>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</si>
  <si>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</si>
  <si>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</si>
  <si>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</si>
  <si>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</si>
  <si>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</si>
  <si>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</si>
  <si>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</si>
  <si>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</si>
  <si>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</si>
  <si>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</si>
  <si>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</si>
  <si>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</si>
  <si>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</si>
  <si>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</si>
  <si>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</si>
  <si>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</si>
  <si>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</si>
  <si>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</si>
  <si>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</si>
  <si>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</si>
  <si>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</si>
  <si>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</si>
  <si>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</si>
  <si>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</si>
  <si>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</si>
  <si>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</si>
  <si>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</si>
  <si>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</si>
  <si>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</si>
  <si>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</si>
  <si>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</si>
  <si>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</si>
  <si>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</si>
  <si>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</si>
  <si>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</si>
  <si>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</si>
  <si>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</si>
  <si>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</si>
  <si>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</si>
  <si>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</si>
  <si>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</si>
  <si>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</si>
  <si>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</si>
  <si>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</si>
  <si>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</si>
  <si>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</si>
  <si>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</si>
  <si>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</si>
  <si>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</si>
  <si>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</si>
  <si>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</si>
  <si>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</si>
  <si>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</si>
  <si>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</si>
  <si>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</si>
  <si>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</si>
  <si>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</si>
  <si>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</si>
  <si>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</si>
  <si>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</si>
  <si>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</si>
  <si>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</si>
  <si>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</si>
  <si>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</si>
  <si>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</si>
  <si>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</si>
  <si>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</si>
  <si>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</si>
  <si>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</si>
  <si>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</si>
  <si>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</si>
  <si>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</si>
  <si>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</si>
  <si>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</si>
  <si>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</si>
  <si>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</si>
  <si>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</si>
  <si>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</si>
  <si>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</si>
  <si>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</si>
  <si>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</si>
  <si>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</si>
  <si>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</si>
  <si>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</si>
  <si>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</si>
  <si>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</si>
  <si>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</si>
  <si>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</si>
  <si>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</si>
  <si>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</si>
  <si>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</si>
  <si>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</si>
  <si>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</si>
  <si>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</si>
  <si>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</si>
  <si>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</si>
  <si>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</si>
  <si>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</si>
  <si>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</si>
  <si>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</si>
  <si>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</si>
  <si>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</si>
  <si>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</si>
  <si>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</si>
  <si>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</si>
  <si>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</si>
  <si>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</si>
  <si>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</si>
  <si>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</si>
  <si>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</si>
  <si>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</si>
  <si>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</si>
  <si>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</si>
  <si>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</si>
  <si>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</si>
  <si>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</si>
  <si>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</si>
  <si>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</si>
  <si>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</si>
  <si>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</si>
  <si>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</si>
  <si>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</si>
  <si>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</si>
  <si>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</si>
  <si>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</si>
  <si>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</si>
  <si>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</si>
  <si>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</si>
  <si>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</si>
  <si>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</si>
  <si>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</si>
  <si>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</si>
  <si>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</si>
  <si>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</si>
  <si>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</si>
  <si>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</si>
  <si>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</si>
  <si>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</si>
  <si>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</si>
  <si>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</si>
  <si>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</si>
  <si>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</si>
  <si>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</si>
  <si>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</si>
  <si>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</si>
  <si>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</si>
  <si>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</si>
  <si>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</si>
  <si>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</si>
  <si>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</si>
  <si>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</si>
  <si>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</si>
  <si>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</si>
  <si>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</si>
  <si>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</si>
  <si>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</si>
  <si>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</si>
  <si>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</si>
  <si>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</si>
  <si>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</si>
  <si>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</si>
  <si>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</si>
  <si>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</si>
  <si>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</si>
  <si>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</si>
  <si>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</si>
  <si>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</si>
  <si>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</si>
  <si>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</si>
  <si>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</si>
  <si>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</si>
  <si>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</si>
  <si>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</si>
  <si>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</si>
  <si>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</si>
  <si>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</si>
  <si>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</si>
  <si>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</si>
  <si>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</si>
  <si>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</si>
  <si>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</si>
  <si>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</si>
  <si>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</si>
  <si>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</si>
  <si>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</si>
  <si>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</si>
  <si>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</si>
  <si>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</si>
  <si>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</si>
  <si>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</si>
  <si>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</si>
  <si>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</si>
  <si>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</si>
  <si>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</si>
  <si>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</si>
  <si>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</si>
  <si>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</si>
  <si>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</si>
  <si>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</si>
  <si>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</si>
  <si>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</si>
  <si>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</si>
  <si>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</si>
  <si>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</si>
  <si>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</si>
  <si>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</si>
  <si>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</si>
  <si>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</si>
  <si>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</si>
  <si>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</si>
  <si>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</si>
  <si>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</si>
  <si>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</si>
  <si>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</si>
  <si>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</si>
  <si>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</si>
  <si>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</si>
  <si>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</si>
  <si>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</si>
  <si>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</si>
  <si>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</si>
  <si>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</si>
  <si>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</si>
  <si>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</si>
  <si>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</si>
  <si>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</si>
  <si>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</si>
  <si>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</si>
  <si>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</si>
  <si>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</si>
  <si>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</si>
  <si>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</si>
  <si>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</si>
  <si>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</si>
  <si>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</si>
  <si>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</si>
  <si>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</si>
  <si>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</si>
  <si>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</si>
  <si>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</si>
  <si>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</si>
  <si>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</si>
  <si>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</si>
  <si>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</si>
  <si>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</si>
  <si>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</si>
  <si>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</si>
  <si>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</si>
  <si>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</si>
  <si>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</si>
  <si>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</si>
  <si>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</si>
  <si>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</si>
  <si>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</si>
  <si>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</si>
  <si>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</si>
  <si>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</si>
  <si>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</si>
  <si>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</si>
  <si>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</si>
  <si>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</si>
  <si>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</si>
  <si>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</si>
  <si>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</si>
  <si>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</si>
  <si>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</si>
  <si>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</si>
  <si>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</si>
  <si>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</si>
  <si>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</si>
  <si>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</si>
  <si>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</si>
  <si>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</si>
  <si>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</si>
  <si>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</si>
  <si>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</si>
  <si>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</si>
  <si>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</si>
  <si>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</si>
  <si>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</si>
  <si>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</si>
  <si>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</si>
  <si>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</si>
  <si>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</si>
  <si>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</si>
  <si>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</si>
  <si>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</si>
  <si>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</si>
  <si>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</si>
  <si>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</si>
  <si>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</si>
  <si>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</si>
  <si>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</si>
  <si>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</si>
  <si>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</si>
  <si>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</si>
  <si>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</si>
  <si>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</si>
  <si>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</si>
  <si>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</si>
  <si>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</si>
  <si>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</si>
  <si>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</si>
  <si>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</si>
  <si>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</si>
  <si>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</si>
  <si>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</si>
  <si>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</si>
  <si>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</si>
  <si>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</si>
  <si>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</si>
  <si>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</si>
  <si>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</si>
  <si>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</si>
  <si>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</si>
  <si>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</si>
  <si>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</si>
  <si>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</si>
  <si>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</si>
  <si>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</si>
  <si>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</si>
  <si>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</si>
  <si>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</si>
  <si>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</si>
  <si>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</si>
  <si>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</si>
  <si>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</si>
  <si>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</si>
  <si>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</si>
  <si>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</si>
  <si>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</si>
  <si>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</si>
  <si>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</si>
  <si>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</si>
  <si>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</si>
  <si>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</si>
  <si>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</si>
  <si>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</si>
  <si>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</si>
  <si>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</si>
  <si>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</si>
  <si>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</si>
  <si>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</si>
  <si>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</si>
  <si>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</si>
  <si>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</si>
  <si>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</si>
  <si>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</si>
  <si>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</si>
  <si>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</si>
  <si>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</si>
  <si>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</si>
  <si>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</si>
  <si>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</si>
  <si>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</si>
  <si>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</si>
  <si>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</si>
  <si>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</si>
  <si>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</si>
  <si>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</si>
  <si>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</si>
  <si>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</si>
  <si>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</si>
  <si>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</si>
  <si>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</si>
  <si>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</si>
  <si>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</si>
  <si>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</si>
  <si>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</si>
  <si>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</si>
  <si>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</si>
  <si>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</si>
  <si>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</si>
  <si>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</si>
  <si>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</si>
  <si>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</si>
  <si>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</si>
  <si>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</si>
  <si>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</si>
  <si>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</si>
  <si>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</si>
  <si>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</si>
  <si>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</si>
  <si>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</si>
  <si>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</si>
  <si>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</si>
  <si>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</si>
  <si>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</si>
  <si>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</si>
  <si>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</si>
  <si>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</si>
  <si>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</si>
  <si>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</si>
  <si>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</si>
  <si>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</si>
  <si>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</si>
  <si>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</si>
  <si>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</si>
  <si>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</si>
  <si>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</si>
  <si>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</si>
  <si>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</si>
  <si>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</si>
  <si>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</si>
  <si>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</si>
  <si>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</si>
  <si>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</si>
  <si>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</si>
  <si>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</si>
  <si>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</si>
  <si>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</si>
  <si>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</si>
  <si>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</si>
  <si>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</si>
  <si>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</si>
  <si>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</si>
  <si>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</si>
  <si>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</si>
  <si>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</si>
  <si>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</si>
  <si>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</si>
  <si>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</si>
  <si>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</si>
  <si>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</si>
  <si>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</si>
  <si>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</si>
  <si>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</si>
  <si>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</si>
  <si>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</si>
  <si>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</si>
  <si>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</si>
  <si>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</si>
  <si>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</si>
  <si>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</si>
  <si>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</si>
  <si>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</si>
  <si>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</si>
  <si>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</si>
  <si>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</si>
  <si>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</si>
  <si>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</si>
  <si>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</si>
  <si>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</si>
  <si>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</si>
  <si>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</si>
  <si>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</si>
  <si>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</si>
  <si>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</si>
  <si>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</si>
  <si>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</si>
  <si>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</si>
  <si>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</si>
  <si>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</si>
  <si>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</si>
  <si>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</si>
  <si>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</si>
  <si>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</si>
  <si>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</si>
  <si>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</si>
  <si>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</si>
  <si>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</si>
  <si>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</si>
  <si>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</si>
  <si>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</si>
  <si>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</si>
  <si>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</si>
  <si>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</si>
  <si>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</si>
  <si>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</si>
  <si>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</si>
  <si>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</si>
  <si>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</si>
  <si>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</si>
  <si>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</si>
  <si>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</si>
  <si>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</si>
  <si>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</si>
  <si>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</si>
  <si>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</si>
  <si>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</si>
  <si>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</si>
  <si>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</si>
  <si>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</si>
  <si>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</si>
  <si>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</si>
  <si>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</si>
  <si>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</si>
  <si>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</si>
  <si>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</si>
  <si>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</si>
  <si>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</si>
  <si>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</si>
  <si>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</si>
  <si>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</si>
  <si>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</si>
  <si>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</si>
  <si>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</si>
  <si>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</si>
  <si>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</si>
  <si>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</si>
  <si>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</si>
  <si>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</si>
  <si>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</si>
  <si>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</si>
  <si>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</si>
  <si>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</si>
  <si>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</si>
  <si>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</si>
  <si>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</si>
  <si>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</si>
  <si>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</si>
  <si>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</si>
  <si>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</si>
  <si>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</si>
  <si>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</si>
  <si>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</si>
  <si>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</si>
  <si>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</si>
  <si>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</si>
  <si>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</si>
  <si>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</si>
  <si>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</si>
  <si>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</si>
  <si>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</si>
  <si>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</si>
  <si>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</si>
  <si>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</si>
  <si>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</si>
  <si>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</si>
  <si>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</si>
  <si>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</si>
  <si>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</si>
  <si>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</si>
  <si>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</si>
  <si>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</si>
  <si>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</si>
  <si>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</si>
  <si>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</si>
  <si>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</si>
  <si>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</si>
  <si>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</si>
  <si>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</si>
  <si>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</si>
  <si>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</si>
  <si>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</si>
  <si>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</si>
  <si>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</si>
  <si>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</si>
  <si>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</si>
  <si>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</si>
  <si>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</si>
  <si>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</si>
  <si>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</si>
  <si>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</si>
  <si>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</si>
  <si>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</si>
  <si>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</si>
  <si>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</si>
  <si>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</si>
  <si>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</si>
  <si>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</si>
  <si>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</si>
  <si>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</si>
  <si>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</si>
  <si>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</si>
  <si>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</si>
  <si>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</si>
  <si>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</si>
  <si>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</si>
  <si>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</si>
  <si>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</si>
  <si>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</si>
  <si>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</si>
  <si>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</si>
  <si>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</si>
  <si>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</si>
  <si>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</si>
  <si>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</si>
  <si>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</si>
  <si>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</si>
  <si>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</si>
  <si>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</si>
  <si>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</si>
  <si>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</si>
  <si>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</si>
  <si>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</si>
  <si>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</si>
  <si>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</si>
  <si>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</si>
  <si>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</si>
  <si>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</si>
  <si>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</si>
  <si>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</si>
  <si>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</si>
  <si>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</si>
  <si>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</si>
  <si>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</si>
  <si>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</si>
  <si>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</si>
  <si>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</si>
  <si>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</si>
  <si>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</si>
  <si>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</si>
  <si>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</si>
  <si>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</si>
  <si>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</si>
  <si>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</si>
  <si>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</si>
  <si>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</si>
  <si>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</si>
  <si>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</si>
  <si>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</si>
  <si>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</si>
  <si>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</si>
  <si>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</si>
  <si>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</si>
  <si>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</si>
  <si>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</si>
  <si>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</si>
  <si>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</si>
  <si>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</si>
  <si>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</si>
  <si>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</si>
  <si>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</si>
  <si>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</si>
  <si>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</si>
  <si>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</si>
  <si>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</si>
  <si>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</si>
  <si>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</si>
  <si>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</si>
  <si>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</si>
  <si>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</si>
  <si>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</si>
  <si>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</si>
  <si>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</si>
  <si>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</si>
  <si>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</si>
  <si>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</si>
  <si>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</si>
  <si>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</si>
  <si>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</si>
  <si>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</si>
  <si>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</si>
  <si>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</si>
  <si>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</si>
  <si>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</si>
  <si>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</si>
  <si>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</si>
  <si>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</si>
  <si>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</si>
  <si>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</si>
  <si>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</si>
  <si>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</si>
  <si>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</si>
  <si>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</si>
  <si>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</si>
  <si>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</si>
  <si>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</si>
  <si>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</si>
  <si>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</si>
  <si>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</si>
  <si>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</si>
  <si>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</si>
  <si>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</si>
  <si>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</si>
  <si>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</si>
  <si>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</si>
  <si>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</si>
  <si>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</si>
  <si>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</si>
  <si>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</si>
  <si>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</si>
  <si>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</si>
  <si>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</si>
  <si>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</si>
  <si>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</si>
  <si>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</si>
  <si>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</si>
  <si>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</si>
  <si>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</si>
  <si>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</si>
  <si>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</si>
  <si>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</si>
  <si>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</si>
  <si>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</si>
  <si>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</si>
  <si>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</si>
  <si>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</si>
  <si>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</si>
  <si>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</si>
  <si>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</si>
  <si>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</si>
  <si>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</si>
  <si>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</si>
  <si>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</si>
  <si>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</si>
  <si>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</si>
  <si>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</si>
  <si>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</si>
  <si>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</si>
  <si>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</si>
  <si>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</si>
  <si>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</si>
  <si>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</si>
  <si>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</si>
  <si>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</si>
  <si>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</si>
  <si>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</si>
  <si>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</si>
  <si>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</si>
  <si>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</si>
  <si>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</si>
  <si>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</si>
  <si>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</si>
  <si>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</si>
  <si>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</si>
  <si>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</si>
  <si>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</si>
  <si>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</si>
  <si>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</si>
  <si>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</si>
  <si>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</si>
  <si>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</si>
  <si>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</si>
  <si>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</si>
  <si>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</si>
  <si>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</si>
  <si>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</si>
  <si>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</si>
  <si>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</si>
  <si>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</si>
  <si>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</si>
  <si>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</si>
  <si>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</si>
  <si>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</si>
  <si>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</si>
  <si>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</si>
  <si>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</si>
  <si>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</si>
  <si>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</si>
  <si>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</si>
  <si>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</si>
  <si>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</si>
  <si>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</si>
  <si>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</si>
  <si>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</si>
  <si>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</si>
  <si>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</si>
  <si>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</si>
  <si>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</si>
  <si>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</si>
  <si>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</si>
  <si>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</si>
  <si>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</si>
  <si>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</si>
  <si>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</si>
  <si>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</si>
  <si>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</si>
  <si>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</si>
  <si>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</si>
  <si>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</si>
  <si>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</si>
  <si>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</si>
  <si>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</si>
  <si>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</si>
  <si>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</si>
  <si>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</si>
  <si>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</si>
  <si>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</si>
  <si>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</si>
  <si>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</si>
  <si>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</si>
  <si>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</si>
  <si>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</si>
  <si>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</si>
  <si>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</si>
  <si>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</si>
  <si>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</si>
  <si>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</si>
  <si>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</si>
  <si>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</si>
  <si>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</si>
  <si>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</si>
  <si>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</si>
  <si>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</si>
  <si>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</si>
  <si>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</si>
  <si>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</si>
  <si>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</si>
  <si>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</si>
  <si>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</si>
  <si>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</si>
  <si>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</si>
  <si>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</si>
  <si>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</si>
  <si>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</si>
  <si>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</si>
  <si>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</si>
  <si>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</si>
  <si>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</si>
  <si>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</si>
  <si>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</si>
  <si>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</si>
  <si>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</si>
  <si>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</si>
  <si>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</si>
  <si>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</si>
  <si>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</si>
  <si>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</si>
  <si>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</si>
  <si>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</si>
  <si>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</si>
  <si>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</si>
  <si>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</si>
  <si>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</si>
  <si>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</si>
  <si>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</si>
  <si>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</si>
  <si>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</si>
  <si>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</si>
  <si>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</si>
  <si>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</si>
  <si>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</si>
  <si>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</si>
  <si>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</si>
  <si>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</si>
  <si>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</si>
  <si>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</si>
  <si>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</si>
  <si>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</si>
  <si>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</si>
  <si>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</si>
  <si>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</si>
  <si>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</si>
  <si>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</si>
  <si>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</si>
  <si>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</si>
  <si>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</si>
  <si>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</si>
  <si>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</si>
  <si>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</si>
  <si>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</si>
  <si>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</si>
  <si>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</si>
  <si>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</si>
  <si>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</si>
  <si>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</si>
  <si>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</si>
  <si>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</si>
  <si>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</si>
  <si>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</si>
  <si>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</si>
  <si>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</si>
  <si>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</si>
  <si>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</si>
  <si>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</si>
  <si>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</si>
  <si>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</si>
  <si>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</si>
  <si>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</si>
  <si>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</si>
  <si>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</si>
  <si>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</si>
  <si>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</si>
  <si>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</si>
  <si>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</si>
  <si>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</si>
  <si>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</si>
  <si>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</si>
  <si>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</si>
  <si>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</si>
  <si>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</si>
  <si>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</si>
  <si>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</si>
  <si>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</si>
  <si>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</si>
  <si>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</si>
  <si>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</si>
  <si>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</si>
  <si>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</si>
  <si>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</si>
  <si>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</si>
  <si>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</si>
  <si>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</si>
  <si>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</si>
  <si>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</si>
  <si>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</si>
  <si>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</si>
  <si>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</si>
  <si>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</si>
  <si>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</si>
  <si>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</si>
  <si>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</si>
  <si>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</si>
  <si>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</si>
  <si>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</si>
  <si>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</si>
  <si>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</si>
  <si>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</si>
  <si>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</si>
  <si>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</si>
  <si>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</si>
  <si>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</si>
  <si>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</si>
  <si>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</si>
  <si>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</si>
  <si>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</si>
  <si>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</si>
  <si>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</si>
  <si>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</si>
  <si>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</si>
  <si>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</si>
  <si>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</si>
  <si>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</si>
  <si>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</si>
  <si>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</si>
  <si>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</si>
  <si>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</si>
  <si>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</si>
  <si>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</si>
  <si>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</si>
  <si>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</si>
  <si>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</si>
  <si>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</si>
  <si>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</si>
  <si>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</si>
  <si>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</si>
  <si>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</si>
  <si>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</si>
  <si>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</si>
  <si>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</si>
  <si>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</si>
  <si>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</si>
  <si>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</si>
  <si>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</si>
  <si>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</si>
  <si>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</si>
  <si>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</si>
  <si>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</si>
  <si>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</si>
  <si>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</si>
  <si>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</si>
  <si>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</si>
  <si>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</si>
  <si>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</si>
  <si>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</si>
  <si>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</si>
  <si>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</si>
  <si>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</si>
  <si>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</si>
  <si>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</si>
  <si>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</si>
  <si>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</si>
  <si>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</si>
  <si>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</si>
  <si>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</si>
  <si>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</si>
  <si>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</si>
  <si>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</si>
  <si>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</si>
  <si>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</si>
  <si>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</si>
  <si>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</si>
  <si>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</si>
  <si>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</si>
  <si>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</si>
  <si>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</si>
  <si>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</si>
  <si>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</si>
  <si>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</si>
  <si>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</si>
  <si>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</si>
  <si>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</si>
  <si>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</si>
  <si>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</si>
  <si>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</si>
  <si>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</si>
  <si>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</si>
  <si>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</si>
  <si>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</si>
  <si>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</si>
  <si>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</si>
  <si>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</si>
  <si>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</si>
  <si>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</si>
  <si>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</si>
  <si>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</si>
  <si>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</si>
  <si>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</si>
  <si>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</si>
  <si>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</si>
  <si>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</si>
  <si>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</si>
  <si>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</si>
  <si>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</si>
  <si>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</si>
  <si>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</si>
  <si>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</si>
  <si>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</si>
  <si>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</si>
  <si>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</si>
  <si>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</si>
  <si>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</si>
  <si>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</si>
  <si>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</si>
  <si>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</si>
  <si>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</si>
  <si>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</si>
  <si>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</si>
  <si>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</si>
  <si>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</si>
  <si>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</si>
  <si>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</si>
  <si>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</si>
  <si>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</si>
  <si>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</si>
  <si>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</si>
  <si>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</si>
  <si>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</si>
  <si>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</si>
  <si>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</si>
  <si>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</si>
  <si>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</si>
  <si>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</si>
  <si>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</si>
  <si>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</si>
  <si>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</si>
  <si>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</si>
  <si>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</si>
  <si>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</si>
  <si>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</si>
  <si>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</si>
  <si>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</si>
  <si>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</si>
  <si>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</si>
  <si>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</si>
  <si>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</si>
  <si>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</si>
  <si>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</si>
  <si>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</si>
  <si>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</si>
  <si>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</si>
  <si>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</si>
  <si>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</si>
  <si>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</si>
  <si>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</si>
  <si>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</si>
  <si>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</si>
  <si>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</si>
  <si>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</si>
  <si>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</si>
  <si>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</si>
  <si>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</si>
  <si>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</si>
  <si>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</si>
  <si>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</si>
  <si>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</si>
  <si>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</si>
  <si>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</si>
  <si>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</si>
  <si>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</si>
  <si>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</si>
  <si>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</si>
  <si>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</si>
  <si>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</si>
  <si>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</si>
  <si>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</si>
  <si>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</si>
  <si>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</si>
  <si>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</si>
  <si>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</si>
  <si>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</si>
  <si>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</si>
  <si>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</si>
  <si>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</si>
  <si>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</si>
  <si>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</si>
  <si>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</si>
  <si>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</si>
  <si>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</si>
  <si>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</si>
  <si>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</si>
  <si>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</si>
  <si>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</si>
  <si>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</si>
  <si>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</si>
  <si>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</si>
  <si>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</si>
  <si>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</si>
  <si>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</si>
  <si>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</si>
  <si>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</si>
  <si>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</si>
  <si>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</si>
  <si>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</si>
  <si>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</si>
  <si>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</si>
  <si>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</si>
  <si>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</si>
  <si>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</si>
  <si>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</si>
  <si>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</si>
  <si>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</si>
  <si>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</si>
  <si>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</si>
  <si>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</si>
  <si>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</si>
  <si>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</si>
  <si>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</si>
  <si>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</si>
  <si>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</si>
  <si>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</si>
  <si>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</si>
  <si>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</si>
  <si>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</si>
  <si>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</si>
  <si>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</si>
  <si>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</si>
  <si>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</si>
  <si>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</si>
  <si>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</si>
  <si>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</si>
  <si>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</si>
  <si>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</si>
  <si>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</si>
  <si>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</si>
  <si>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</si>
  <si>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</si>
  <si>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</si>
  <si>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</si>
  <si>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</si>
  <si>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</si>
  <si>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</si>
  <si>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</si>
  <si>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</si>
  <si>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</si>
  <si>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</si>
  <si>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</si>
  <si>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</si>
  <si>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</si>
  <si>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</si>
  <si>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</si>
  <si>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</si>
  <si>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</si>
  <si>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</si>
  <si>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</si>
  <si>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</si>
  <si>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</si>
  <si>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</si>
  <si>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</si>
  <si>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</si>
  <si>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</si>
  <si>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</si>
  <si>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</si>
  <si>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</si>
  <si>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</si>
  <si>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</si>
  <si>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</si>
  <si>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</si>
  <si>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</si>
  <si>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</si>
  <si>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</si>
  <si>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</si>
  <si>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</si>
  <si>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</si>
  <si>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</si>
  <si>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</si>
  <si>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</si>
  <si>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</si>
  <si>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</si>
  <si>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</si>
  <si>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</si>
  <si>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</si>
  <si>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</si>
  <si>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</si>
  <si>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</si>
  <si>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</si>
  <si>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</si>
  <si>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</si>
  <si>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</si>
  <si>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</si>
  <si>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</si>
  <si>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</si>
  <si>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Actualización del estudio tarifario del servicios de alcantarillado de acuerdo a la normatividad vigente</t>
  </si>
  <si>
    <t>Operación de las Plantas de Tratamiento de Aguas Residuales</t>
  </si>
  <si>
    <t xml:space="preserve">Estabilizacion y puesta en marcha de la PTAR </t>
  </si>
  <si>
    <t>Interventoria para puesta en marcha de la PTAR</t>
  </si>
  <si>
    <t xml:space="preserve">Construcción, reposición y separación de redes de alcantarillado sanitario y pluvial </t>
  </si>
  <si>
    <t xml:space="preserve">Aprobación del PSMV del casco urbano por parte de autoridad ambiental </t>
  </si>
  <si>
    <t>Implementación de estrategias del PSMV del Casco urbano</t>
  </si>
  <si>
    <t>Inventario y control de los vertimientos de los usuarios industriales, comerciales e institucionales a las redes del alcantarillado publico</t>
  </si>
  <si>
    <t xml:space="preserve">Plan Departamental de Aguas </t>
  </si>
  <si>
    <t>Mantenimiento y adecuación hidraúlica del sistema de alcantarillado pluvial</t>
  </si>
  <si>
    <t>Avaluo, Compra y legalización de predios</t>
  </si>
  <si>
    <t>Construcción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</si>
  <si>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</si>
  <si>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</si>
  <si>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</si>
  <si>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</si>
  <si>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</si>
  <si>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Interventoria de la puesta en marcha de la PTAR del Casco Urbano</t>
  </si>
  <si>
    <t>Operación de la Planta de Tratamiento de Agua Residual del Carco Urbano</t>
  </si>
  <si>
    <t>Suscripción de convenios para subsidios</t>
  </si>
  <si>
    <t>Construcción de la estructura de descarga de acuerdo a la normatividad legal vigente de la PTAR Verganzo</t>
  </si>
  <si>
    <t>Ampliación y optimización de los sistemas de tratamiento de aguas residuales con normatividad vigente</t>
  </si>
  <si>
    <t>Interventoria de la ampliación y optimización de los sistemas de tratamiento de aguas residuales con normatividad vigente</t>
  </si>
  <si>
    <t>Diagnostico, estudios y diseños para la ampliación de los sistemas de tratamiento de aguas residuales según normatividad vigente.</t>
  </si>
  <si>
    <t>Interventoria para el diagnostico, estudios y diseños para la ampliación de los sistemas de tratamiento de aguas residuales según normatividad vigente.</t>
  </si>
  <si>
    <t>Conformación de barreras vivas con especies nativas para la mitigazión de olores en las PTAR´s</t>
  </si>
  <si>
    <t>Análisis y caracterizacion de los vertimientos por laboratorios acreditados</t>
  </si>
  <si>
    <t>Estudios y diseños para la cosntrucción de una PTAR</t>
  </si>
  <si>
    <t>Interventoria Estudios y diseños para la construcción de una PTAR</t>
  </si>
  <si>
    <t>Construcción de una Planta de Tratamiento de Agua Residual</t>
  </si>
  <si>
    <t>Interventoria para la construcción de una Planta de Tratamiento de Agua Residual</t>
  </si>
  <si>
    <t xml:space="preserve">Obtener el permiso de vertimiento, ocupación de cause y tratamiento y disposición de lodos de las PTAR´s </t>
  </si>
  <si>
    <t>Analisis y caracterización de los vertimientos por laboratorios acreditados</t>
  </si>
  <si>
    <t>Análisis y caracterización de los vertimientos por laboratorios acreditados</t>
  </si>
  <si>
    <t xml:space="preserve">Interventoria para la construcción, reposición y separación de redes de alcantarillado sanitario y pluvial </t>
  </si>
  <si>
    <t>Reformulación del proyecto del alcantarillado pluvial de la Vereda Verganzo</t>
  </si>
  <si>
    <t>Construcción de sistemas de tratamiento de aguas residuales individuales en la zona rural cumpliendo la normatividad vigente</t>
  </si>
  <si>
    <t>Formulación de proyectos del servicio públicos de alcantarillado ante entes del orden departamental y nacional</t>
  </si>
  <si>
    <t>Estudios y diseños para la construcción del laboratorio de agua residual</t>
  </si>
  <si>
    <t>Interventoria de los estudios y diseños para la construcción del laboratorio de agua residual</t>
  </si>
  <si>
    <t>Interventoria para la construcción de las instalaciones del laboratorio de agua residual</t>
  </si>
  <si>
    <t>Estabilización y puesta en marcha de la PTAR Casco Urbano</t>
  </si>
  <si>
    <t>FUENTE: BASE DATOS CERTIFICADA POR EL DNP JUNIO 2017</t>
  </si>
  <si>
    <t>Estudios y diseños para la construcción, reposición y separación de redes de alcantarillado sanitario y pluvial</t>
  </si>
  <si>
    <t>Formulación de proyectos del servicio publicos de alcantarillado ante entes del orden Departamental y Nacional</t>
  </si>
  <si>
    <t>Interventoria a los Estudios y diseños para la construcción, reposición y separación de redes de alcantarillado sanitario y pluvial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</si>
  <si>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</si>
  <si>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</si>
  <si>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</si>
  <si>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</si>
  <si>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</si>
  <si>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</si>
  <si>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</si>
  <si>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</si>
  <si>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</si>
  <si>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</si>
  <si>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</si>
  <si>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</si>
  <si>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</si>
  <si>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Alcaldia Municipal de Tocancipá</t>
  </si>
  <si>
    <t>Empresa de Servicios Públicos de Tocancipá S.A. ESP</t>
  </si>
  <si>
    <t>Secretaria de Infraestructura Alcaldia Municipal de Tocancipá</t>
  </si>
  <si>
    <t>Convenio 007 de 2017/ Contrato de obra 071 de 2017/Contrato de interventoria 076 de 2017</t>
  </si>
  <si>
    <t xml:space="preserve">Secretaria de Infraestructura Alcaldia Municipal de Tocancipá </t>
  </si>
  <si>
    <t xml:space="preserve">Convenio 20 de 2017/Convenio 011 de 2017/Invitación pública 002 de 2017 </t>
  </si>
  <si>
    <t>Diseños PTAR TIBITOC</t>
  </si>
  <si>
    <t>Resolución 0969 de 2017</t>
  </si>
  <si>
    <t>Contrato 059 de 2017</t>
  </si>
  <si>
    <t>Secretaria de Hacienda Alcaldia Municipal de Tocancipá</t>
  </si>
  <si>
    <t>Empresa de Servicios Públicos de Tocancipá S.A ESP.</t>
  </si>
  <si>
    <t xml:space="preserve">Empresa de Servicios Públicos de Tocancipá S.A. ESP </t>
  </si>
  <si>
    <t>100%
75,7%</t>
  </si>
  <si>
    <t>Contrato 071 de 2017 ESPT</t>
  </si>
  <si>
    <t>Contrato 076 de 2017 ESPT</t>
  </si>
  <si>
    <t>Contrato 125 de 2016 ESPT</t>
  </si>
  <si>
    <t>Convenio 014 de 2015/ Contrato 124 de 2016 ESPT</t>
  </si>
  <si>
    <t>Estadisticas de consumo/Pagos de Nomina/ Contrato 069 de 2017 ESPT</t>
  </si>
  <si>
    <t>Contrato 090 de 2017 ESPT</t>
  </si>
  <si>
    <t>Contrato 082 de 2017 /Selección simplificado 008 de 2017/ ESPT</t>
  </si>
  <si>
    <t>Contrato 060 de 2017 Equipos de  ESPT</t>
  </si>
  <si>
    <t>Contrato 054 de 2017/Pago nomina ingeniera Quimica ESPT</t>
  </si>
  <si>
    <t xml:space="preserve">Contrato 306 de 2016 Alcaldia Municipal de Tocancipá </t>
  </si>
  <si>
    <t>En proceso de adjundicación contrato minicma cuantia No 049 de 2017 Alcaldia Municipal de Tocancipá</t>
  </si>
  <si>
    <t>Radicado No 09171101069 de 28 de Febrero de 2017 Informe Caracterización de vertimientos alcantarilado a la CAR.</t>
  </si>
  <si>
    <t xml:space="preserve">Adición al Convenio 015 de 2017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</si>
</sst>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4"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7" fontId="4" fillId="0" borderId="95" xfId="1" applyNumberFormat="1" applyFont="1" applyBorder="1" applyAlignment="1" applyProtection="1">
      <alignment horizontal="center" vertical="top"/>
      <protection locked="0"/>
    </xf>
    <xf numFmtId="37" fontId="4" fillId="0" borderId="100" xfId="1" applyNumberFormat="1" applyFont="1" applyBorder="1" applyAlignment="1" applyProtection="1">
      <alignment horizontal="center" vertical="top"/>
      <protection locked="0"/>
    </xf>
    <xf numFmtId="172" fontId="4" fillId="0" borderId="95" xfId="1" applyNumberFormat="1" applyFont="1" applyBorder="1" applyAlignment="1" applyProtection="1">
      <alignment horizontal="center" vertical="top"/>
      <protection locked="0"/>
    </xf>
    <xf numFmtId="172" fontId="4" fillId="0" borderId="100" xfId="1" applyNumberFormat="1" applyFont="1" applyBorder="1" applyAlignment="1" applyProtection="1">
      <alignment horizontal="center" vertical="top"/>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C:/Users/admin/AppData/Local/Microsoft/AppData/Local/Microsoft/Windows/Temporary%20Internet%20Files/Ficha%20de%20Control%20P%20E4.P_A.MR1.xlsm" TargetMode="External"/><Relationship Id="rId18" Type="http://schemas.openxmlformats.org/officeDocument/2006/relationships/hyperlink" Target="file:///C:/Users/admin/AppData/Local/Microsoft/AppData/Local/Microsoft/Windows/Temporary%20Internet%20Files/Ficha%20de%20Control%20P%20E1.P_A.MR4.xlsx" TargetMode="External"/><Relationship Id="rId26" Type="http://schemas.openxmlformats.org/officeDocument/2006/relationships/hyperlink" Target="file:///C:/Users/admin/AppData/Local/Microsoft/AppData/Local/Microsoft/Windows/Temporary%20Internet%20Files/Ficha%20de%20Control%20P%20E2.P_A.MR1.xlsm" TargetMode="External"/><Relationship Id="rId39" Type="http://schemas.openxmlformats.org/officeDocument/2006/relationships/hyperlink" Target="file:///C:/Users/admin/AppData/Local/Microsoft/AppData/Local/Microsoft/Windows/Temporary%20Internet%20Files/Ficha%20de%20Control%20P%20E1.P_B.MR3.xlsm" TargetMode="External"/><Relationship Id="rId21" Type="http://schemas.openxmlformats.org/officeDocument/2006/relationships/hyperlink" Target="file:///C:/Users/admin/AppData/Local/Microsoft/AppData/Local/Microsoft/Windows/Temporary%20Internet%20Files/Ficha%20de%20Control%20P%20E1.P_F.MR2.xlsm" TargetMode="External"/><Relationship Id="rId34" Type="http://schemas.openxmlformats.org/officeDocument/2006/relationships/hyperlink" Target="file:///C:/Users/admin/AppData/Local/Microsoft/AppData/Local/Microsoft/Windows/Temporary%20Internet%20Files/Ficha%20de%20Control%20P%20E2.P_F.MR2.xlsm" TargetMode="External"/><Relationship Id="rId42" Type="http://schemas.openxmlformats.org/officeDocument/2006/relationships/hyperlink" Target="file:///C:/Users/admin/AppData/Local/Microsoft/AppData/Local/Microsoft/Windows/Temporary%20Internet%20Files/Ficha%20de%20Control%20P%20E3.P_L.MR1.xlsm" TargetMode="External"/><Relationship Id="rId47" Type="http://schemas.openxmlformats.org/officeDocument/2006/relationships/hyperlink" Target="file:///C:/Users/admin/AppData/Local/Microsoft/AppData/Local/Microsoft/Windows/Temporary%20Internet%20Files/Ficha%20de%20Control%20P%20E1.P_A.MR1_8.xlsm" TargetMode="External"/><Relationship Id="rId50" Type="http://schemas.openxmlformats.org/officeDocument/2006/relationships/hyperlink" Target="file:///C:/Users/admin/AppData/Local/Microsoft/AppData/Local/Microsoft/Windows/Temporary%20Internet%20Files/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C:/Users/admin/AppData/Local/Microsoft/AppData/Local/Microsoft/Windows/Temporary%20Internet%20Files/Ficha%20de%20Control%20P%20E3.P_H.MR1.xlsm" TargetMode="External"/><Relationship Id="rId2" Type="http://schemas.openxmlformats.org/officeDocument/2006/relationships/hyperlink" Target="file:///C:/Users/admin/AppData/Local/Microsoft/AppData/Local/Microsoft/Windows/Temporary%20Internet%20Files/Ficha%20de%20Control%20P%20E2.P_B.MR1.xlsm" TargetMode="External"/><Relationship Id="rId16" Type="http://schemas.openxmlformats.org/officeDocument/2006/relationships/hyperlink" Target="file:///C:/Users/admin/AppData/Local/Microsoft/AppData/Local/Microsoft/Windows/Temporary%20Internet%20Files/Ficha%20de%20Control%20P%20E1.P_E.MR1.xlsm" TargetMode="External"/><Relationship Id="rId29" Type="http://schemas.openxmlformats.org/officeDocument/2006/relationships/hyperlink" Target="file:///C:/Users/admin/AppData/Local/Microsoft/AppData/Local/Microsoft/Windows/Temporary%20Internet%20Files/Ficha%20de%20Control%20P%20E1.P_G.MR2.xlsm" TargetMode="External"/><Relationship Id="rId11" Type="http://schemas.openxmlformats.org/officeDocument/2006/relationships/hyperlink" Target="file:///C:/Users/admin/AppData/Local/Microsoft/AppData/Local/Microsoft/Windows/Temporary%20Internet%20Files/Ficha%20de%20Control%20P%20E1.P_H.MR1.xlsm" TargetMode="External"/><Relationship Id="rId24" Type="http://schemas.openxmlformats.org/officeDocument/2006/relationships/hyperlink" Target="file:///C:/Users/admin/AppData/Local/Microsoft/AppData/Local/Microsoft/Windows/Temporary%20Internet%20Files/Ficha%20de%20Control%20P%20E1.P_J.MR1.xlsm" TargetMode="External"/><Relationship Id="rId32" Type="http://schemas.openxmlformats.org/officeDocument/2006/relationships/hyperlink" Target="file:///C:/Users/admin/AppData/Local/Microsoft/AppData/Local/Microsoft/Windows/Temporary%20Internet%20Files/Ficha%20de%20Control%20P%20E3.P_A.MR1.xlsm" TargetMode="External"/><Relationship Id="rId37" Type="http://schemas.openxmlformats.org/officeDocument/2006/relationships/hyperlink" Target="file:///C:/Users/admin/AppData/Local/Microsoft/AppData/Local/Microsoft/Windows/Temporary%20Internet%20Files/Ficha%20de%20Control%20P%20E1.P_B.MR1.xlsm" TargetMode="External"/><Relationship Id="rId40" Type="http://schemas.openxmlformats.org/officeDocument/2006/relationships/hyperlink" Target="file:///C:/Users/admin/AppData/Local/Microsoft/AppData/Local/Microsoft/Windows/Temporary%20Internet%20Files/Ficha%20de%20Control%20P%20E1.P_A.MR3.xlsm" TargetMode="External"/><Relationship Id="rId45" Type="http://schemas.openxmlformats.org/officeDocument/2006/relationships/hyperlink" Target="file:///C:/Users/admin/AppData/Local/Microsoft/AppData/Local/Microsoft/Windows/Temporary%20Internet%20Files/Ficha%20de%20Control%20P%20E3.P_C.MR2.xlsm" TargetMode="External"/><Relationship Id="rId53" Type="http://schemas.openxmlformats.org/officeDocument/2006/relationships/hyperlink" Target="file:///C:/Users/admin/AppData/Local/Microsoft/AppData/Local/Microsoft/Windows/Temporary%20Internet%20Files/Ficha%20de%20Control%20P%20E2.P_C.MR1.xlsm" TargetMode="External"/><Relationship Id="rId5" Type="http://schemas.openxmlformats.org/officeDocument/2006/relationships/hyperlink" Target="file:///C:/Users/admin/AppData/Local/Microsoft/AppData/Local/Microsoft/Windows/Temporary%20Internet%20Files/Ficha%20de%20Control%20P%20E3.P_F.MR1.xlsm" TargetMode="External"/><Relationship Id="rId10" Type="http://schemas.openxmlformats.org/officeDocument/2006/relationships/hyperlink" Target="file:///C:/Users/admin/AppData/Local/Microsoft/AppData/Local/Microsoft/Windows/Temporary%20Internet%20Files/Ficha%20de%20Control%20P%20E3.P_K.MR1.xlsm" TargetMode="External"/><Relationship Id="rId19" Type="http://schemas.openxmlformats.org/officeDocument/2006/relationships/hyperlink" Target="file:///C:/Users/admin/AppData/Local/Microsoft/AppData/Local/Microsoft/Windows/Temporary%20Internet%20Files/Ficha%20de%20Control%20P%20E4.P_A.MR2.xlsm" TargetMode="External"/><Relationship Id="rId31" Type="http://schemas.openxmlformats.org/officeDocument/2006/relationships/hyperlink" Target="file:///C:/Users/admin/AppData/Local/Microsoft/AppData/Local/Microsoft/Windows/Temporary%20Internet%20Files/Ficha%20de%20Control%20P%20E3.P_B.MR1.xlsm" TargetMode="External"/><Relationship Id="rId44" Type="http://schemas.openxmlformats.org/officeDocument/2006/relationships/hyperlink" Target="file:///C:/Users/admin/AppData/Local/Microsoft/AppData/Local/Microsoft/Windows/Temporary%20Internet%20Files/Ficha%20de%20Control%20P%20E3.P_L.MR4.xlsm" TargetMode="External"/><Relationship Id="rId52" Type="http://schemas.openxmlformats.org/officeDocument/2006/relationships/hyperlink" Target="file:///C:/Users/admin/AppData/Local/Microsoft/AppData/Local/Microsoft/Windows/Temporary%20Internet%20Files/Ficha%20de%20Control%20P%20E1.P_A.MR5.xlsm" TargetMode="External"/><Relationship Id="rId4" Type="http://schemas.openxmlformats.org/officeDocument/2006/relationships/hyperlink" Target="file:///C:/Users/admin/AppData/Local/Microsoft/AppData/Local/Microsoft/Windows/Temporary%20Internet%20Files/Ficha%20de%20Control%20P%20E4.P_D.MR1.xlsm" TargetMode="External"/><Relationship Id="rId9" Type="http://schemas.openxmlformats.org/officeDocument/2006/relationships/hyperlink" Target="file:///C:/Users/admin/AppData/Local/Microsoft/AppData/Local/Microsoft/Windows/Temporary%20Internet%20Files/Ficha%20de%20Control%20P%20E3.P_J.MR1.xlsm" TargetMode="External"/><Relationship Id="rId14" Type="http://schemas.openxmlformats.org/officeDocument/2006/relationships/hyperlink" Target="file:///C:/Users/admin/AppData/Local/Microsoft/AppData/Local/Microsoft/Windows/Temporary%20Internet%20Files/Ficha%20de%20Control%20P%20E4.P_A.MR3.xlsm" TargetMode="External"/><Relationship Id="rId22" Type="http://schemas.openxmlformats.org/officeDocument/2006/relationships/hyperlink" Target="file:///C:/Users/admin/AppData/Local/Microsoft/AppData/Local/Microsoft/Windows/Temporary%20Internet%20Files/Ficha%20de%20Control%20P%20E4.P_A.MR4.xlsm" TargetMode="External"/><Relationship Id="rId27" Type="http://schemas.openxmlformats.org/officeDocument/2006/relationships/hyperlink" Target="file:///C:/Users/admin/AppData/Local/Microsoft/AppData/Local/Microsoft/Windows/Temporary%20Internet%20Files/Ficha%20de%20Control%20P%20E3.P_L.MR2.xlsm" TargetMode="External"/><Relationship Id="rId30" Type="http://schemas.openxmlformats.org/officeDocument/2006/relationships/hyperlink" Target="file:///C:/Users/admin/AppData/Local/Microsoft/AppData/Local/Microsoft/Windows/Temporary%20Internet%20Files/Ficha%20de%20Control%20P%20E1.P_G.MR1.xlsm" TargetMode="External"/><Relationship Id="rId35" Type="http://schemas.openxmlformats.org/officeDocument/2006/relationships/hyperlink" Target="file:///C:/Users/admin/AppData/Local/Microsoft/AppData/Local/Microsoft/Windows/Temporary%20Internet%20Files/Ficha%20de%20Control%20P%20E3.P_E.MR1.xlsm" TargetMode="External"/><Relationship Id="rId43" Type="http://schemas.openxmlformats.org/officeDocument/2006/relationships/hyperlink" Target="file:///C:/Users/admin/AppData/Local/Microsoft/AppData/Local/Microsoft/Windows/Temporary%20Internet%20Files/Ficha%20de%20Control%20P%20E1.P_A.MR1.xlsm" TargetMode="External"/><Relationship Id="rId48" Type="http://schemas.openxmlformats.org/officeDocument/2006/relationships/hyperlink" Target="file:///C:/Users/admin/AppData/Local/Microsoft/AppData/Local/Microsoft/Windows/Temporary%20Internet%20Files/Ficha%20de%20Control%20P%20E4.P_D.MR3.xlsm" TargetMode="External"/><Relationship Id="rId56" Type="http://schemas.openxmlformats.org/officeDocument/2006/relationships/comments" Target="../comments2.xml"/><Relationship Id="rId8" Type="http://schemas.openxmlformats.org/officeDocument/2006/relationships/hyperlink" Target="file:///C:/Users/admin/AppData/Local/Microsoft/AppData/Local/Microsoft/Windows/Temporary%20Internet%20Files/Ficha%20de%20Control%20P%20E3.P_I.MR1.xlsm" TargetMode="External"/><Relationship Id="rId51" Type="http://schemas.openxmlformats.org/officeDocument/2006/relationships/hyperlink" Target="file:///C:/Users/admin/AppData/Local/Microsoft/AppData/Local/Microsoft/Windows/Temporary%20Internet%20Files/Ficha%20de%20Control%20P%20E4.P_B.MR1.xlsm" TargetMode="External"/><Relationship Id="rId3" Type="http://schemas.openxmlformats.org/officeDocument/2006/relationships/hyperlink" Target="file:///C:/Users/admin/AppData/Local/Microsoft/AppData/Local/Microsoft/Windows/Temporary%20Internet%20Files/Ficha%20de%20Control%20P%20E4.P_D.MR2.xlsm" TargetMode="External"/><Relationship Id="rId12" Type="http://schemas.openxmlformats.org/officeDocument/2006/relationships/hyperlink" Target="file:///C:/Users/admin/AppData/Local/Microsoft/AppData/Local/Microsoft/Windows/Temporary%20Internet%20Files/Ficha%20de%20Control%20P%20E2.P_D.MR1.xlsm" TargetMode="External"/><Relationship Id="rId17" Type="http://schemas.openxmlformats.org/officeDocument/2006/relationships/hyperlink" Target="file:///C:/Users/admin/AppData/Local/Microsoft/AppData/Local/Microsoft/Windows/Temporary%20Internet%20Files/Ficha%20de%20Control%20P%20E1.P_D.MR1.xlsm" TargetMode="External"/><Relationship Id="rId25" Type="http://schemas.openxmlformats.org/officeDocument/2006/relationships/hyperlink" Target="file:///C:/Users/admin/AppData/Local/Microsoft/AppData/Local/Microsoft/Windows/Temporary%20Internet%20Files/Ficha%20de%20Control%20P%20E4.P_C.MR1.xlsm" TargetMode="External"/><Relationship Id="rId33" Type="http://schemas.openxmlformats.org/officeDocument/2006/relationships/hyperlink" Target="file:///C:/Users/admin/AppData/Local/Microsoft/AppData/Local/Microsoft/Windows/Temporary%20Internet%20Files/Ficha%20de%20Control%20P%20E2.P_F.MR1.xlsm" TargetMode="External"/><Relationship Id="rId38" Type="http://schemas.openxmlformats.org/officeDocument/2006/relationships/hyperlink" Target="file:///C:/Users/admin/AppData/Local/Microsoft/AppData/Local/Microsoft/Windows/Temporary%20Internet%20Files/Ficha%20de%20Control%20P%20E1.P_B.MR2.xlsm" TargetMode="External"/><Relationship Id="rId46" Type="http://schemas.openxmlformats.org/officeDocument/2006/relationships/hyperlink" Target="file:///C:/Users/admin/AppData/Local/Microsoft/AppData/Local/Microsoft/Windows/Temporary%20Internet%20Files/Ficha%20de%20Control%20P%20E4.P_E.MR1.xlsm" TargetMode="External"/><Relationship Id="rId20" Type="http://schemas.openxmlformats.org/officeDocument/2006/relationships/hyperlink" Target="file:///C:/Users/admin/AppData/Local/Microsoft/AppData/Local/Microsoft/Windows/Temporary%20Internet%20Files/Ficha%20de%20Control%20P%20E1.P_F.MR1.xlsm" TargetMode="External"/><Relationship Id="rId41" Type="http://schemas.openxmlformats.org/officeDocument/2006/relationships/hyperlink" Target="file:///C:/Users/admin/AppData/Local/Microsoft/AppData/Local/Microsoft/Windows/Temporary%20Internet%20Files/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C:/Users/admin/AppData/Local/Microsoft/AppData/Local/Microsoft/Windows/Temporary%20Internet%20Files/Ficha%20de%20Control%20P%20E2.P_E.MR1.xlsm" TargetMode="External"/><Relationship Id="rId6" Type="http://schemas.openxmlformats.org/officeDocument/2006/relationships/hyperlink" Target="file:///C:/Users/admin/AppData/Local/Microsoft/AppData/Local/Microsoft/Windows/Temporary%20Internet%20Files/Ficha%20de%20Control%20P%20E3.P_G.MR1.xlsm" TargetMode="External"/><Relationship Id="rId15" Type="http://schemas.openxmlformats.org/officeDocument/2006/relationships/hyperlink" Target="file:///C:/Users/admin/AppData/Local/Microsoft/AppData/Local/Microsoft/Windows/Temporary%20Internet%20Files/Ficha%20de%20Control%20P%20E1.P_C.MR1.xlsm" TargetMode="External"/><Relationship Id="rId23" Type="http://schemas.openxmlformats.org/officeDocument/2006/relationships/hyperlink" Target="file:///C:/Users/admin/AppData/Local/Microsoft/AppData/Local/Microsoft/Windows/Temporary%20Internet%20Files/Ficha%20de%20Control%20P%20E1.P_A.MR2.xlsm" TargetMode="External"/><Relationship Id="rId28" Type="http://schemas.openxmlformats.org/officeDocument/2006/relationships/hyperlink" Target="file:///C:/Users/admin/AppData/Local/Microsoft/AppData/Local/Microsoft/Windows/Temporary%20Internet%20Files/Ficha%20de%20Control%20P%20E3.P_L.MR3.xlsm" TargetMode="External"/><Relationship Id="rId36" Type="http://schemas.openxmlformats.org/officeDocument/2006/relationships/hyperlink" Target="file:///C:/Users/admin/AppData/Local/Microsoft/AppData/Local/Microsoft/Windows/Temporary%20Internet%20Files/Ficha%20de%20Control%20P%20E3.P_C.MR1.xlsm" TargetMode="External"/><Relationship Id="rId49" Type="http://schemas.openxmlformats.org/officeDocument/2006/relationships/hyperlink" Target="file:///C:/Users/admin/AppData/Local/Microsoft/AppData/Local/Microsoft/Windows/Temporary%20Internet%20Files/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35"/>
  <sheetViews>
    <sheetView showGridLines="0" tabSelected="1" topLeftCell="AD1" zoomScale="80" zoomScaleNormal="80" workbookViewId="0">
      <selection activeCell="AD13" sqref="AD13:AE28"/>
    </sheetView>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9" t="s">
        <v>2</v>
      </c>
      <c r="C2" s="990"/>
      <c r="D2" s="990"/>
      <c r="E2" s="990"/>
      <c r="F2" s="990"/>
      <c r="G2" s="990"/>
      <c r="H2" s="990"/>
      <c r="I2" s="990"/>
      <c r="J2" s="990"/>
      <c r="K2" s="990"/>
      <c r="L2" s="990"/>
      <c r="M2" s="990"/>
      <c r="N2" s="990"/>
      <c r="O2" s="990"/>
      <c r="P2" s="990"/>
      <c r="Q2" s="990"/>
      <c r="R2" s="990"/>
      <c r="S2" s="990"/>
      <c r="T2" s="990"/>
      <c r="U2" s="990"/>
      <c r="V2" s="990"/>
      <c r="W2" s="990"/>
      <c r="X2" s="990"/>
      <c r="Y2" s="990"/>
      <c r="Z2" s="990"/>
      <c r="AA2" s="990"/>
      <c r="AB2" s="990"/>
      <c r="AC2" s="990"/>
      <c r="AD2" s="990"/>
      <c r="AE2" s="990"/>
      <c r="AF2" s="990"/>
      <c r="AG2" s="990"/>
      <c r="AH2" s="990"/>
      <c r="AI2" s="990"/>
      <c r="AJ2" s="990"/>
      <c r="AK2" s="990"/>
      <c r="AL2" s="990"/>
      <c r="AM2" s="990"/>
      <c r="AN2" s="990"/>
      <c r="AO2" s="990"/>
      <c r="AP2" s="990"/>
      <c r="AQ2" s="990"/>
      <c r="AR2" s="990"/>
      <c r="AS2" s="990"/>
      <c r="AT2" s="990"/>
      <c r="AU2" s="990"/>
      <c r="AV2" s="990"/>
      <c r="AW2" s="990"/>
      <c r="AX2" s="990"/>
      <c r="AY2" s="990"/>
      <c r="AZ2" s="990"/>
      <c r="BA2" s="990"/>
      <c r="BB2" s="990"/>
      <c r="BC2" s="991"/>
      <c r="BE2" s="930"/>
      <c r="BF2" s="932" t="s">
        <v>1669</v>
      </c>
      <c r="BG2" s="933"/>
      <c r="BH2" s="933"/>
      <c r="BI2" s="933"/>
      <c r="BJ2" s="933"/>
      <c r="BK2" s="933"/>
      <c r="BL2" s="933"/>
    </row>
    <row r="3" spans="1:64" ht="15.75" x14ac:dyDescent="0.2">
      <c r="B3" s="992" t="s">
        <v>1670</v>
      </c>
      <c r="C3" s="993"/>
      <c r="D3" s="993"/>
      <c r="E3" s="993"/>
      <c r="F3" s="993"/>
      <c r="G3" s="993"/>
      <c r="H3" s="993"/>
      <c r="I3" s="993"/>
      <c r="J3" s="993"/>
      <c r="K3" s="993"/>
      <c r="L3" s="993"/>
      <c r="M3" s="993"/>
      <c r="N3" s="994">
        <v>2017</v>
      </c>
      <c r="O3" s="994"/>
      <c r="P3" s="994"/>
      <c r="Q3" s="126" t="e">
        <f>VLOOKUP(N3,#REF!,2,0)</f>
        <v>#REF!</v>
      </c>
      <c r="R3" s="126">
        <f>VLOOKUP(N3,$N$331:$O$335,2,0)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1"/>
      <c r="BF3" s="932"/>
      <c r="BG3" s="933"/>
      <c r="BH3" s="933"/>
      <c r="BI3" s="933"/>
      <c r="BJ3" s="933"/>
      <c r="BK3" s="933"/>
      <c r="BL3" s="933"/>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5" t="str">
        <f>VLOOKUP($D$9,'CONSOLIDADO PLAN DESARROLLO'!$DT$9:$DZ$62,3,0)</f>
        <v>E3. - Infraestructura, Planeación, Ambiente y Servicios Públicos</v>
      </c>
      <c r="D5" s="995"/>
      <c r="E5" s="995"/>
      <c r="F5" s="995"/>
      <c r="G5" s="995"/>
      <c r="H5" s="995"/>
      <c r="I5" s="996"/>
      <c r="J5" s="997" t="s">
        <v>1672</v>
      </c>
      <c r="K5" s="998"/>
      <c r="L5" s="999" t="str">
        <f>VLOOKUP($D$9,'CONSOLIDADO PLAN DESARROLLO'!$DT$9:$DZ$62,5,0)</f>
        <v>Servicios Públicos</v>
      </c>
      <c r="M5" s="999"/>
      <c r="N5" s="999"/>
      <c r="O5" s="999"/>
      <c r="P5" s="999"/>
      <c r="Q5" s="999"/>
      <c r="R5" s="999"/>
      <c r="S5" s="999"/>
      <c r="T5" s="999"/>
      <c r="U5" s="1000"/>
      <c r="V5" s="1001" t="s">
        <v>1786</v>
      </c>
      <c r="W5" s="1002"/>
      <c r="X5" s="1002"/>
      <c r="Y5" s="97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4"/>
      <c r="AA5" s="974"/>
      <c r="AB5" s="974"/>
      <c r="AC5" s="974"/>
      <c r="AD5" s="974"/>
      <c r="AE5" s="974"/>
      <c r="AF5" s="974"/>
      <c r="AG5" s="974"/>
      <c r="AH5" s="974"/>
      <c r="AI5" s="974"/>
      <c r="AJ5" s="974"/>
      <c r="AK5" s="974"/>
      <c r="AL5" s="974"/>
      <c r="AM5" s="974"/>
      <c r="AN5" s="974"/>
      <c r="AO5" s="974"/>
      <c r="AP5" s="974"/>
      <c r="AQ5" s="974"/>
      <c r="AR5" s="974"/>
      <c r="AS5" s="974"/>
      <c r="AT5" s="974"/>
      <c r="AU5" s="974"/>
      <c r="AV5" s="974"/>
      <c r="AW5" s="974"/>
      <c r="AX5" s="974"/>
      <c r="AY5" s="974"/>
      <c r="AZ5" s="974"/>
      <c r="BA5" s="974"/>
      <c r="BB5" s="974"/>
      <c r="BC5" s="1003"/>
    </row>
    <row r="6" spans="1:64" ht="15" customHeight="1" thickBot="1" x14ac:dyDescent="0.25">
      <c r="B6" s="133" t="s">
        <v>1673</v>
      </c>
      <c r="C6" s="974" t="str">
        <f>VLOOKUP($D$9,'CONSOLIDADO PLAN DESARROLLO'!$DT$9:$DZ$62,6,0)</f>
        <v>E3.P_L - ACUEDUCTO, ALCANTARILLADO Y ASEO</v>
      </c>
      <c r="D6" s="974"/>
      <c r="E6" s="974"/>
      <c r="F6" s="975"/>
      <c r="G6" s="934" t="s">
        <v>1788</v>
      </c>
      <c r="H6" s="935"/>
      <c r="I6" s="935"/>
      <c r="J6" s="935"/>
      <c r="K6" s="936" t="str">
        <f>VLOOKUP($D$9,'CONSOLIDADO PLAN DESARROLLO'!$DT$9:$DZ$62,7,0)</f>
        <v>Ampliar las coberturas los servicios públicos de Acueducto, Alcantarillado y Aseo</v>
      </c>
      <c r="L6" s="936"/>
      <c r="M6" s="936"/>
      <c r="N6" s="936"/>
      <c r="O6" s="936"/>
      <c r="P6" s="936"/>
      <c r="Q6" s="937"/>
      <c r="R6" s="976" t="s">
        <v>1674</v>
      </c>
      <c r="S6" s="977"/>
      <c r="T6" s="977"/>
      <c r="U6" s="977"/>
      <c r="V6" s="978"/>
      <c r="W6" s="978"/>
      <c r="X6" s="978"/>
      <c r="Y6" s="978"/>
      <c r="Z6" s="978"/>
      <c r="AA6" s="978"/>
      <c r="AB6" s="978"/>
      <c r="AC6" s="978"/>
      <c r="AD6" s="978"/>
      <c r="AE6" s="978"/>
      <c r="AF6" s="978"/>
      <c r="AG6" s="978"/>
      <c r="AH6" s="978"/>
      <c r="AI6" s="978"/>
      <c r="AJ6" s="978"/>
      <c r="AK6" s="979"/>
      <c r="AL6" s="980" t="s">
        <v>1675</v>
      </c>
      <c r="AM6" s="981"/>
      <c r="AN6" s="981"/>
      <c r="AO6" s="981"/>
      <c r="AP6" s="981"/>
      <c r="AQ6" s="981"/>
      <c r="AR6" s="981"/>
      <c r="AS6" s="981"/>
      <c r="AT6" s="981"/>
      <c r="AU6" s="981"/>
      <c r="AV6" s="981"/>
      <c r="AW6" s="981"/>
      <c r="AX6" s="981"/>
      <c r="AY6" s="981"/>
      <c r="AZ6" s="981"/>
      <c r="BA6" s="981"/>
      <c r="BB6" s="981"/>
      <c r="BC6" s="982"/>
    </row>
    <row r="7" spans="1:64" ht="36" customHeight="1" x14ac:dyDescent="0.2">
      <c r="B7" s="938" t="s">
        <v>1676</v>
      </c>
      <c r="C7" s="939"/>
      <c r="D7" s="983" t="s">
        <v>1677</v>
      </c>
      <c r="E7" s="942" t="s">
        <v>1678</v>
      </c>
      <c r="F7" s="985" t="s">
        <v>1679</v>
      </c>
      <c r="G7" s="987" t="s">
        <v>1680</v>
      </c>
      <c r="H7" s="962" t="s">
        <v>1789</v>
      </c>
      <c r="I7" s="964" t="s">
        <v>1911</v>
      </c>
      <c r="J7" s="966">
        <f>+$N$3</f>
        <v>2017</v>
      </c>
      <c r="K7" s="968" t="s">
        <v>1682</v>
      </c>
      <c r="L7" s="970" t="s">
        <v>1990</v>
      </c>
      <c r="M7" s="134"/>
      <c r="N7" s="134"/>
      <c r="O7" s="134"/>
      <c r="P7" s="134"/>
      <c r="Q7" s="134"/>
      <c r="R7" s="972" t="s">
        <v>1913</v>
      </c>
      <c r="S7" s="973"/>
      <c r="T7" s="956" t="s">
        <v>1930</v>
      </c>
      <c r="U7" s="956"/>
      <c r="V7" s="956" t="s">
        <v>1914</v>
      </c>
      <c r="W7" s="956"/>
      <c r="X7" s="956" t="s">
        <v>1915</v>
      </c>
      <c r="Y7" s="956"/>
      <c r="Z7" s="961" t="s">
        <v>1912</v>
      </c>
      <c r="AA7" s="961"/>
      <c r="AB7" s="956" t="s">
        <v>36</v>
      </c>
      <c r="AC7" s="956"/>
      <c r="AD7" s="956" t="s">
        <v>1931</v>
      </c>
      <c r="AE7" s="956"/>
      <c r="AF7" s="956" t="s">
        <v>1916</v>
      </c>
      <c r="AG7" s="956"/>
      <c r="AH7" s="956" t="s">
        <v>1993</v>
      </c>
      <c r="AI7" s="956"/>
      <c r="AJ7" s="957" t="s">
        <v>1926</v>
      </c>
      <c r="AK7" s="958"/>
      <c r="AL7" s="959" t="s">
        <v>1683</v>
      </c>
      <c r="AM7" s="960"/>
      <c r="AN7" s="960"/>
      <c r="AO7" s="960"/>
      <c r="AP7" s="960"/>
      <c r="AQ7" s="960"/>
      <c r="AR7" s="960"/>
      <c r="AS7" s="960" t="s">
        <v>1684</v>
      </c>
      <c r="AT7" s="960"/>
      <c r="AU7" s="960"/>
      <c r="AV7" s="960" t="s">
        <v>1685</v>
      </c>
      <c r="AW7" s="960"/>
      <c r="AX7" s="960"/>
      <c r="AY7" s="960"/>
      <c r="AZ7" s="960"/>
      <c r="BA7" s="1006" t="s">
        <v>1686</v>
      </c>
      <c r="BB7" s="1004" t="s">
        <v>1994</v>
      </c>
      <c r="BC7" s="1005" t="s">
        <v>1688</v>
      </c>
    </row>
    <row r="8" spans="1:64" ht="57" customHeight="1" x14ac:dyDescent="0.2">
      <c r="B8" s="940"/>
      <c r="C8" s="941"/>
      <c r="D8" s="984"/>
      <c r="E8" s="943"/>
      <c r="F8" s="986"/>
      <c r="G8" s="988"/>
      <c r="H8" s="963"/>
      <c r="I8" s="965"/>
      <c r="J8" s="967"/>
      <c r="K8" s="969"/>
      <c r="L8" s="971"/>
      <c r="M8" s="134"/>
      <c r="N8" s="134"/>
      <c r="O8" s="134"/>
      <c r="P8" s="134"/>
      <c r="Q8" s="134"/>
      <c r="R8" s="27" t="s">
        <v>1995</v>
      </c>
      <c r="S8" s="28" t="s">
        <v>1996</v>
      </c>
      <c r="T8" s="29" t="s">
        <v>1995</v>
      </c>
      <c r="U8" s="28" t="s">
        <v>1996</v>
      </c>
      <c r="V8" s="29" t="s">
        <v>1995</v>
      </c>
      <c r="W8" s="28" t="s">
        <v>1996</v>
      </c>
      <c r="X8" s="29" t="s">
        <v>1995</v>
      </c>
      <c r="Y8" s="28" t="s">
        <v>1996</v>
      </c>
      <c r="Z8" s="29" t="s">
        <v>1995</v>
      </c>
      <c r="AA8" s="28" t="s">
        <v>1996</v>
      </c>
      <c r="AB8" s="29" t="s">
        <v>1995</v>
      </c>
      <c r="AC8" s="28" t="s">
        <v>1996</v>
      </c>
      <c r="AD8" s="29" t="s">
        <v>1995</v>
      </c>
      <c r="AE8" s="28" t="s">
        <v>1996</v>
      </c>
      <c r="AF8" s="29" t="s">
        <v>1995</v>
      </c>
      <c r="AG8" s="28" t="s">
        <v>1996</v>
      </c>
      <c r="AH8" s="29" t="s">
        <v>1995</v>
      </c>
      <c r="AI8" s="28" t="s">
        <v>1996</v>
      </c>
      <c r="AJ8" s="30" t="s">
        <v>1997</v>
      </c>
      <c r="AK8" s="31" t="s">
        <v>1998</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1006"/>
      <c r="BB8" s="1004"/>
      <c r="BC8" s="1005"/>
    </row>
    <row r="9" spans="1:64" ht="78" customHeight="1" x14ac:dyDescent="0.2">
      <c r="B9" s="944" t="s">
        <v>1932</v>
      </c>
      <c r="C9" s="945"/>
      <c r="D9" s="103" t="s">
        <v>494</v>
      </c>
      <c r="E9" s="102" t="str">
        <f>VLOOKUP($D$9,'CONSOLIDADO PLAN DESARROLLO'!$EB$9:$EF$62,2,0)</f>
        <v>Mantener la cobertura de alcantarillado en el área urbana y el área rural</v>
      </c>
      <c r="F9" s="37" t="str">
        <f>VLOOKUP($D$9,'CONSOLIDADO PLAN DESARROLLO'!$EB$9:$EF$62,3,0)</f>
        <v>% cobertura urbana
% cobertura rural</v>
      </c>
      <c r="G9" s="98" t="str">
        <f>VLOOKUP($D$9,'CONSOLIDADO PLAN DESARROLLO'!$EB$9:$EF$62,4,0)</f>
        <v>100% 
75,7%</v>
      </c>
      <c r="H9" s="98" t="str">
        <f>VLOOKUP($D$9,'CONSOLIDADO PLAN DESARROLLO'!$EB$9:$EF$62,5,0)</f>
        <v>100%     75,7%</v>
      </c>
      <c r="I9" s="948" t="s">
        <v>2011</v>
      </c>
      <c r="J9" s="949"/>
      <c r="K9" s="874"/>
      <c r="L9" s="875" t="s">
        <v>2011</v>
      </c>
      <c r="M9" s="134"/>
      <c r="N9" s="134"/>
      <c r="O9" s="134"/>
      <c r="P9" s="134"/>
      <c r="Q9" s="134"/>
      <c r="R9" s="135">
        <f t="shared" ref="R9:AZ9" si="0">+R12+R30+R39+R52+R69+R78+R87+R96+R105+R114+R123+R132+R141+R150+R159+R168+R177+R186+R195+R204+R213</f>
        <v>0</v>
      </c>
      <c r="S9" s="136">
        <f t="shared" si="0"/>
        <v>0</v>
      </c>
      <c r="T9" s="137">
        <f t="shared" si="0"/>
        <v>0</v>
      </c>
      <c r="U9" s="136">
        <f t="shared" si="0"/>
        <v>0</v>
      </c>
      <c r="V9" s="137">
        <f t="shared" si="0"/>
        <v>0</v>
      </c>
      <c r="W9" s="136">
        <f t="shared" si="0"/>
        <v>0</v>
      </c>
      <c r="X9" s="137">
        <f t="shared" si="0"/>
        <v>399880.78399999999</v>
      </c>
      <c r="Y9" s="136">
        <f t="shared" si="0"/>
        <v>399880.78399999999</v>
      </c>
      <c r="Z9" s="137">
        <f t="shared" si="0"/>
        <v>2123266.5860000001</v>
      </c>
      <c r="AA9" s="136">
        <f t="shared" si="0"/>
        <v>2090069.321</v>
      </c>
      <c r="AB9" s="137">
        <f t="shared" si="0"/>
        <v>5200689.6620000005</v>
      </c>
      <c r="AC9" s="136">
        <f t="shared" si="0"/>
        <v>5200689.6620000005</v>
      </c>
      <c r="AD9" s="137">
        <f t="shared" si="0"/>
        <v>0</v>
      </c>
      <c r="AE9" s="136">
        <f t="shared" si="0"/>
        <v>0</v>
      </c>
      <c r="AF9" s="137">
        <f t="shared" si="0"/>
        <v>196340.37900000002</v>
      </c>
      <c r="AG9" s="136">
        <f t="shared" si="0"/>
        <v>196340.37900000002</v>
      </c>
      <c r="AH9" s="137">
        <f t="shared" ref="AH9:AI9" si="1">+AH12+AH30+AH39+AH52+AH69+AH78+AH87+AH96+AH105+AH114+AH123+AH132+AH141+AH150+AH159+AH168+AH177+AH186+AH195+AH204+AH213</f>
        <v>57000</v>
      </c>
      <c r="AI9" s="136">
        <f t="shared" si="1"/>
        <v>57000</v>
      </c>
      <c r="AJ9" s="138">
        <f t="shared" si="0"/>
        <v>7977177.4110000003</v>
      </c>
      <c r="AK9" s="139" t="e">
        <f t="shared" si="0"/>
        <v>#REF!</v>
      </c>
      <c r="AL9" s="140">
        <f t="shared" si="0"/>
        <v>28568</v>
      </c>
      <c r="AM9" s="141">
        <f t="shared" si="0"/>
        <v>44711</v>
      </c>
      <c r="AN9" s="141">
        <f t="shared" si="0"/>
        <v>46392</v>
      </c>
      <c r="AO9" s="141">
        <f t="shared" si="0"/>
        <v>88394</v>
      </c>
      <c r="AP9" s="141">
        <f t="shared" si="0"/>
        <v>162361</v>
      </c>
      <c r="AQ9" s="141">
        <f t="shared" si="0"/>
        <v>24899</v>
      </c>
      <c r="AR9" s="142">
        <f t="shared" si="0"/>
        <v>395325</v>
      </c>
      <c r="AS9" s="143">
        <f t="shared" si="0"/>
        <v>203284</v>
      </c>
      <c r="AT9" s="141">
        <f t="shared" si="0"/>
        <v>191979</v>
      </c>
      <c r="AU9" s="142">
        <f t="shared" si="0"/>
        <v>395263</v>
      </c>
      <c r="AV9" s="144">
        <f t="shared" si="0"/>
        <v>0</v>
      </c>
      <c r="AW9" s="145">
        <f t="shared" si="0"/>
        <v>0</v>
      </c>
      <c r="AX9" s="145">
        <f t="shared" si="0"/>
        <v>8392</v>
      </c>
      <c r="AY9" s="145">
        <f t="shared" si="0"/>
        <v>0</v>
      </c>
      <c r="AZ9" s="142">
        <f t="shared" si="0"/>
        <v>0</v>
      </c>
      <c r="BA9" s="146"/>
      <c r="BB9" s="146"/>
      <c r="BC9" s="147"/>
    </row>
    <row r="10" spans="1:64" ht="78" hidden="1" customHeight="1" x14ac:dyDescent="0.2">
      <c r="B10" s="148" t="s">
        <v>1704</v>
      </c>
      <c r="C10" s="149" t="s">
        <v>1705</v>
      </c>
      <c r="D10" s="950" t="e">
        <f>VLOOKUP($D$9,#REF!,2,0)</f>
        <v>#REF!</v>
      </c>
      <c r="E10" s="951"/>
      <c r="F10" s="951"/>
      <c r="G10" s="951"/>
      <c r="H10" s="951"/>
      <c r="I10" s="951"/>
      <c r="J10" s="952"/>
      <c r="K10" s="38" t="e">
        <f>VLOOKUP($D$9,#REF!,3,0)</f>
        <v>#REF!</v>
      </c>
      <c r="L10" s="39" t="e">
        <f>VLOOKUP($D$9,#REF!,4,0)</f>
        <v>#REF!</v>
      </c>
      <c r="M10" s="40" t="e">
        <f>VLOOKUP($D$9,#REF!,5,0)</f>
        <v>#REF!</v>
      </c>
      <c r="N10" s="953" t="e">
        <f>VLOOKUP($D$9,#REF!,Q3,0)</f>
        <v>#REF!</v>
      </c>
      <c r="O10" s="95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5"/>
      <c r="O11" s="95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4">
        <v>1</v>
      </c>
      <c r="B12" s="162" t="s">
        <v>1706</v>
      </c>
      <c r="C12" s="163" t="s">
        <v>1707</v>
      </c>
      <c r="D12" s="164" t="s">
        <v>21</v>
      </c>
      <c r="E12" s="164" t="s">
        <v>1895</v>
      </c>
      <c r="F12" s="163" t="s">
        <v>1708</v>
      </c>
      <c r="G12" s="165" t="s">
        <v>1680</v>
      </c>
      <c r="H12" s="165" t="s">
        <v>1681</v>
      </c>
      <c r="I12" s="166" t="s">
        <v>1911</v>
      </c>
      <c r="J12" s="167">
        <f>+$N$3</f>
        <v>2017</v>
      </c>
      <c r="K12" s="165" t="s">
        <v>1928</v>
      </c>
      <c r="L12" s="166" t="s">
        <v>1991</v>
      </c>
      <c r="M12" s="163" t="s">
        <v>1709</v>
      </c>
      <c r="N12" s="163" t="s">
        <v>1710</v>
      </c>
      <c r="O12" s="163" t="s">
        <v>1711</v>
      </c>
      <c r="P12" s="163" t="s">
        <v>1712</v>
      </c>
      <c r="Q12" s="163" t="s">
        <v>1992</v>
      </c>
      <c r="R12" s="168">
        <f t="shared" ref="R12:AZ12" si="2">SUM(R13:R28)</f>
        <v>0</v>
      </c>
      <c r="S12" s="169">
        <f t="shared" si="2"/>
        <v>0</v>
      </c>
      <c r="T12" s="170">
        <f t="shared" si="2"/>
        <v>0</v>
      </c>
      <c r="U12" s="171">
        <f t="shared" si="2"/>
        <v>0</v>
      </c>
      <c r="V12" s="170">
        <f t="shared" si="2"/>
        <v>0</v>
      </c>
      <c r="W12" s="171">
        <f t="shared" si="2"/>
        <v>0</v>
      </c>
      <c r="X12" s="170">
        <f t="shared" si="2"/>
        <v>146442.144</v>
      </c>
      <c r="Y12" s="171">
        <f t="shared" si="2"/>
        <v>146442.144</v>
      </c>
      <c r="Z12" s="170">
        <f t="shared" si="2"/>
        <v>0</v>
      </c>
      <c r="AA12" s="171">
        <f t="shared" si="2"/>
        <v>0</v>
      </c>
      <c r="AB12" s="170">
        <f t="shared" si="2"/>
        <v>5138860.2680000002</v>
      </c>
      <c r="AC12" s="171">
        <f t="shared" si="2"/>
        <v>5138860.2680000002</v>
      </c>
      <c r="AD12" s="170">
        <f t="shared" si="2"/>
        <v>0</v>
      </c>
      <c r="AE12" s="171">
        <f t="shared" si="2"/>
        <v>0</v>
      </c>
      <c r="AF12" s="170">
        <f t="shared" si="2"/>
        <v>179060.37900000002</v>
      </c>
      <c r="AG12" s="172">
        <f t="shared" si="2"/>
        <v>179060.37900000002</v>
      </c>
      <c r="AH12" s="170">
        <f t="shared" ref="AH12:AI12" si="3">SUM(AH13:AH28)</f>
        <v>0</v>
      </c>
      <c r="AI12" s="171">
        <f t="shared" si="3"/>
        <v>0</v>
      </c>
      <c r="AJ12" s="173">
        <f t="shared" si="2"/>
        <v>5464362.7910000002</v>
      </c>
      <c r="AK12" s="174" t="e">
        <f t="shared" si="2"/>
        <v>#REF!</v>
      </c>
      <c r="AL12" s="41">
        <f t="shared" si="2"/>
        <v>16430</v>
      </c>
      <c r="AM12" s="42">
        <f t="shared" si="2"/>
        <v>25714</v>
      </c>
      <c r="AN12" s="42">
        <f t="shared" si="2"/>
        <v>26680</v>
      </c>
      <c r="AO12" s="42">
        <f t="shared" si="2"/>
        <v>50796</v>
      </c>
      <c r="AP12" s="42">
        <f t="shared" si="2"/>
        <v>93398</v>
      </c>
      <c r="AQ12" s="42">
        <f t="shared" si="2"/>
        <v>14324</v>
      </c>
      <c r="AR12" s="43">
        <f t="shared" si="2"/>
        <v>227342</v>
      </c>
      <c r="AS12" s="105">
        <f t="shared" si="2"/>
        <v>116930</v>
      </c>
      <c r="AT12" s="42">
        <f t="shared" si="2"/>
        <v>110412</v>
      </c>
      <c r="AU12" s="43">
        <f t="shared" si="2"/>
        <v>227342</v>
      </c>
      <c r="AV12" s="105">
        <f t="shared" si="2"/>
        <v>0</v>
      </c>
      <c r="AW12" s="42">
        <f t="shared" si="2"/>
        <v>0</v>
      </c>
      <c r="AX12" s="42">
        <f t="shared" si="2"/>
        <v>4826</v>
      </c>
      <c r="AY12" s="42">
        <f t="shared" si="2"/>
        <v>0</v>
      </c>
      <c r="AZ12" s="106">
        <f t="shared" si="2"/>
        <v>0</v>
      </c>
      <c r="BA12" s="44" t="s">
        <v>1686</v>
      </c>
      <c r="BB12" s="44" t="s">
        <v>1994</v>
      </c>
      <c r="BC12" s="45" t="s">
        <v>1688</v>
      </c>
    </row>
    <row r="13" spans="1:64" ht="153.75" x14ac:dyDescent="0.2">
      <c r="A13" s="885"/>
      <c r="B13" s="887" t="str">
        <f>VLOOKUP($D$9,'PROYECTOS REGISTRADOS'!$A$2:$D$82,4,0)</f>
        <v>Mejoramiento de la Cobertura de Alcantarillado en el Área Urbana y Área Rural en el Municipio de Tocancipá, Cundinamarca, Centro Oriente</v>
      </c>
      <c r="C13" s="890" t="str">
        <f>VLOOKUP($D$9,'PROYECTOS REGISTRADOS'!$A$2:$D$82,3,0)</f>
        <v>2016-25817-0033</v>
      </c>
      <c r="D13" s="893" t="s">
        <v>1393</v>
      </c>
      <c r="E13" s="896" t="str">
        <f>IF(D13=0,"0-0",(VLOOKUP(D13,'CONSOLIDADO PLAN DESARROLLO'!$EL$9:$ET$304,2,0)))</f>
        <v>Cumplir con los requisitos legales de vertimientos a través de la estabilización y optimización de las Plantas de Tratamiento de  Aguas Residuales - PTAR´s</v>
      </c>
      <c r="F13" s="899" t="str">
        <f>IF(D13=0,"0-0",(VLOOKUP(D13,'CONSOLIDADO PLAN DESARROLLO'!$EL$9:$ET$304,3,0)))</f>
        <v>No. de plantas de tratamiento de aguas residuales cumpliendo requisitos legales de vertimientos</v>
      </c>
      <c r="G13" s="902">
        <f>IF(D13=0,"0-0",(VLOOKUP(D13,'CONSOLIDADO PLAN DESARROLLO'!$EL$9:$ET$304,4,0)))</f>
        <v>0</v>
      </c>
      <c r="H13" s="905">
        <f>IF(D13=0,"0-0",(VLOOKUP(D13,'CONSOLIDADO PLAN DESARROLLO'!$EL$9:$ET$304,5,0)))</f>
        <v>5</v>
      </c>
      <c r="I13" s="908">
        <f>IF(D13=0,"0-0",(VLOOKUP(D13,'CONSOLIDADO PLAN DESARROLLO'!$EL$9:$ET$304,$R$3,0)))</f>
        <v>3</v>
      </c>
      <c r="J13" s="909"/>
      <c r="K13" s="921"/>
      <c r="L13" s="923">
        <v>1</v>
      </c>
      <c r="M13" s="819" t="s">
        <v>1933</v>
      </c>
      <c r="N13" s="817" t="s">
        <v>1934</v>
      </c>
      <c r="O13" s="821">
        <v>3</v>
      </c>
      <c r="P13" s="46"/>
      <c r="Q13" s="47">
        <v>1</v>
      </c>
      <c r="R13" s="926">
        <v>0</v>
      </c>
      <c r="S13" s="48">
        <v>0</v>
      </c>
      <c r="T13" s="914">
        <v>0</v>
      </c>
      <c r="U13" s="49">
        <v>0</v>
      </c>
      <c r="V13" s="914">
        <v>0</v>
      </c>
      <c r="W13" s="49">
        <v>0</v>
      </c>
      <c r="X13" s="914">
        <f>+Y15+Y21+Y26+Y27</f>
        <v>146442.144</v>
      </c>
      <c r="Y13" s="49">
        <v>0</v>
      </c>
      <c r="Z13" s="914">
        <v>0</v>
      </c>
      <c r="AA13" s="49">
        <v>0</v>
      </c>
      <c r="AB13" s="914">
        <f>+AC14+AC20+AC21</f>
        <v>5138860.2680000002</v>
      </c>
      <c r="AC13" s="49">
        <v>0</v>
      </c>
      <c r="AD13" s="914">
        <v>0</v>
      </c>
      <c r="AE13" s="49">
        <v>0</v>
      </c>
      <c r="AF13" s="914">
        <f>+AG18+AG26+AG13</f>
        <v>179060.37900000002</v>
      </c>
      <c r="AG13" s="50">
        <f>4379755/1000</f>
        <v>4379.7550000000001</v>
      </c>
      <c r="AH13" s="914">
        <v>0</v>
      </c>
      <c r="AI13" s="49">
        <v>0</v>
      </c>
      <c r="AJ13" s="917">
        <f>+R13+T13+V13+X13+Z13+AB13+AD13+AF13+AH13</f>
        <v>5464362.7910000002</v>
      </c>
      <c r="AK13" s="104">
        <f>AC13+AE13+AG13+S13+U13+W13+Y13+AA13+AI13</f>
        <v>4379.7550000000001</v>
      </c>
      <c r="AL13" s="51">
        <v>2448</v>
      </c>
      <c r="AM13" s="52">
        <v>3831</v>
      </c>
      <c r="AN13" s="52">
        <v>3975</v>
      </c>
      <c r="AO13" s="52">
        <v>7568</v>
      </c>
      <c r="AP13" s="52">
        <v>13915</v>
      </c>
      <c r="AQ13" s="52">
        <v>2134</v>
      </c>
      <c r="AR13" s="53">
        <f t="shared" ref="AR13:AR27" si="4">SUM(AL13:AQ13)</f>
        <v>33871</v>
      </c>
      <c r="AS13" s="54">
        <v>17421</v>
      </c>
      <c r="AT13" s="52">
        <v>16450</v>
      </c>
      <c r="AU13" s="53">
        <f t="shared" ref="AU13:AU26" si="5">SUM(AS13:AT13)</f>
        <v>33871</v>
      </c>
      <c r="AV13" s="54">
        <v>0</v>
      </c>
      <c r="AW13" s="52">
        <v>0</v>
      </c>
      <c r="AX13" s="52">
        <v>719</v>
      </c>
      <c r="AY13" s="52"/>
      <c r="AZ13" s="55"/>
      <c r="BA13" s="56" t="s">
        <v>2002</v>
      </c>
      <c r="BB13" s="56" t="s">
        <v>1999</v>
      </c>
      <c r="BC13" s="57" t="s">
        <v>2000</v>
      </c>
    </row>
    <row r="14" spans="1:64" ht="72" x14ac:dyDescent="0.2">
      <c r="A14" s="885"/>
      <c r="B14" s="887"/>
      <c r="C14" s="890"/>
      <c r="D14" s="893"/>
      <c r="E14" s="897"/>
      <c r="F14" s="899"/>
      <c r="G14" s="902"/>
      <c r="H14" s="905"/>
      <c r="I14" s="910"/>
      <c r="J14" s="911"/>
      <c r="K14" s="946"/>
      <c r="L14" s="924"/>
      <c r="M14" s="819" t="s">
        <v>1960</v>
      </c>
      <c r="N14" s="817" t="s">
        <v>1934</v>
      </c>
      <c r="O14" s="821">
        <v>1</v>
      </c>
      <c r="P14" s="46"/>
      <c r="Q14" s="47">
        <v>1</v>
      </c>
      <c r="R14" s="927"/>
      <c r="S14" s="48">
        <v>0</v>
      </c>
      <c r="T14" s="915"/>
      <c r="U14" s="49">
        <v>0</v>
      </c>
      <c r="V14" s="915"/>
      <c r="W14" s="49">
        <v>0</v>
      </c>
      <c r="X14" s="915"/>
      <c r="Y14" s="49">
        <v>0</v>
      </c>
      <c r="Z14" s="915"/>
      <c r="AA14" s="49">
        <v>0</v>
      </c>
      <c r="AB14" s="915"/>
      <c r="AC14" s="49">
        <f>300000000/1000+539707923/1000</f>
        <v>839707.92299999995</v>
      </c>
      <c r="AD14" s="915"/>
      <c r="AE14" s="49">
        <v>0</v>
      </c>
      <c r="AF14" s="915"/>
      <c r="AG14" s="50">
        <v>0</v>
      </c>
      <c r="AH14" s="915"/>
      <c r="AI14" s="49">
        <v>0</v>
      </c>
      <c r="AJ14" s="918"/>
      <c r="AK14" s="104">
        <f t="shared" ref="AK14:AK27" si="6">AC14+AE14+AG14+S14+U14+W14+Y14+AA14+AI14</f>
        <v>839707.92299999995</v>
      </c>
      <c r="AL14" s="51">
        <v>871</v>
      </c>
      <c r="AM14" s="52">
        <v>1364</v>
      </c>
      <c r="AN14" s="52">
        <v>1415</v>
      </c>
      <c r="AO14" s="52">
        <v>2694</v>
      </c>
      <c r="AP14" s="52">
        <v>4954</v>
      </c>
      <c r="AQ14" s="52">
        <v>760</v>
      </c>
      <c r="AR14" s="53">
        <f t="shared" si="4"/>
        <v>12058</v>
      </c>
      <c r="AS14" s="54">
        <v>6202</v>
      </c>
      <c r="AT14" s="52">
        <v>5856</v>
      </c>
      <c r="AU14" s="53">
        <f t="shared" si="5"/>
        <v>12058</v>
      </c>
      <c r="AV14" s="54">
        <v>0</v>
      </c>
      <c r="AW14" s="52">
        <v>0</v>
      </c>
      <c r="AX14" s="52">
        <v>256</v>
      </c>
      <c r="AY14" s="52"/>
      <c r="AZ14" s="55"/>
      <c r="BA14" s="56" t="s">
        <v>2015</v>
      </c>
      <c r="BB14" s="56" t="s">
        <v>1999</v>
      </c>
      <c r="BC14" s="57" t="s">
        <v>2000</v>
      </c>
    </row>
    <row r="15" spans="1:64" ht="87" x14ac:dyDescent="0.2">
      <c r="A15" s="885"/>
      <c r="B15" s="887"/>
      <c r="C15" s="890"/>
      <c r="D15" s="893"/>
      <c r="E15" s="897"/>
      <c r="F15" s="899"/>
      <c r="G15" s="902"/>
      <c r="H15" s="905"/>
      <c r="I15" s="910"/>
      <c r="J15" s="911"/>
      <c r="K15" s="946"/>
      <c r="L15" s="924"/>
      <c r="M15" s="819" t="s">
        <v>1935</v>
      </c>
      <c r="N15" s="817" t="s">
        <v>1934</v>
      </c>
      <c r="O15" s="821">
        <v>1</v>
      </c>
      <c r="P15" s="46"/>
      <c r="Q15" s="47">
        <v>1</v>
      </c>
      <c r="R15" s="927"/>
      <c r="S15" s="48">
        <v>0</v>
      </c>
      <c r="T15" s="915"/>
      <c r="U15" s="49">
        <v>0</v>
      </c>
      <c r="V15" s="915"/>
      <c r="W15" s="49">
        <v>0</v>
      </c>
      <c r="X15" s="915"/>
      <c r="Y15" s="49">
        <f>75378591/1000</f>
        <v>75378.591</v>
      </c>
      <c r="Z15" s="915"/>
      <c r="AA15" s="49">
        <v>0</v>
      </c>
      <c r="AB15" s="915"/>
      <c r="AC15" s="49">
        <v>0</v>
      </c>
      <c r="AD15" s="915"/>
      <c r="AE15" s="49">
        <v>0</v>
      </c>
      <c r="AF15" s="915"/>
      <c r="AG15" s="50">
        <v>0</v>
      </c>
      <c r="AH15" s="915"/>
      <c r="AI15" s="49">
        <v>0</v>
      </c>
      <c r="AJ15" s="918"/>
      <c r="AK15" s="104">
        <f t="shared" si="6"/>
        <v>75378.591</v>
      </c>
      <c r="AL15" s="51">
        <v>871</v>
      </c>
      <c r="AM15" s="52">
        <v>1364</v>
      </c>
      <c r="AN15" s="52">
        <v>1415</v>
      </c>
      <c r="AO15" s="52">
        <v>2694</v>
      </c>
      <c r="AP15" s="52">
        <v>4954</v>
      </c>
      <c r="AQ15" s="52">
        <v>760</v>
      </c>
      <c r="AR15" s="53">
        <f t="shared" si="4"/>
        <v>12058</v>
      </c>
      <c r="AS15" s="54">
        <v>6202</v>
      </c>
      <c r="AT15" s="52">
        <v>5856</v>
      </c>
      <c r="AU15" s="53">
        <f t="shared" si="5"/>
        <v>12058</v>
      </c>
      <c r="AV15" s="54">
        <v>0</v>
      </c>
      <c r="AW15" s="52">
        <v>0</v>
      </c>
      <c r="AX15" s="52">
        <v>256</v>
      </c>
      <c r="AY15" s="52"/>
      <c r="AZ15" s="55"/>
      <c r="BA15" s="56" t="s">
        <v>2014</v>
      </c>
      <c r="BB15" s="56" t="s">
        <v>1999</v>
      </c>
      <c r="BC15" s="57" t="s">
        <v>2000</v>
      </c>
    </row>
    <row r="16" spans="1:64" ht="22.5" x14ac:dyDescent="0.2">
      <c r="A16" s="885"/>
      <c r="B16" s="887"/>
      <c r="C16" s="890"/>
      <c r="D16" s="893"/>
      <c r="E16" s="897"/>
      <c r="F16" s="899"/>
      <c r="G16" s="902"/>
      <c r="H16" s="905"/>
      <c r="I16" s="910"/>
      <c r="J16" s="911"/>
      <c r="K16" s="946"/>
      <c r="L16" s="924"/>
      <c r="M16" s="819" t="s">
        <v>1936</v>
      </c>
      <c r="N16" s="817" t="s">
        <v>1934</v>
      </c>
      <c r="O16" s="821">
        <v>1</v>
      </c>
      <c r="P16" s="46"/>
      <c r="Q16" s="47">
        <v>0</v>
      </c>
      <c r="R16" s="927"/>
      <c r="S16" s="48">
        <v>0</v>
      </c>
      <c r="T16" s="915"/>
      <c r="U16" s="49">
        <v>0</v>
      </c>
      <c r="V16" s="915"/>
      <c r="W16" s="49">
        <v>0</v>
      </c>
      <c r="X16" s="915"/>
      <c r="Y16" s="49">
        <v>0</v>
      </c>
      <c r="Z16" s="915"/>
      <c r="AA16" s="49">
        <v>0</v>
      </c>
      <c r="AB16" s="915"/>
      <c r="AC16" s="49">
        <v>0</v>
      </c>
      <c r="AD16" s="915"/>
      <c r="AE16" s="49">
        <v>0</v>
      </c>
      <c r="AF16" s="915"/>
      <c r="AG16" s="50">
        <v>0</v>
      </c>
      <c r="AH16" s="915"/>
      <c r="AI16" s="49">
        <v>0</v>
      </c>
      <c r="AJ16" s="918"/>
      <c r="AK16" s="104">
        <f t="shared" si="6"/>
        <v>0</v>
      </c>
      <c r="AL16" s="51">
        <v>0</v>
      </c>
      <c r="AM16" s="52">
        <v>0</v>
      </c>
      <c r="AN16" s="52">
        <v>0</v>
      </c>
      <c r="AO16" s="52">
        <v>0</v>
      </c>
      <c r="AP16" s="52">
        <v>0</v>
      </c>
      <c r="AQ16" s="52">
        <v>0</v>
      </c>
      <c r="AR16" s="53">
        <f t="shared" si="4"/>
        <v>0</v>
      </c>
      <c r="AS16" s="54">
        <v>0</v>
      </c>
      <c r="AT16" s="52">
        <v>0</v>
      </c>
      <c r="AU16" s="53">
        <f t="shared" si="5"/>
        <v>0</v>
      </c>
      <c r="AV16" s="54">
        <v>0</v>
      </c>
      <c r="AW16" s="52">
        <v>0</v>
      </c>
      <c r="AX16" s="52">
        <v>0</v>
      </c>
      <c r="AY16" s="52">
        <v>0</v>
      </c>
      <c r="AZ16" s="55">
        <v>0</v>
      </c>
      <c r="BA16" s="56"/>
      <c r="BB16" s="56"/>
      <c r="BC16" s="57"/>
    </row>
    <row r="17" spans="1:55" ht="33.75" x14ac:dyDescent="0.2">
      <c r="A17" s="885"/>
      <c r="B17" s="887"/>
      <c r="C17" s="890"/>
      <c r="D17" s="893"/>
      <c r="E17" s="897"/>
      <c r="F17" s="899"/>
      <c r="G17" s="902"/>
      <c r="H17" s="905"/>
      <c r="I17" s="910"/>
      <c r="J17" s="911"/>
      <c r="K17" s="946"/>
      <c r="L17" s="924"/>
      <c r="M17" s="819" t="s">
        <v>1937</v>
      </c>
      <c r="N17" s="817" t="s">
        <v>1934</v>
      </c>
      <c r="O17" s="821">
        <v>1</v>
      </c>
      <c r="P17" s="46"/>
      <c r="Q17" s="47">
        <v>0</v>
      </c>
      <c r="R17" s="927"/>
      <c r="S17" s="48">
        <v>0</v>
      </c>
      <c r="T17" s="915"/>
      <c r="U17" s="49">
        <v>0</v>
      </c>
      <c r="V17" s="915"/>
      <c r="W17" s="49">
        <v>0</v>
      </c>
      <c r="X17" s="915"/>
      <c r="Y17" s="49">
        <v>0</v>
      </c>
      <c r="Z17" s="915"/>
      <c r="AA17" s="49">
        <v>0</v>
      </c>
      <c r="AB17" s="915"/>
      <c r="AC17" s="49">
        <v>0</v>
      </c>
      <c r="AD17" s="915"/>
      <c r="AE17" s="49">
        <v>0</v>
      </c>
      <c r="AF17" s="915"/>
      <c r="AG17" s="50">
        <v>0</v>
      </c>
      <c r="AH17" s="915"/>
      <c r="AI17" s="49">
        <v>0</v>
      </c>
      <c r="AJ17" s="918"/>
      <c r="AK17" s="104">
        <f t="shared" si="6"/>
        <v>0</v>
      </c>
      <c r="AL17" s="51">
        <v>0</v>
      </c>
      <c r="AM17" s="52">
        <v>0</v>
      </c>
      <c r="AN17" s="52">
        <v>0</v>
      </c>
      <c r="AO17" s="52">
        <v>0</v>
      </c>
      <c r="AP17" s="52">
        <v>0</v>
      </c>
      <c r="AQ17" s="52">
        <v>0</v>
      </c>
      <c r="AR17" s="53">
        <f t="shared" si="4"/>
        <v>0</v>
      </c>
      <c r="AS17" s="54">
        <v>0</v>
      </c>
      <c r="AT17" s="52">
        <v>0</v>
      </c>
      <c r="AU17" s="53">
        <f t="shared" si="5"/>
        <v>0</v>
      </c>
      <c r="AV17" s="54">
        <v>0</v>
      </c>
      <c r="AW17" s="52">
        <v>0</v>
      </c>
      <c r="AX17" s="52">
        <v>0</v>
      </c>
      <c r="AY17" s="52">
        <v>0</v>
      </c>
      <c r="AZ17" s="55">
        <v>0</v>
      </c>
      <c r="BA17" s="56"/>
      <c r="BB17" s="56"/>
      <c r="BC17" s="57"/>
    </row>
    <row r="18" spans="1:55" ht="122.25" thickBot="1" x14ac:dyDescent="0.25">
      <c r="A18" s="885"/>
      <c r="B18" s="887"/>
      <c r="C18" s="890"/>
      <c r="D18" s="893"/>
      <c r="E18" s="897"/>
      <c r="F18" s="899"/>
      <c r="G18" s="902"/>
      <c r="H18" s="905"/>
      <c r="I18" s="910"/>
      <c r="J18" s="911"/>
      <c r="K18" s="946"/>
      <c r="L18" s="924"/>
      <c r="M18" s="819" t="s">
        <v>1938</v>
      </c>
      <c r="N18" s="817" t="s">
        <v>1934</v>
      </c>
      <c r="O18" s="821">
        <v>5</v>
      </c>
      <c r="P18" s="107"/>
      <c r="Q18" s="108">
        <v>5</v>
      </c>
      <c r="R18" s="927"/>
      <c r="S18" s="48">
        <v>0</v>
      </c>
      <c r="T18" s="915"/>
      <c r="U18" s="49">
        <v>0</v>
      </c>
      <c r="V18" s="915"/>
      <c r="W18" s="49">
        <v>0</v>
      </c>
      <c r="X18" s="915"/>
      <c r="Y18" s="49">
        <v>0</v>
      </c>
      <c r="Z18" s="915"/>
      <c r="AA18" s="49">
        <v>0</v>
      </c>
      <c r="AB18" s="915"/>
      <c r="AC18" s="49">
        <v>0</v>
      </c>
      <c r="AD18" s="915"/>
      <c r="AE18" s="49">
        <v>0</v>
      </c>
      <c r="AF18" s="915"/>
      <c r="AG18" s="50">
        <v>0</v>
      </c>
      <c r="AH18" s="915"/>
      <c r="AI18" s="49">
        <v>0</v>
      </c>
      <c r="AJ18" s="918"/>
      <c r="AK18" s="104">
        <f t="shared" si="6"/>
        <v>0</v>
      </c>
      <c r="AL18" s="880">
        <v>2448</v>
      </c>
      <c r="AM18" s="881">
        <v>3831</v>
      </c>
      <c r="AN18" s="881">
        <v>3975</v>
      </c>
      <c r="AO18" s="881">
        <v>7568</v>
      </c>
      <c r="AP18" s="881">
        <v>13915</v>
      </c>
      <c r="AQ18" s="881">
        <v>2134</v>
      </c>
      <c r="AR18" s="53">
        <f t="shared" ref="AR18:AR22" si="7">SUM(AL18:AQ18)</f>
        <v>33871</v>
      </c>
      <c r="AS18" s="882">
        <v>17421</v>
      </c>
      <c r="AT18" s="883">
        <v>16450</v>
      </c>
      <c r="AU18" s="53">
        <f t="shared" ref="AU18:AU21" si="8">SUM(AS18:AT18)</f>
        <v>33871</v>
      </c>
      <c r="AV18" s="54">
        <v>0</v>
      </c>
      <c r="AW18" s="52">
        <v>0</v>
      </c>
      <c r="AX18" s="52">
        <v>719</v>
      </c>
      <c r="AY18" s="52">
        <v>0</v>
      </c>
      <c r="AZ18" s="55">
        <v>0</v>
      </c>
      <c r="BA18" s="56" t="s">
        <v>2021</v>
      </c>
      <c r="BB18" s="56" t="s">
        <v>2001</v>
      </c>
      <c r="BC18" s="56" t="s">
        <v>2001</v>
      </c>
    </row>
    <row r="19" spans="1:55" ht="22.5" x14ac:dyDescent="0.2">
      <c r="A19" s="885"/>
      <c r="B19" s="887"/>
      <c r="C19" s="890"/>
      <c r="D19" s="893"/>
      <c r="E19" s="897"/>
      <c r="F19" s="899"/>
      <c r="G19" s="902"/>
      <c r="H19" s="905"/>
      <c r="I19" s="910"/>
      <c r="J19" s="911"/>
      <c r="K19" s="946"/>
      <c r="L19" s="924"/>
      <c r="M19" s="819" t="s">
        <v>1939</v>
      </c>
      <c r="N19" s="817" t="s">
        <v>1934</v>
      </c>
      <c r="O19" s="821">
        <v>2</v>
      </c>
      <c r="P19" s="46"/>
      <c r="Q19" s="47">
        <v>0</v>
      </c>
      <c r="R19" s="927"/>
      <c r="S19" s="48">
        <v>0</v>
      </c>
      <c r="T19" s="915"/>
      <c r="U19" s="49">
        <v>0</v>
      </c>
      <c r="V19" s="915"/>
      <c r="W19" s="49">
        <v>0</v>
      </c>
      <c r="X19" s="915"/>
      <c r="Y19" s="49">
        <v>0</v>
      </c>
      <c r="Z19" s="915"/>
      <c r="AA19" s="49">
        <v>0</v>
      </c>
      <c r="AB19" s="915"/>
      <c r="AC19" s="49">
        <v>0</v>
      </c>
      <c r="AD19" s="915"/>
      <c r="AE19" s="49">
        <v>0</v>
      </c>
      <c r="AF19" s="915"/>
      <c r="AG19" s="50">
        <v>0</v>
      </c>
      <c r="AH19" s="915"/>
      <c r="AI19" s="49">
        <v>0</v>
      </c>
      <c r="AJ19" s="918"/>
      <c r="AK19" s="104">
        <f t="shared" si="6"/>
        <v>0</v>
      </c>
      <c r="AL19" s="51">
        <v>0</v>
      </c>
      <c r="AM19" s="52">
        <v>0</v>
      </c>
      <c r="AN19" s="52">
        <v>0</v>
      </c>
      <c r="AO19" s="52">
        <v>0</v>
      </c>
      <c r="AP19" s="52">
        <v>0</v>
      </c>
      <c r="AQ19" s="52">
        <v>0</v>
      </c>
      <c r="AR19" s="53">
        <f t="shared" si="7"/>
        <v>0</v>
      </c>
      <c r="AS19" s="54">
        <v>0</v>
      </c>
      <c r="AT19" s="52">
        <v>0</v>
      </c>
      <c r="AU19" s="53">
        <f t="shared" si="8"/>
        <v>0</v>
      </c>
      <c r="AV19" s="54">
        <v>0</v>
      </c>
      <c r="AW19" s="52">
        <v>0</v>
      </c>
      <c r="AX19" s="52">
        <v>0</v>
      </c>
      <c r="AY19" s="52">
        <v>0</v>
      </c>
      <c r="AZ19" s="55">
        <v>0</v>
      </c>
      <c r="BA19" s="56"/>
      <c r="BB19" s="56"/>
      <c r="BC19" s="57"/>
    </row>
    <row r="20" spans="1:55" ht="54" x14ac:dyDescent="0.2">
      <c r="A20" s="885"/>
      <c r="B20" s="887"/>
      <c r="C20" s="890"/>
      <c r="D20" s="893"/>
      <c r="E20" s="897"/>
      <c r="F20" s="899"/>
      <c r="G20" s="902"/>
      <c r="H20" s="905"/>
      <c r="I20" s="910"/>
      <c r="J20" s="911"/>
      <c r="K20" s="946"/>
      <c r="L20" s="924"/>
      <c r="M20" s="819" t="s">
        <v>1961</v>
      </c>
      <c r="N20" s="817" t="s">
        <v>1934</v>
      </c>
      <c r="O20" s="821">
        <v>3</v>
      </c>
      <c r="P20" s="46"/>
      <c r="Q20" s="47">
        <v>0.4</v>
      </c>
      <c r="R20" s="927"/>
      <c r="S20" s="48">
        <v>0</v>
      </c>
      <c r="T20" s="915"/>
      <c r="U20" s="49">
        <v>0</v>
      </c>
      <c r="V20" s="915"/>
      <c r="W20" s="49">
        <v>0</v>
      </c>
      <c r="X20" s="915"/>
      <c r="Y20" s="49">
        <v>0</v>
      </c>
      <c r="Z20" s="915"/>
      <c r="AA20" s="49">
        <v>0</v>
      </c>
      <c r="AB20" s="915"/>
      <c r="AC20" s="49">
        <f>4039343087/1000</f>
        <v>4039343.0869999998</v>
      </c>
      <c r="AD20" s="915"/>
      <c r="AE20" s="49">
        <v>0</v>
      </c>
      <c r="AF20" s="915"/>
      <c r="AG20" s="50">
        <v>0</v>
      </c>
      <c r="AH20" s="915"/>
      <c r="AI20" s="49">
        <v>0</v>
      </c>
      <c r="AJ20" s="918"/>
      <c r="AK20" s="104">
        <f t="shared" si="6"/>
        <v>4039343.0869999998</v>
      </c>
      <c r="AL20" s="51">
        <v>2448</v>
      </c>
      <c r="AM20" s="52">
        <v>3831</v>
      </c>
      <c r="AN20" s="52">
        <v>3975</v>
      </c>
      <c r="AO20" s="52">
        <v>7568</v>
      </c>
      <c r="AP20" s="52">
        <v>13915</v>
      </c>
      <c r="AQ20" s="52">
        <v>2134</v>
      </c>
      <c r="AR20" s="53">
        <f t="shared" si="7"/>
        <v>33871</v>
      </c>
      <c r="AS20" s="54">
        <v>17421</v>
      </c>
      <c r="AT20" s="52">
        <v>16450</v>
      </c>
      <c r="AU20" s="53">
        <f t="shared" si="8"/>
        <v>33871</v>
      </c>
      <c r="AV20" s="54">
        <v>0</v>
      </c>
      <c r="AW20" s="52">
        <v>0</v>
      </c>
      <c r="AX20" s="52">
        <v>719</v>
      </c>
      <c r="AY20" s="52">
        <v>0</v>
      </c>
      <c r="AZ20" s="55">
        <v>0</v>
      </c>
      <c r="BA20" s="56" t="s">
        <v>2012</v>
      </c>
      <c r="BB20" s="56" t="s">
        <v>2001</v>
      </c>
      <c r="BC20" s="57" t="s">
        <v>2000</v>
      </c>
    </row>
    <row r="21" spans="1:55" ht="54" x14ac:dyDescent="0.2">
      <c r="A21" s="885"/>
      <c r="B21" s="887"/>
      <c r="C21" s="890"/>
      <c r="D21" s="893"/>
      <c r="E21" s="897"/>
      <c r="F21" s="899"/>
      <c r="G21" s="902"/>
      <c r="H21" s="905"/>
      <c r="I21" s="910"/>
      <c r="J21" s="911"/>
      <c r="K21" s="946"/>
      <c r="L21" s="924"/>
      <c r="M21" s="819" t="s">
        <v>1962</v>
      </c>
      <c r="N21" s="817" t="s">
        <v>1934</v>
      </c>
      <c r="O21" s="821">
        <v>3</v>
      </c>
      <c r="P21" s="46"/>
      <c r="Q21" s="47">
        <v>0.4</v>
      </c>
      <c r="R21" s="927"/>
      <c r="S21" s="48">
        <v>0</v>
      </c>
      <c r="T21" s="915"/>
      <c r="U21" s="49">
        <v>0</v>
      </c>
      <c r="V21" s="915"/>
      <c r="W21" s="49">
        <v>0</v>
      </c>
      <c r="X21" s="915"/>
      <c r="Y21" s="49">
        <f>46850323/1000</f>
        <v>46850.322999999997</v>
      </c>
      <c r="Z21" s="915"/>
      <c r="AA21" s="49">
        <v>0</v>
      </c>
      <c r="AB21" s="915"/>
      <c r="AC21" s="49">
        <f>259809258/1000</f>
        <v>259809.258</v>
      </c>
      <c r="AD21" s="915"/>
      <c r="AE21" s="49">
        <v>0</v>
      </c>
      <c r="AF21" s="915"/>
      <c r="AG21" s="50">
        <v>0</v>
      </c>
      <c r="AH21" s="915"/>
      <c r="AI21" s="49">
        <v>0</v>
      </c>
      <c r="AJ21" s="918"/>
      <c r="AK21" s="104">
        <f t="shared" si="6"/>
        <v>306659.58100000001</v>
      </c>
      <c r="AL21" s="51">
        <v>2448</v>
      </c>
      <c r="AM21" s="52">
        <v>3831</v>
      </c>
      <c r="AN21" s="52">
        <v>3975</v>
      </c>
      <c r="AO21" s="52">
        <v>7568</v>
      </c>
      <c r="AP21" s="52">
        <v>13915</v>
      </c>
      <c r="AQ21" s="52">
        <v>2134</v>
      </c>
      <c r="AR21" s="53">
        <f t="shared" si="7"/>
        <v>33871</v>
      </c>
      <c r="AS21" s="54">
        <v>17421</v>
      </c>
      <c r="AT21" s="52">
        <v>16450</v>
      </c>
      <c r="AU21" s="53">
        <f t="shared" si="8"/>
        <v>33871</v>
      </c>
      <c r="AV21" s="54">
        <v>0</v>
      </c>
      <c r="AW21" s="52">
        <v>0</v>
      </c>
      <c r="AX21" s="52">
        <v>719</v>
      </c>
      <c r="AY21" s="52">
        <v>0</v>
      </c>
      <c r="AZ21" s="55">
        <v>0</v>
      </c>
      <c r="BA21" s="56" t="s">
        <v>2013</v>
      </c>
      <c r="BB21" s="56" t="s">
        <v>2001</v>
      </c>
      <c r="BC21" s="57" t="s">
        <v>2000</v>
      </c>
    </row>
    <row r="22" spans="1:55" ht="45" x14ac:dyDescent="0.2">
      <c r="A22" s="885"/>
      <c r="B22" s="887"/>
      <c r="C22" s="890"/>
      <c r="D22" s="893"/>
      <c r="E22" s="897"/>
      <c r="F22" s="899"/>
      <c r="G22" s="902"/>
      <c r="H22" s="905"/>
      <c r="I22" s="910"/>
      <c r="J22" s="911"/>
      <c r="K22" s="946"/>
      <c r="L22" s="924"/>
      <c r="M22" s="820" t="s">
        <v>1963</v>
      </c>
      <c r="N22" s="818" t="s">
        <v>1934</v>
      </c>
      <c r="O22" s="822">
        <v>3</v>
      </c>
      <c r="P22" s="46"/>
      <c r="Q22" s="47">
        <v>0</v>
      </c>
      <c r="R22" s="927"/>
      <c r="S22" s="109">
        <v>0</v>
      </c>
      <c r="T22" s="915"/>
      <c r="U22" s="110">
        <v>0</v>
      </c>
      <c r="V22" s="915"/>
      <c r="W22" s="110">
        <v>0</v>
      </c>
      <c r="X22" s="915"/>
      <c r="Y22" s="110">
        <v>0</v>
      </c>
      <c r="Z22" s="915"/>
      <c r="AA22" s="110">
        <v>0</v>
      </c>
      <c r="AB22" s="915"/>
      <c r="AC22" s="110">
        <v>0</v>
      </c>
      <c r="AD22" s="915"/>
      <c r="AE22" s="110">
        <v>0</v>
      </c>
      <c r="AF22" s="915"/>
      <c r="AG22" s="111">
        <v>0</v>
      </c>
      <c r="AH22" s="915"/>
      <c r="AI22" s="110">
        <v>0</v>
      </c>
      <c r="AJ22" s="918"/>
      <c r="AK22" s="104">
        <f t="shared" si="6"/>
        <v>0</v>
      </c>
      <c r="AL22" s="51">
        <v>0</v>
      </c>
      <c r="AM22" s="52">
        <v>0</v>
      </c>
      <c r="AN22" s="52">
        <v>0</v>
      </c>
      <c r="AO22" s="52">
        <v>0</v>
      </c>
      <c r="AP22" s="52">
        <v>0</v>
      </c>
      <c r="AQ22" s="52">
        <v>0</v>
      </c>
      <c r="AR22" s="53">
        <f t="shared" si="7"/>
        <v>0</v>
      </c>
      <c r="AS22" s="54">
        <v>0</v>
      </c>
      <c r="AT22" s="52">
        <v>0</v>
      </c>
      <c r="AU22" s="53">
        <f>SUM(AS22:AT22)</f>
        <v>0</v>
      </c>
      <c r="AV22" s="114">
        <v>0</v>
      </c>
      <c r="AW22" s="113">
        <v>0</v>
      </c>
      <c r="AX22" s="113">
        <v>0</v>
      </c>
      <c r="AY22" s="113">
        <v>0</v>
      </c>
      <c r="AZ22" s="115">
        <v>0</v>
      </c>
      <c r="BA22" s="116"/>
      <c r="BB22" s="116"/>
      <c r="BC22" s="117"/>
    </row>
    <row r="23" spans="1:55" ht="56.25" x14ac:dyDescent="0.2">
      <c r="A23" s="885"/>
      <c r="B23" s="887"/>
      <c r="C23" s="890"/>
      <c r="D23" s="893"/>
      <c r="E23" s="897"/>
      <c r="F23" s="899"/>
      <c r="G23" s="902"/>
      <c r="H23" s="905"/>
      <c r="I23" s="910"/>
      <c r="J23" s="911"/>
      <c r="K23" s="946"/>
      <c r="L23" s="924"/>
      <c r="M23" s="836" t="s">
        <v>1964</v>
      </c>
      <c r="N23" s="817" t="s">
        <v>1934</v>
      </c>
      <c r="O23" s="821">
        <v>3</v>
      </c>
      <c r="P23" s="46"/>
      <c r="Q23" s="47">
        <v>0</v>
      </c>
      <c r="R23" s="927"/>
      <c r="S23" s="48">
        <v>0</v>
      </c>
      <c r="T23" s="915"/>
      <c r="U23" s="49">
        <v>0</v>
      </c>
      <c r="V23" s="915"/>
      <c r="W23" s="49">
        <v>0</v>
      </c>
      <c r="X23" s="915"/>
      <c r="Y23" s="49">
        <v>0</v>
      </c>
      <c r="Z23" s="915"/>
      <c r="AA23" s="49">
        <v>0</v>
      </c>
      <c r="AB23" s="915"/>
      <c r="AC23" s="49">
        <v>0</v>
      </c>
      <c r="AD23" s="915"/>
      <c r="AE23" s="49">
        <v>0</v>
      </c>
      <c r="AF23" s="915"/>
      <c r="AG23" s="50">
        <v>0</v>
      </c>
      <c r="AH23" s="915"/>
      <c r="AI23" s="49">
        <v>0</v>
      </c>
      <c r="AJ23" s="918"/>
      <c r="AK23" s="104">
        <f t="shared" si="6"/>
        <v>0</v>
      </c>
      <c r="AL23" s="51">
        <v>0</v>
      </c>
      <c r="AM23" s="52">
        <v>0</v>
      </c>
      <c r="AN23" s="52">
        <v>0</v>
      </c>
      <c r="AO23" s="52">
        <v>0</v>
      </c>
      <c r="AP23" s="52">
        <v>0</v>
      </c>
      <c r="AQ23" s="52">
        <v>0</v>
      </c>
      <c r="AR23" s="53">
        <f t="shared" si="4"/>
        <v>0</v>
      </c>
      <c r="AS23" s="54">
        <v>0</v>
      </c>
      <c r="AT23" s="52">
        <v>0</v>
      </c>
      <c r="AU23" s="53">
        <f t="shared" si="5"/>
        <v>0</v>
      </c>
      <c r="AV23" s="114">
        <v>0</v>
      </c>
      <c r="AW23" s="113">
        <v>0</v>
      </c>
      <c r="AX23" s="113">
        <v>0</v>
      </c>
      <c r="AY23" s="113">
        <v>0</v>
      </c>
      <c r="AZ23" s="115">
        <v>0</v>
      </c>
      <c r="BA23" s="56"/>
      <c r="BB23" s="56"/>
      <c r="BC23" s="57"/>
    </row>
    <row r="24" spans="1:55" ht="33.75" x14ac:dyDescent="0.2">
      <c r="A24" s="885"/>
      <c r="B24" s="887"/>
      <c r="C24" s="890"/>
      <c r="D24" s="893"/>
      <c r="E24" s="897"/>
      <c r="F24" s="899"/>
      <c r="G24" s="902"/>
      <c r="H24" s="905"/>
      <c r="I24" s="910"/>
      <c r="J24" s="911"/>
      <c r="K24" s="946"/>
      <c r="L24" s="924"/>
      <c r="M24" s="819" t="s">
        <v>1940</v>
      </c>
      <c r="N24" s="817" t="s">
        <v>1934</v>
      </c>
      <c r="O24" s="821">
        <v>1</v>
      </c>
      <c r="P24" s="46"/>
      <c r="Q24" s="47">
        <v>1</v>
      </c>
      <c r="R24" s="927"/>
      <c r="S24" s="48">
        <v>0</v>
      </c>
      <c r="T24" s="915"/>
      <c r="U24" s="49">
        <v>0</v>
      </c>
      <c r="V24" s="915"/>
      <c r="W24" s="49">
        <v>0</v>
      </c>
      <c r="X24" s="915"/>
      <c r="Y24" s="49">
        <v>0</v>
      </c>
      <c r="Z24" s="915"/>
      <c r="AA24" s="49">
        <v>0</v>
      </c>
      <c r="AB24" s="915"/>
      <c r="AC24" s="49">
        <v>0</v>
      </c>
      <c r="AD24" s="915"/>
      <c r="AE24" s="49">
        <v>0</v>
      </c>
      <c r="AF24" s="915"/>
      <c r="AG24" s="50">
        <v>0</v>
      </c>
      <c r="AH24" s="915"/>
      <c r="AI24" s="49">
        <v>0</v>
      </c>
      <c r="AJ24" s="918"/>
      <c r="AK24" s="104">
        <f t="shared" si="6"/>
        <v>0</v>
      </c>
      <c r="AL24" s="51">
        <v>0</v>
      </c>
      <c r="AM24" s="52">
        <v>0</v>
      </c>
      <c r="AN24" s="52">
        <v>0</v>
      </c>
      <c r="AO24" s="52">
        <v>0</v>
      </c>
      <c r="AP24" s="52">
        <v>0</v>
      </c>
      <c r="AQ24" s="52">
        <v>0</v>
      </c>
      <c r="AR24" s="53">
        <f t="shared" si="4"/>
        <v>0</v>
      </c>
      <c r="AS24" s="54">
        <v>0</v>
      </c>
      <c r="AT24" s="52">
        <v>0</v>
      </c>
      <c r="AU24" s="53">
        <f t="shared" si="5"/>
        <v>0</v>
      </c>
      <c r="AV24" s="114">
        <v>0</v>
      </c>
      <c r="AW24" s="113">
        <v>0</v>
      </c>
      <c r="AX24" s="113">
        <v>0</v>
      </c>
      <c r="AY24" s="113">
        <v>0</v>
      </c>
      <c r="AZ24" s="115">
        <v>0</v>
      </c>
      <c r="BA24" s="56"/>
      <c r="BB24" s="56"/>
      <c r="BC24" s="57"/>
    </row>
    <row r="25" spans="1:55" ht="33.75" x14ac:dyDescent="0.2">
      <c r="A25" s="885"/>
      <c r="B25" s="887"/>
      <c r="C25" s="890"/>
      <c r="D25" s="893"/>
      <c r="E25" s="897"/>
      <c r="F25" s="899"/>
      <c r="G25" s="902"/>
      <c r="H25" s="905"/>
      <c r="I25" s="910"/>
      <c r="J25" s="911"/>
      <c r="K25" s="946"/>
      <c r="L25" s="924"/>
      <c r="M25" s="819" t="s">
        <v>1965</v>
      </c>
      <c r="N25" s="817" t="s">
        <v>1934</v>
      </c>
      <c r="O25" s="821">
        <v>4</v>
      </c>
      <c r="P25" s="46"/>
      <c r="Q25" s="47">
        <v>0</v>
      </c>
      <c r="R25" s="927"/>
      <c r="S25" s="48">
        <v>0</v>
      </c>
      <c r="T25" s="915"/>
      <c r="U25" s="49">
        <v>0</v>
      </c>
      <c r="V25" s="915"/>
      <c r="W25" s="49">
        <v>0</v>
      </c>
      <c r="X25" s="915"/>
      <c r="Y25" s="49">
        <v>0</v>
      </c>
      <c r="Z25" s="915"/>
      <c r="AA25" s="49">
        <v>0</v>
      </c>
      <c r="AB25" s="915"/>
      <c r="AC25" s="49">
        <v>0</v>
      </c>
      <c r="AD25" s="915"/>
      <c r="AE25" s="49">
        <v>0</v>
      </c>
      <c r="AF25" s="915"/>
      <c r="AG25" s="50">
        <v>0</v>
      </c>
      <c r="AH25" s="915"/>
      <c r="AI25" s="49">
        <v>0</v>
      </c>
      <c r="AJ25" s="918"/>
      <c r="AK25" s="104">
        <f>AC25+AE25+AG26+S25+U25+W25+Y25+AA25+AI25</f>
        <v>174680.62400000001</v>
      </c>
      <c r="AL25" s="51">
        <v>0</v>
      </c>
      <c r="AM25" s="52">
        <v>0</v>
      </c>
      <c r="AN25" s="52">
        <v>0</v>
      </c>
      <c r="AO25" s="52">
        <v>0</v>
      </c>
      <c r="AP25" s="52">
        <v>0</v>
      </c>
      <c r="AQ25" s="52">
        <v>0</v>
      </c>
      <c r="AR25" s="53">
        <f t="shared" si="4"/>
        <v>0</v>
      </c>
      <c r="AS25" s="54">
        <v>0</v>
      </c>
      <c r="AT25" s="52">
        <v>0</v>
      </c>
      <c r="AU25" s="53">
        <f t="shared" si="5"/>
        <v>0</v>
      </c>
      <c r="AV25" s="114">
        <v>0</v>
      </c>
      <c r="AW25" s="113">
        <v>0</v>
      </c>
      <c r="AX25" s="113">
        <v>0</v>
      </c>
      <c r="AY25" s="113">
        <v>0</v>
      </c>
      <c r="AZ25" s="115">
        <v>0</v>
      </c>
      <c r="BA25" s="56"/>
      <c r="BB25" s="56"/>
      <c r="BC25" s="57"/>
    </row>
    <row r="26" spans="1:55" ht="105.75" x14ac:dyDescent="0.2">
      <c r="A26" s="885"/>
      <c r="B26" s="887"/>
      <c r="C26" s="890"/>
      <c r="D26" s="893"/>
      <c r="E26" s="897"/>
      <c r="F26" s="899"/>
      <c r="G26" s="902"/>
      <c r="H26" s="905"/>
      <c r="I26" s="910"/>
      <c r="J26" s="911"/>
      <c r="K26" s="946"/>
      <c r="L26" s="924"/>
      <c r="M26" s="819" t="s">
        <v>1941</v>
      </c>
      <c r="N26" s="817" t="s">
        <v>1934</v>
      </c>
      <c r="O26" s="821">
        <v>4</v>
      </c>
      <c r="P26" s="46"/>
      <c r="Q26" s="47">
        <v>4</v>
      </c>
      <c r="R26" s="927"/>
      <c r="S26" s="48">
        <v>0</v>
      </c>
      <c r="T26" s="915"/>
      <c r="U26" s="49">
        <v>0</v>
      </c>
      <c r="V26" s="915"/>
      <c r="W26" s="49">
        <v>0</v>
      </c>
      <c r="X26" s="915"/>
      <c r="Y26" s="49">
        <f>5057800/1000</f>
        <v>5057.8</v>
      </c>
      <c r="Z26" s="915"/>
      <c r="AA26" s="49">
        <v>0</v>
      </c>
      <c r="AB26" s="915"/>
      <c r="AC26" s="49">
        <v>0</v>
      </c>
      <c r="AD26" s="915"/>
      <c r="AE26" s="49">
        <v>0</v>
      </c>
      <c r="AF26" s="915"/>
      <c r="AG26" s="50">
        <f>174680624/1000</f>
        <v>174680.62400000001</v>
      </c>
      <c r="AH26" s="915"/>
      <c r="AI26" s="49">
        <v>0</v>
      </c>
      <c r="AJ26" s="918"/>
      <c r="AK26" s="104" t="e">
        <f>AC26+AE26+#REF!+S26+U26+W26+Y26+AA26+AI26</f>
        <v>#REF!</v>
      </c>
      <c r="AL26" s="51">
        <v>2448</v>
      </c>
      <c r="AM26" s="52">
        <v>3831</v>
      </c>
      <c r="AN26" s="52">
        <v>3975</v>
      </c>
      <c r="AO26" s="52">
        <v>7568</v>
      </c>
      <c r="AP26" s="52">
        <v>13915</v>
      </c>
      <c r="AQ26" s="52">
        <v>2134</v>
      </c>
      <c r="AR26" s="53">
        <f t="shared" si="4"/>
        <v>33871</v>
      </c>
      <c r="AS26" s="54">
        <v>17421</v>
      </c>
      <c r="AT26" s="52">
        <v>16450</v>
      </c>
      <c r="AU26" s="53">
        <f t="shared" si="5"/>
        <v>33871</v>
      </c>
      <c r="AV26" s="54">
        <v>0</v>
      </c>
      <c r="AW26" s="52">
        <v>0</v>
      </c>
      <c r="AX26" s="52">
        <v>719</v>
      </c>
      <c r="AY26" s="52">
        <v>0</v>
      </c>
      <c r="AZ26" s="55">
        <v>0</v>
      </c>
      <c r="BA26" s="56" t="s">
        <v>2016</v>
      </c>
      <c r="BB26" s="56" t="s">
        <v>2000</v>
      </c>
      <c r="BC26" s="57" t="s">
        <v>2000</v>
      </c>
    </row>
    <row r="27" spans="1:55" ht="48" x14ac:dyDescent="0.2">
      <c r="A27" s="885"/>
      <c r="B27" s="888"/>
      <c r="C27" s="891"/>
      <c r="D27" s="894"/>
      <c r="E27" s="897"/>
      <c r="F27" s="900"/>
      <c r="G27" s="903"/>
      <c r="H27" s="906"/>
      <c r="I27" s="910"/>
      <c r="J27" s="911"/>
      <c r="K27" s="946"/>
      <c r="L27" s="924"/>
      <c r="M27" s="820" t="s">
        <v>1966</v>
      </c>
      <c r="N27" s="818" t="s">
        <v>1934</v>
      </c>
      <c r="O27" s="822">
        <v>4</v>
      </c>
      <c r="P27" s="46"/>
      <c r="Q27" s="47">
        <v>4</v>
      </c>
      <c r="R27" s="927"/>
      <c r="S27" s="109">
        <v>0</v>
      </c>
      <c r="T27" s="915"/>
      <c r="U27" s="110">
        <v>0</v>
      </c>
      <c r="V27" s="915"/>
      <c r="W27" s="110">
        <v>0</v>
      </c>
      <c r="X27" s="915"/>
      <c r="Y27" s="110">
        <f>19155430/1000</f>
        <v>19155.43</v>
      </c>
      <c r="Z27" s="915"/>
      <c r="AA27" s="110">
        <v>0</v>
      </c>
      <c r="AB27" s="915"/>
      <c r="AC27" s="110">
        <v>0</v>
      </c>
      <c r="AD27" s="915"/>
      <c r="AE27" s="110">
        <v>0</v>
      </c>
      <c r="AF27" s="915"/>
      <c r="AG27" s="111">
        <v>0</v>
      </c>
      <c r="AH27" s="915"/>
      <c r="AI27" s="110">
        <v>0</v>
      </c>
      <c r="AJ27" s="919"/>
      <c r="AK27" s="104">
        <f t="shared" si="6"/>
        <v>19155.43</v>
      </c>
      <c r="AL27" s="51">
        <v>2448</v>
      </c>
      <c r="AM27" s="52">
        <v>3831</v>
      </c>
      <c r="AN27" s="52">
        <v>3975</v>
      </c>
      <c r="AO27" s="52">
        <v>7568</v>
      </c>
      <c r="AP27" s="52">
        <v>13915</v>
      </c>
      <c r="AQ27" s="52">
        <v>2134</v>
      </c>
      <c r="AR27" s="53">
        <f t="shared" si="4"/>
        <v>33871</v>
      </c>
      <c r="AS27" s="54">
        <v>17421</v>
      </c>
      <c r="AT27" s="52">
        <v>16450</v>
      </c>
      <c r="AU27" s="53">
        <f>SUM(AS27:AT27)</f>
        <v>33871</v>
      </c>
      <c r="AV27" s="114">
        <v>0</v>
      </c>
      <c r="AW27" s="113">
        <v>0</v>
      </c>
      <c r="AX27" s="113">
        <v>719</v>
      </c>
      <c r="AY27" s="113">
        <v>0</v>
      </c>
      <c r="AZ27" s="115">
        <v>0</v>
      </c>
      <c r="BA27" s="116" t="s">
        <v>2017</v>
      </c>
      <c r="BB27" s="57" t="s">
        <v>2000</v>
      </c>
      <c r="BC27" s="57" t="s">
        <v>2000</v>
      </c>
    </row>
    <row r="28" spans="1:55" ht="9.9499999999999993" customHeight="1" thickBot="1" x14ac:dyDescent="0.25">
      <c r="A28" s="886"/>
      <c r="B28" s="889"/>
      <c r="C28" s="892"/>
      <c r="D28" s="895"/>
      <c r="E28" s="898"/>
      <c r="F28" s="901"/>
      <c r="G28" s="904"/>
      <c r="H28" s="907"/>
      <c r="I28" s="912"/>
      <c r="J28" s="913"/>
      <c r="K28" s="947"/>
      <c r="L28" s="925"/>
      <c r="M28" s="181"/>
      <c r="N28" s="182"/>
      <c r="O28" s="183"/>
      <c r="P28" s="118"/>
      <c r="Q28" s="118"/>
      <c r="R28" s="928"/>
      <c r="S28" s="184"/>
      <c r="T28" s="916"/>
      <c r="U28" s="185"/>
      <c r="V28" s="916"/>
      <c r="W28" s="185"/>
      <c r="X28" s="916"/>
      <c r="Y28" s="185"/>
      <c r="Z28" s="916"/>
      <c r="AA28" s="185"/>
      <c r="AB28" s="916"/>
      <c r="AC28" s="185"/>
      <c r="AD28" s="916"/>
      <c r="AE28" s="185"/>
      <c r="AF28" s="916"/>
      <c r="AG28" s="186"/>
      <c r="AH28" s="916"/>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9"/>
      <c r="J29" s="929"/>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4">
        <v>2</v>
      </c>
      <c r="B30" s="162" t="s">
        <v>1706</v>
      </c>
      <c r="C30" s="163" t="s">
        <v>1707</v>
      </c>
      <c r="D30" s="164" t="s">
        <v>21</v>
      </c>
      <c r="E30" s="164" t="s">
        <v>1895</v>
      </c>
      <c r="F30" s="163" t="s">
        <v>1708</v>
      </c>
      <c r="G30" s="165" t="s">
        <v>1680</v>
      </c>
      <c r="H30" s="165" t="s">
        <v>1681</v>
      </c>
      <c r="I30" s="166" t="s">
        <v>1911</v>
      </c>
      <c r="J30" s="167">
        <f>+$N$3</f>
        <v>2017</v>
      </c>
      <c r="K30" s="165" t="s">
        <v>1928</v>
      </c>
      <c r="L30" s="166" t="s">
        <v>1991</v>
      </c>
      <c r="M30" s="163" t="s">
        <v>1709</v>
      </c>
      <c r="N30" s="163" t="s">
        <v>1710</v>
      </c>
      <c r="O30" s="163" t="s">
        <v>1711</v>
      </c>
      <c r="P30" s="163" t="s">
        <v>1712</v>
      </c>
      <c r="Q30" s="163" t="s">
        <v>1992</v>
      </c>
      <c r="R30" s="168">
        <f t="shared" ref="R30" si="9">SUM(R31:R37)</f>
        <v>0</v>
      </c>
      <c r="S30" s="169">
        <f t="shared" ref="S30" si="10">SUM(S31:S37)</f>
        <v>0</v>
      </c>
      <c r="T30" s="170">
        <f t="shared" ref="T30" si="11">SUM(T31:T37)</f>
        <v>0</v>
      </c>
      <c r="U30" s="171">
        <f t="shared" ref="U30" si="12">SUM(U31:U37)</f>
        <v>0</v>
      </c>
      <c r="V30" s="170">
        <f t="shared" ref="V30" si="13">SUM(V31:V37)</f>
        <v>0</v>
      </c>
      <c r="W30" s="171">
        <f t="shared" ref="W30" si="14">SUM(W31:W37)</f>
        <v>0</v>
      </c>
      <c r="X30" s="170">
        <f t="shared" ref="X30" si="15">SUM(X31:X37)</f>
        <v>0</v>
      </c>
      <c r="Y30" s="171">
        <f t="shared" ref="Y30" si="16">SUM(Y31:Y37)</f>
        <v>0</v>
      </c>
      <c r="Z30" s="170">
        <f t="shared" ref="Z30" si="17">SUM(Z31:Z37)</f>
        <v>0</v>
      </c>
      <c r="AA30" s="171">
        <f t="shared" ref="AA30" si="18">SUM(AA31:AA37)</f>
        <v>0</v>
      </c>
      <c r="AB30" s="170">
        <f t="shared" ref="AB30" si="19">SUM(AB31:AB37)</f>
        <v>0</v>
      </c>
      <c r="AC30" s="171">
        <f t="shared" ref="AC30" si="20">SUM(AC31:AC37)</f>
        <v>0</v>
      </c>
      <c r="AD30" s="170">
        <f t="shared" ref="AD30" si="21">SUM(AD31:AD37)</f>
        <v>0</v>
      </c>
      <c r="AE30" s="171">
        <f t="shared" ref="AE30" si="22">SUM(AE31:AE37)</f>
        <v>0</v>
      </c>
      <c r="AF30" s="170">
        <f t="shared" ref="AF30" si="23">SUM(AF31:AF37)</f>
        <v>0</v>
      </c>
      <c r="AG30" s="172">
        <f t="shared" ref="AG30:AI30" si="24">SUM(AG31:AG37)</f>
        <v>0</v>
      </c>
      <c r="AH30" s="170">
        <f t="shared" si="24"/>
        <v>57000</v>
      </c>
      <c r="AI30" s="171">
        <f t="shared" si="24"/>
        <v>57000</v>
      </c>
      <c r="AJ30" s="173">
        <f t="shared" ref="AJ30" si="25">SUM(AJ31:AJ37)</f>
        <v>57000</v>
      </c>
      <c r="AK30" s="174">
        <f t="shared" ref="AK30" si="26">SUM(AK31:AK37)</f>
        <v>57000</v>
      </c>
      <c r="AL30" s="41">
        <f t="shared" ref="AL30" si="27">SUM(AL31:AL37)</f>
        <v>44</v>
      </c>
      <c r="AM30" s="42">
        <f t="shared" ref="AM30" si="28">SUM(AM31:AM37)</f>
        <v>69</v>
      </c>
      <c r="AN30" s="42">
        <f t="shared" ref="AN30" si="29">SUM(AN31:AN37)</f>
        <v>72</v>
      </c>
      <c r="AO30" s="42">
        <f t="shared" ref="AO30" si="30">SUM(AO31:AO37)</f>
        <v>136</v>
      </c>
      <c r="AP30" s="42">
        <f t="shared" ref="AP30" si="31">SUM(AP31:AP37)</f>
        <v>250</v>
      </c>
      <c r="AQ30" s="42">
        <f t="shared" ref="AQ30" si="32">SUM(AQ31:AQ37)</f>
        <v>38</v>
      </c>
      <c r="AR30" s="43">
        <f t="shared" ref="AR30" si="33">SUM(AR31:AR37)</f>
        <v>609</v>
      </c>
      <c r="AS30" s="105">
        <f t="shared" ref="AS30" si="34">SUM(AS31:AS37)</f>
        <v>314</v>
      </c>
      <c r="AT30" s="42">
        <f t="shared" ref="AT30" si="35">SUM(AT31:AT37)</f>
        <v>296</v>
      </c>
      <c r="AU30" s="43">
        <f t="shared" ref="AU30" si="36">SUM(AU31:AU37)</f>
        <v>610</v>
      </c>
      <c r="AV30" s="105">
        <f t="shared" ref="AV30" si="37">SUM(AV31:AV37)</f>
        <v>0</v>
      </c>
      <c r="AW30" s="42">
        <f t="shared" ref="AW30" si="38">SUM(AW31:AW37)</f>
        <v>0</v>
      </c>
      <c r="AX30" s="42">
        <f t="shared" ref="AX30" si="39">SUM(AX31:AX37)</f>
        <v>13</v>
      </c>
      <c r="AY30" s="42">
        <f t="shared" ref="AY30" si="40">SUM(AY31:AY37)</f>
        <v>0</v>
      </c>
      <c r="AZ30" s="106">
        <f t="shared" ref="AZ30" si="41">SUM(AZ31:AZ37)</f>
        <v>0</v>
      </c>
      <c r="BA30" s="44" t="s">
        <v>1686</v>
      </c>
      <c r="BB30" s="44" t="s">
        <v>1994</v>
      </c>
      <c r="BC30" s="45" t="s">
        <v>1688</v>
      </c>
    </row>
    <row r="31" spans="1:55" ht="33.75" x14ac:dyDescent="0.2">
      <c r="A31" s="885"/>
      <c r="B31" s="887" t="str">
        <f>VLOOKUP($D$9,'PROYECTOS REGISTRADOS'!$A$2:$D$82,4,0)</f>
        <v>Mejoramiento de la Cobertura de Alcantarillado en el Área Urbana y Área Rural en el Municipio de Tocancipá, Cundinamarca, Centro Oriente</v>
      </c>
      <c r="C31" s="890" t="str">
        <f>VLOOKUP($D$9,'PROYECTOS REGISTRADOS'!$A$2:$D$82,3,0)</f>
        <v>2016-25817-0033</v>
      </c>
      <c r="D31" s="893" t="s">
        <v>1397</v>
      </c>
      <c r="E31" s="896" t="str">
        <f>IF(D31=0,"0-0",(VLOOKUP(D31,'CONSOLIDADO PLAN DESARROLLO'!$EL$9:$ET$304,2,0)))</f>
        <v>Diseñar y construir Plantas de Tratamiento de Aguas Residuales</v>
      </c>
      <c r="F31" s="899" t="str">
        <f>IF(D31=0,"0-0",(VLOOKUP(D31,'CONSOLIDADO PLAN DESARROLLO'!$EL$9:$ET$304,3,0)))</f>
        <v xml:space="preserve">No. de Plantas de Tratamiento de Aguas Residuales diseñadas </v>
      </c>
      <c r="G31" s="902">
        <f>IF(D31=0,"0-0",(VLOOKUP(D31,'CONSOLIDADO PLAN DESARROLLO'!$EL$9:$ET$304,4,0)))</f>
        <v>0</v>
      </c>
      <c r="H31" s="905">
        <f>IF(D31=0,"0-0",(VLOOKUP(D31,'CONSOLIDADO PLAN DESARROLLO'!$EL$9:$ET$304,5,0)))</f>
        <v>1</v>
      </c>
      <c r="I31" s="908">
        <f>IF(D31=0,"0-0",(VLOOKUP(D31,'CONSOLIDADO PLAN DESARROLLO'!$EL$9:$ET$304,$R$3,0)))</f>
        <v>0.5</v>
      </c>
      <c r="J31" s="909"/>
      <c r="K31" s="920"/>
      <c r="L31" s="923">
        <v>0.5</v>
      </c>
      <c r="M31" s="819" t="s">
        <v>1933</v>
      </c>
      <c r="N31" s="817" t="s">
        <v>1934</v>
      </c>
      <c r="O31" s="821">
        <v>1</v>
      </c>
      <c r="P31" s="46"/>
      <c r="Q31" s="47">
        <v>0</v>
      </c>
      <c r="R31" s="926">
        <v>0</v>
      </c>
      <c r="S31" s="48">
        <v>0</v>
      </c>
      <c r="T31" s="914">
        <v>0</v>
      </c>
      <c r="U31" s="48">
        <v>0</v>
      </c>
      <c r="V31" s="914">
        <v>0</v>
      </c>
      <c r="W31" s="48">
        <v>0</v>
      </c>
      <c r="X31" s="914">
        <v>0</v>
      </c>
      <c r="Y31" s="48">
        <v>0</v>
      </c>
      <c r="Z31" s="914">
        <v>0</v>
      </c>
      <c r="AA31" s="48">
        <v>0</v>
      </c>
      <c r="AB31" s="914">
        <v>0</v>
      </c>
      <c r="AC31" s="48">
        <v>0</v>
      </c>
      <c r="AD31" s="914">
        <v>0</v>
      </c>
      <c r="AE31" s="48">
        <v>0</v>
      </c>
      <c r="AF31" s="914">
        <v>0</v>
      </c>
      <c r="AG31" s="48">
        <v>0</v>
      </c>
      <c r="AH31" s="914">
        <f>+AI32</f>
        <v>57000</v>
      </c>
      <c r="AI31" s="49"/>
      <c r="AJ31" s="917">
        <f>+R31+T31+V31+X31+Z31+AB31+AD31+AF31+AH31</f>
        <v>57000</v>
      </c>
      <c r="AK31" s="104">
        <f>AC31+AE31+AG31+S31+U31+W31+Y31+AA31+AI31</f>
        <v>0</v>
      </c>
      <c r="AL31" s="51">
        <v>0</v>
      </c>
      <c r="AM31" s="52">
        <v>0</v>
      </c>
      <c r="AN31" s="52">
        <v>0</v>
      </c>
      <c r="AO31" s="52">
        <v>0</v>
      </c>
      <c r="AP31" s="52">
        <v>0</v>
      </c>
      <c r="AQ31" s="52">
        <v>0</v>
      </c>
      <c r="AR31" s="53">
        <f t="shared" ref="AR31:AR36" si="42">SUM(AL31:AQ31)</f>
        <v>0</v>
      </c>
      <c r="AS31" s="54">
        <v>0</v>
      </c>
      <c r="AT31" s="52">
        <v>0</v>
      </c>
      <c r="AU31" s="53">
        <f t="shared" ref="AU31:AU35" si="43">SUM(AS31:AT31)</f>
        <v>0</v>
      </c>
      <c r="AV31" s="54">
        <v>0</v>
      </c>
      <c r="AW31" s="52">
        <v>0</v>
      </c>
      <c r="AX31" s="52">
        <v>0</v>
      </c>
      <c r="AY31" s="52">
        <v>0</v>
      </c>
      <c r="AZ31" s="55">
        <v>0</v>
      </c>
      <c r="BA31" s="56"/>
      <c r="BB31" s="56"/>
      <c r="BC31" s="57"/>
    </row>
    <row r="32" spans="1:55" ht="48" x14ac:dyDescent="0.2">
      <c r="A32" s="885"/>
      <c r="B32" s="887"/>
      <c r="C32" s="890"/>
      <c r="D32" s="893"/>
      <c r="E32" s="897"/>
      <c r="F32" s="899"/>
      <c r="G32" s="902"/>
      <c r="H32" s="905"/>
      <c r="I32" s="910"/>
      <c r="J32" s="911"/>
      <c r="K32" s="920"/>
      <c r="L32" s="924"/>
      <c r="M32" s="819" t="s">
        <v>1967</v>
      </c>
      <c r="N32" s="817" t="s">
        <v>1934</v>
      </c>
      <c r="O32" s="821">
        <v>1</v>
      </c>
      <c r="P32" s="46"/>
      <c r="Q32" s="47">
        <v>1</v>
      </c>
      <c r="R32" s="927"/>
      <c r="S32" s="48">
        <v>0</v>
      </c>
      <c r="T32" s="915"/>
      <c r="U32" s="48">
        <v>0</v>
      </c>
      <c r="V32" s="915"/>
      <c r="W32" s="48">
        <v>0</v>
      </c>
      <c r="X32" s="915"/>
      <c r="Y32" s="48">
        <v>0</v>
      </c>
      <c r="Z32" s="915"/>
      <c r="AA32" s="48">
        <v>0</v>
      </c>
      <c r="AB32" s="915"/>
      <c r="AC32" s="48">
        <v>0</v>
      </c>
      <c r="AD32" s="915"/>
      <c r="AE32" s="48">
        <v>0</v>
      </c>
      <c r="AF32" s="915"/>
      <c r="AG32" s="48">
        <v>0</v>
      </c>
      <c r="AH32" s="915"/>
      <c r="AI32" s="49">
        <f>57000000/1000</f>
        <v>57000</v>
      </c>
      <c r="AJ32" s="918"/>
      <c r="AK32" s="104">
        <f t="shared" ref="AK32:AK36" si="44">AC32+AE32+AG32+S32+U32+W32+Y32+AA32+AI32</f>
        <v>57000</v>
      </c>
      <c r="AL32" s="51">
        <v>44</v>
      </c>
      <c r="AM32" s="52">
        <v>69</v>
      </c>
      <c r="AN32" s="52">
        <v>72</v>
      </c>
      <c r="AO32" s="52">
        <v>136</v>
      </c>
      <c r="AP32" s="52">
        <v>250</v>
      </c>
      <c r="AQ32" s="52">
        <v>38</v>
      </c>
      <c r="AR32" s="53">
        <f t="shared" si="42"/>
        <v>609</v>
      </c>
      <c r="AS32" s="54">
        <v>314</v>
      </c>
      <c r="AT32" s="52">
        <v>296</v>
      </c>
      <c r="AU32" s="53">
        <f t="shared" si="43"/>
        <v>610</v>
      </c>
      <c r="AV32" s="54">
        <v>0</v>
      </c>
      <c r="AW32" s="52">
        <v>0</v>
      </c>
      <c r="AX32" s="52">
        <v>13</v>
      </c>
      <c r="AY32" s="52">
        <v>0</v>
      </c>
      <c r="AZ32" s="55">
        <v>0</v>
      </c>
      <c r="BA32" s="56" t="s">
        <v>2005</v>
      </c>
      <c r="BB32" s="56" t="s">
        <v>2000</v>
      </c>
      <c r="BC32" s="57" t="s">
        <v>2000</v>
      </c>
    </row>
    <row r="33" spans="1:55" ht="22.5" x14ac:dyDescent="0.2">
      <c r="A33" s="885"/>
      <c r="B33" s="887"/>
      <c r="C33" s="890"/>
      <c r="D33" s="893"/>
      <c r="E33" s="897"/>
      <c r="F33" s="899"/>
      <c r="G33" s="902"/>
      <c r="H33" s="905"/>
      <c r="I33" s="910"/>
      <c r="J33" s="911"/>
      <c r="K33" s="920"/>
      <c r="L33" s="924"/>
      <c r="M33" s="819" t="s">
        <v>1968</v>
      </c>
      <c r="N33" s="817" t="s">
        <v>1934</v>
      </c>
      <c r="O33" s="821">
        <v>1</v>
      </c>
      <c r="P33" s="46"/>
      <c r="Q33" s="47">
        <v>0</v>
      </c>
      <c r="R33" s="927"/>
      <c r="S33" s="48">
        <v>0</v>
      </c>
      <c r="T33" s="915"/>
      <c r="U33" s="48">
        <v>0</v>
      </c>
      <c r="V33" s="915"/>
      <c r="W33" s="48">
        <v>0</v>
      </c>
      <c r="X33" s="915"/>
      <c r="Y33" s="48">
        <v>0</v>
      </c>
      <c r="Z33" s="915"/>
      <c r="AA33" s="48">
        <v>0</v>
      </c>
      <c r="AB33" s="915"/>
      <c r="AC33" s="48">
        <v>0</v>
      </c>
      <c r="AD33" s="915"/>
      <c r="AE33" s="48">
        <v>0</v>
      </c>
      <c r="AF33" s="915"/>
      <c r="AG33" s="48">
        <v>0</v>
      </c>
      <c r="AH33" s="915"/>
      <c r="AI33" s="49"/>
      <c r="AJ33" s="918"/>
      <c r="AK33" s="104">
        <f t="shared" si="44"/>
        <v>0</v>
      </c>
      <c r="AL33" s="51">
        <v>0</v>
      </c>
      <c r="AM33" s="52">
        <v>0</v>
      </c>
      <c r="AN33" s="52">
        <v>0</v>
      </c>
      <c r="AO33" s="52">
        <v>0</v>
      </c>
      <c r="AP33" s="52">
        <v>0</v>
      </c>
      <c r="AQ33" s="52">
        <v>0</v>
      </c>
      <c r="AR33" s="53">
        <f t="shared" si="42"/>
        <v>0</v>
      </c>
      <c r="AS33" s="54">
        <v>0</v>
      </c>
      <c r="AT33" s="52">
        <v>0</v>
      </c>
      <c r="AU33" s="53">
        <f t="shared" si="43"/>
        <v>0</v>
      </c>
      <c r="AV33" s="54">
        <v>0</v>
      </c>
      <c r="AW33" s="52">
        <v>0</v>
      </c>
      <c r="AX33" s="52">
        <v>0</v>
      </c>
      <c r="AY33" s="52">
        <v>0</v>
      </c>
      <c r="AZ33" s="55">
        <v>0</v>
      </c>
      <c r="BA33" s="56"/>
      <c r="BB33" s="56"/>
      <c r="BC33" s="56"/>
    </row>
    <row r="34" spans="1:55" ht="17.25" customHeight="1" x14ac:dyDescent="0.2">
      <c r="A34" s="885"/>
      <c r="B34" s="887"/>
      <c r="C34" s="890"/>
      <c r="D34" s="893"/>
      <c r="E34" s="897"/>
      <c r="F34" s="899"/>
      <c r="G34" s="902"/>
      <c r="H34" s="905"/>
      <c r="I34" s="910"/>
      <c r="J34" s="911"/>
      <c r="K34" s="920"/>
      <c r="L34" s="924"/>
      <c r="M34" s="175"/>
      <c r="N34" s="176"/>
      <c r="O34" s="177"/>
      <c r="P34" s="46"/>
      <c r="Q34" s="47"/>
      <c r="R34" s="927"/>
      <c r="S34" s="48">
        <v>0</v>
      </c>
      <c r="T34" s="915"/>
      <c r="U34" s="48">
        <v>0</v>
      </c>
      <c r="V34" s="915"/>
      <c r="W34" s="48">
        <v>0</v>
      </c>
      <c r="X34" s="915"/>
      <c r="Y34" s="48">
        <v>0</v>
      </c>
      <c r="Z34" s="915"/>
      <c r="AA34" s="48">
        <v>0</v>
      </c>
      <c r="AB34" s="915"/>
      <c r="AC34" s="48">
        <v>0</v>
      </c>
      <c r="AD34" s="915"/>
      <c r="AE34" s="48">
        <v>0</v>
      </c>
      <c r="AF34" s="915"/>
      <c r="AG34" s="48">
        <v>0</v>
      </c>
      <c r="AH34" s="915"/>
      <c r="AI34" s="49"/>
      <c r="AJ34" s="918"/>
      <c r="AK34" s="104">
        <f t="shared" si="44"/>
        <v>0</v>
      </c>
      <c r="AL34" s="51">
        <v>0</v>
      </c>
      <c r="AM34" s="52">
        <v>0</v>
      </c>
      <c r="AN34" s="52">
        <v>0</v>
      </c>
      <c r="AO34" s="52">
        <v>0</v>
      </c>
      <c r="AP34" s="52">
        <v>0</v>
      </c>
      <c r="AQ34" s="52">
        <v>0</v>
      </c>
      <c r="AR34" s="53">
        <f t="shared" si="42"/>
        <v>0</v>
      </c>
      <c r="AS34" s="54">
        <v>0</v>
      </c>
      <c r="AT34" s="52">
        <v>0</v>
      </c>
      <c r="AU34" s="53">
        <f t="shared" si="43"/>
        <v>0</v>
      </c>
      <c r="AV34" s="54">
        <v>0</v>
      </c>
      <c r="AW34" s="52">
        <v>0</v>
      </c>
      <c r="AX34" s="52">
        <v>0</v>
      </c>
      <c r="AY34" s="52">
        <v>0</v>
      </c>
      <c r="AZ34" s="55">
        <v>0</v>
      </c>
      <c r="BA34" s="56"/>
      <c r="BB34" s="56"/>
      <c r="BC34" s="57"/>
    </row>
    <row r="35" spans="1:55" ht="17.25" customHeight="1" x14ac:dyDescent="0.2">
      <c r="A35" s="885"/>
      <c r="B35" s="887"/>
      <c r="C35" s="890"/>
      <c r="D35" s="893"/>
      <c r="E35" s="897"/>
      <c r="F35" s="899"/>
      <c r="G35" s="902"/>
      <c r="H35" s="905"/>
      <c r="I35" s="910"/>
      <c r="J35" s="911"/>
      <c r="K35" s="920"/>
      <c r="L35" s="924"/>
      <c r="M35" s="175"/>
      <c r="N35" s="176"/>
      <c r="O35" s="177"/>
      <c r="P35" s="46"/>
      <c r="Q35" s="47"/>
      <c r="R35" s="927"/>
      <c r="S35" s="48">
        <v>0</v>
      </c>
      <c r="T35" s="915"/>
      <c r="U35" s="48">
        <v>0</v>
      </c>
      <c r="V35" s="915"/>
      <c r="W35" s="48">
        <v>0</v>
      </c>
      <c r="X35" s="915"/>
      <c r="Y35" s="48">
        <v>0</v>
      </c>
      <c r="Z35" s="915"/>
      <c r="AA35" s="48">
        <v>0</v>
      </c>
      <c r="AB35" s="915"/>
      <c r="AC35" s="48">
        <v>0</v>
      </c>
      <c r="AD35" s="915"/>
      <c r="AE35" s="48">
        <v>0</v>
      </c>
      <c r="AF35" s="915"/>
      <c r="AG35" s="48">
        <v>0</v>
      </c>
      <c r="AH35" s="915"/>
      <c r="AI35" s="49"/>
      <c r="AJ35" s="918"/>
      <c r="AK35" s="104">
        <f t="shared" si="44"/>
        <v>0</v>
      </c>
      <c r="AL35" s="51">
        <v>0</v>
      </c>
      <c r="AM35" s="52">
        <v>0</v>
      </c>
      <c r="AN35" s="52">
        <v>0</v>
      </c>
      <c r="AO35" s="52">
        <v>0</v>
      </c>
      <c r="AP35" s="52">
        <v>0</v>
      </c>
      <c r="AQ35" s="52">
        <v>0</v>
      </c>
      <c r="AR35" s="53">
        <f t="shared" si="42"/>
        <v>0</v>
      </c>
      <c r="AS35" s="54">
        <v>0</v>
      </c>
      <c r="AT35" s="52">
        <v>0</v>
      </c>
      <c r="AU35" s="53">
        <f t="shared" si="43"/>
        <v>0</v>
      </c>
      <c r="AV35" s="54">
        <v>0</v>
      </c>
      <c r="AW35" s="52">
        <v>0</v>
      </c>
      <c r="AX35" s="52">
        <v>0</v>
      </c>
      <c r="AY35" s="52">
        <v>0</v>
      </c>
      <c r="AZ35" s="55">
        <v>0</v>
      </c>
      <c r="BA35" s="56"/>
      <c r="BB35" s="56"/>
      <c r="BC35" s="57"/>
    </row>
    <row r="36" spans="1:55" ht="17.25" customHeight="1" x14ac:dyDescent="0.2">
      <c r="A36" s="885"/>
      <c r="B36" s="888"/>
      <c r="C36" s="891"/>
      <c r="D36" s="894"/>
      <c r="E36" s="897"/>
      <c r="F36" s="900"/>
      <c r="G36" s="903"/>
      <c r="H36" s="906"/>
      <c r="I36" s="910"/>
      <c r="J36" s="911"/>
      <c r="K36" s="921"/>
      <c r="L36" s="924"/>
      <c r="M36" s="178"/>
      <c r="N36" s="179"/>
      <c r="O36" s="180"/>
      <c r="P36" s="107"/>
      <c r="Q36" s="108"/>
      <c r="R36" s="927"/>
      <c r="S36" s="109">
        <v>0</v>
      </c>
      <c r="T36" s="915"/>
      <c r="U36" s="109">
        <v>0</v>
      </c>
      <c r="V36" s="915"/>
      <c r="W36" s="109">
        <v>0</v>
      </c>
      <c r="X36" s="915"/>
      <c r="Y36" s="109">
        <v>0</v>
      </c>
      <c r="Z36" s="915"/>
      <c r="AA36" s="109">
        <v>0</v>
      </c>
      <c r="AB36" s="915"/>
      <c r="AC36" s="109">
        <v>0</v>
      </c>
      <c r="AD36" s="915"/>
      <c r="AE36" s="109">
        <v>0</v>
      </c>
      <c r="AF36" s="915"/>
      <c r="AG36" s="109">
        <v>0</v>
      </c>
      <c r="AH36" s="915"/>
      <c r="AI36" s="110"/>
      <c r="AJ36" s="919"/>
      <c r="AK36" s="104">
        <f t="shared" si="44"/>
        <v>0</v>
      </c>
      <c r="AL36" s="51">
        <v>0</v>
      </c>
      <c r="AM36" s="52">
        <v>0</v>
      </c>
      <c r="AN36" s="52">
        <v>0</v>
      </c>
      <c r="AO36" s="52">
        <v>0</v>
      </c>
      <c r="AP36" s="52">
        <v>0</v>
      </c>
      <c r="AQ36" s="52">
        <v>0</v>
      </c>
      <c r="AR36" s="53">
        <f t="shared" si="42"/>
        <v>0</v>
      </c>
      <c r="AS36" s="54">
        <v>0</v>
      </c>
      <c r="AT36" s="52">
        <v>0</v>
      </c>
      <c r="AU36" s="53">
        <f>SUM(AS36:AT36)</f>
        <v>0</v>
      </c>
      <c r="AV36" s="54">
        <v>0</v>
      </c>
      <c r="AW36" s="52">
        <v>0</v>
      </c>
      <c r="AX36" s="52">
        <v>0</v>
      </c>
      <c r="AY36" s="52">
        <v>0</v>
      </c>
      <c r="AZ36" s="55">
        <v>0</v>
      </c>
      <c r="BA36" s="116"/>
      <c r="BB36" s="116"/>
      <c r="BC36" s="117"/>
    </row>
    <row r="37" spans="1:55" ht="9.9499999999999993" customHeight="1" thickBot="1" x14ac:dyDescent="0.25">
      <c r="A37" s="886"/>
      <c r="B37" s="889"/>
      <c r="C37" s="892"/>
      <c r="D37" s="895"/>
      <c r="E37" s="898"/>
      <c r="F37" s="901"/>
      <c r="G37" s="904"/>
      <c r="H37" s="907"/>
      <c r="I37" s="912"/>
      <c r="J37" s="913"/>
      <c r="K37" s="922"/>
      <c r="L37" s="925"/>
      <c r="M37" s="181"/>
      <c r="N37" s="182"/>
      <c r="O37" s="183"/>
      <c r="P37" s="118"/>
      <c r="Q37" s="118"/>
      <c r="R37" s="928"/>
      <c r="S37" s="184"/>
      <c r="T37" s="916"/>
      <c r="U37" s="185"/>
      <c r="V37" s="916"/>
      <c r="W37" s="185"/>
      <c r="X37" s="916"/>
      <c r="Y37" s="185"/>
      <c r="Z37" s="916"/>
      <c r="AA37" s="185"/>
      <c r="AB37" s="916"/>
      <c r="AC37" s="185"/>
      <c r="AD37" s="916"/>
      <c r="AE37" s="185"/>
      <c r="AF37" s="916"/>
      <c r="AG37" s="186"/>
      <c r="AH37" s="916"/>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9"/>
      <c r="J38" s="929"/>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4">
        <v>3</v>
      </c>
      <c r="B39" s="162" t="s">
        <v>1706</v>
      </c>
      <c r="C39" s="163" t="s">
        <v>1707</v>
      </c>
      <c r="D39" s="164" t="s">
        <v>21</v>
      </c>
      <c r="E39" s="164" t="s">
        <v>1895</v>
      </c>
      <c r="F39" s="163" t="s">
        <v>1708</v>
      </c>
      <c r="G39" s="165" t="s">
        <v>1680</v>
      </c>
      <c r="H39" s="165" t="s">
        <v>1681</v>
      </c>
      <c r="I39" s="166" t="s">
        <v>1911</v>
      </c>
      <c r="J39" s="167">
        <f>+$N$3</f>
        <v>2017</v>
      </c>
      <c r="K39" s="165" t="s">
        <v>1928</v>
      </c>
      <c r="L39" s="166" t="s">
        <v>1991</v>
      </c>
      <c r="M39" s="163" t="s">
        <v>1709</v>
      </c>
      <c r="N39" s="163" t="s">
        <v>1710</v>
      </c>
      <c r="O39" s="163" t="s">
        <v>1711</v>
      </c>
      <c r="P39" s="163" t="s">
        <v>1712</v>
      </c>
      <c r="Q39" s="163" t="s">
        <v>1992</v>
      </c>
      <c r="R39" s="168">
        <f t="shared" ref="R39" si="45">SUM(R40:R50)</f>
        <v>0</v>
      </c>
      <c r="S39" s="169">
        <f t="shared" ref="S39" si="46">SUM(S40:S50)</f>
        <v>0</v>
      </c>
      <c r="T39" s="170">
        <f t="shared" ref="T39" si="47">SUM(T40:T50)</f>
        <v>0</v>
      </c>
      <c r="U39" s="171">
        <f t="shared" ref="U39" si="48">SUM(U40:U50)</f>
        <v>0</v>
      </c>
      <c r="V39" s="170">
        <f t="shared" ref="V39" si="49">SUM(V40:V50)</f>
        <v>0</v>
      </c>
      <c r="W39" s="171">
        <f t="shared" ref="W39" si="50">SUM(W40:W50)</f>
        <v>0</v>
      </c>
      <c r="X39" s="170">
        <f t="shared" ref="X39" si="51">SUM(X40:X50)</f>
        <v>0</v>
      </c>
      <c r="Y39" s="171">
        <f t="shared" ref="Y39" si="52">SUM(Y40:Y50)</f>
        <v>0</v>
      </c>
      <c r="Z39" s="170">
        <f t="shared" ref="Z39" si="53">SUM(Z40:Z50)</f>
        <v>0</v>
      </c>
      <c r="AA39" s="171">
        <f t="shared" ref="AA39" si="54">SUM(AA40:AA50)</f>
        <v>0</v>
      </c>
      <c r="AB39" s="170">
        <f t="shared" ref="AB39" si="55">SUM(AB40:AB50)</f>
        <v>0</v>
      </c>
      <c r="AC39" s="171">
        <f t="shared" ref="AC39" si="56">SUM(AC40:AC50)</f>
        <v>0</v>
      </c>
      <c r="AD39" s="170">
        <f t="shared" ref="AD39" si="57">SUM(AD40:AD50)</f>
        <v>0</v>
      </c>
      <c r="AE39" s="171">
        <f t="shared" ref="AE39" si="58">SUM(AE40:AE50)</f>
        <v>0</v>
      </c>
      <c r="AF39" s="170">
        <f t="shared" ref="AF39" si="59">SUM(AF40:AF50)</f>
        <v>0</v>
      </c>
      <c r="AG39" s="172">
        <f t="shared" ref="AG39:AI39" si="60">SUM(AG40:AG50)</f>
        <v>0</v>
      </c>
      <c r="AH39" s="170">
        <f t="shared" si="60"/>
        <v>0</v>
      </c>
      <c r="AI39" s="171">
        <f t="shared" si="60"/>
        <v>0</v>
      </c>
      <c r="AJ39" s="173">
        <f t="shared" ref="AJ39" si="61">SUM(AJ40:AJ50)</f>
        <v>0</v>
      </c>
      <c r="AK39" s="174">
        <f t="shared" ref="AK39" si="62">SUM(AK40:AK50)</f>
        <v>0</v>
      </c>
      <c r="AL39" s="41">
        <f t="shared" ref="AL39" si="63">SUM(AL40:AL50)</f>
        <v>0</v>
      </c>
      <c r="AM39" s="42">
        <f t="shared" ref="AM39" si="64">SUM(AM40:AM50)</f>
        <v>0</v>
      </c>
      <c r="AN39" s="42">
        <f t="shared" ref="AN39" si="65">SUM(AN40:AN50)</f>
        <v>0</v>
      </c>
      <c r="AO39" s="42">
        <f t="shared" ref="AO39" si="66">SUM(AO40:AO50)</f>
        <v>0</v>
      </c>
      <c r="AP39" s="42">
        <f t="shared" ref="AP39" si="67">SUM(AP40:AP50)</f>
        <v>0</v>
      </c>
      <c r="AQ39" s="42">
        <f t="shared" ref="AQ39" si="68">SUM(AQ40:AQ50)</f>
        <v>0</v>
      </c>
      <c r="AR39" s="43">
        <f t="shared" ref="AR39" si="69">SUM(AR40:AR50)</f>
        <v>0</v>
      </c>
      <c r="AS39" s="105">
        <f t="shared" ref="AS39" si="70">SUM(AS40:AS50)</f>
        <v>0</v>
      </c>
      <c r="AT39" s="42">
        <f t="shared" ref="AT39" si="71">SUM(AT40:AT50)</f>
        <v>0</v>
      </c>
      <c r="AU39" s="43">
        <f t="shared" ref="AU39" si="72">SUM(AU40:AU50)</f>
        <v>0</v>
      </c>
      <c r="AV39" s="105">
        <f t="shared" ref="AV39" si="73">SUM(AV40:AV50)</f>
        <v>0</v>
      </c>
      <c r="AW39" s="42">
        <f t="shared" ref="AW39" si="74">SUM(AW40:AW50)</f>
        <v>0</v>
      </c>
      <c r="AX39" s="42">
        <f t="shared" ref="AX39" si="75">SUM(AX40:AX50)</f>
        <v>0</v>
      </c>
      <c r="AY39" s="42">
        <f t="shared" ref="AY39" si="76">SUM(AY40:AY50)</f>
        <v>0</v>
      </c>
      <c r="AZ39" s="106">
        <f t="shared" ref="AZ39" si="77">SUM(AZ40:AZ50)</f>
        <v>0</v>
      </c>
      <c r="BA39" s="44" t="s">
        <v>1686</v>
      </c>
      <c r="BB39" s="44" t="s">
        <v>1994</v>
      </c>
      <c r="BC39" s="45" t="s">
        <v>1688</v>
      </c>
    </row>
    <row r="40" spans="1:55" ht="33.75" x14ac:dyDescent="0.2">
      <c r="A40" s="885"/>
      <c r="B40" s="887" t="str">
        <f>VLOOKUP($D$9,'PROYECTOS REGISTRADOS'!$A$2:$D$82,4,0)</f>
        <v>Mejoramiento de la Cobertura de Alcantarillado en el Área Urbana y Área Rural en el Municipio de Tocancipá, Cundinamarca, Centro Oriente</v>
      </c>
      <c r="C40" s="890" t="str">
        <f>VLOOKUP($D$9,'PROYECTOS REGISTRADOS'!$A$2:$D$82,3,0)</f>
        <v>2016-25817-0033</v>
      </c>
      <c r="D40" s="893" t="s">
        <v>1400</v>
      </c>
      <c r="E40" s="896" t="str">
        <f>IF(D40=0,"0-0",(VLOOKUP(D40,'CONSOLIDADO PLAN DESARROLLO'!$EL$9:$ET$304,2,0)))</f>
        <v>Diseñar y construir Plantas de Tratamiento de Aguas Residuales</v>
      </c>
      <c r="F40" s="899" t="str">
        <f>IF(D40=0,"0-0",(VLOOKUP(D40,'CONSOLIDADO PLAN DESARROLLO'!$EL$9:$ET$304,3,0)))</f>
        <v>No. de Plantas de Tratamiento de Aguas Residuales construidas</v>
      </c>
      <c r="G40" s="902">
        <f>IF(D40=0,"0-0",(VLOOKUP(D40,'CONSOLIDADO PLAN DESARROLLO'!$EL$9:$ET$304,4,0)))</f>
        <v>5</v>
      </c>
      <c r="H40" s="905">
        <f>IF(D40=0,"0-0",(VLOOKUP(D40,'CONSOLIDADO PLAN DESARROLLO'!$EL$9:$ET$304,5,0)))</f>
        <v>1</v>
      </c>
      <c r="I40" s="908">
        <f>IF(D40=0,"0-0",(VLOOKUP(D40,'CONSOLIDADO PLAN DESARROLLO'!$EL$9:$ET$304,$R$3,0)))</f>
        <v>0.2</v>
      </c>
      <c r="J40" s="909"/>
      <c r="K40" s="921"/>
      <c r="L40" s="923">
        <v>0</v>
      </c>
      <c r="M40" s="819" t="s">
        <v>1933</v>
      </c>
      <c r="N40" s="817" t="s">
        <v>1934</v>
      </c>
      <c r="O40" s="821">
        <v>1</v>
      </c>
      <c r="P40" s="46"/>
      <c r="Q40" s="47">
        <v>0</v>
      </c>
      <c r="R40" s="926">
        <v>0</v>
      </c>
      <c r="S40" s="48">
        <v>0</v>
      </c>
      <c r="T40" s="914">
        <v>0</v>
      </c>
      <c r="U40" s="48">
        <v>0</v>
      </c>
      <c r="V40" s="914">
        <v>0</v>
      </c>
      <c r="W40" s="48">
        <v>0</v>
      </c>
      <c r="X40" s="914">
        <v>0</v>
      </c>
      <c r="Y40" s="48">
        <v>0</v>
      </c>
      <c r="Z40" s="914">
        <v>0</v>
      </c>
      <c r="AA40" s="48">
        <v>0</v>
      </c>
      <c r="AB40" s="914">
        <v>0</v>
      </c>
      <c r="AC40" s="48">
        <v>0</v>
      </c>
      <c r="AD40" s="914">
        <v>0</v>
      </c>
      <c r="AE40" s="48">
        <v>0</v>
      </c>
      <c r="AF40" s="914">
        <v>0</v>
      </c>
      <c r="AG40" s="48">
        <v>0</v>
      </c>
      <c r="AH40" s="914">
        <v>0</v>
      </c>
      <c r="AI40" s="48">
        <v>0</v>
      </c>
      <c r="AJ40" s="917">
        <f>+R40+T40+V40+X40+Z40+AB40+AD40+AF40+AH40</f>
        <v>0</v>
      </c>
      <c r="AK40" s="104">
        <f>AC40+AE40+AG40+S40+U40+W40+Y40+AA40+AI40</f>
        <v>0</v>
      </c>
      <c r="AL40" s="51">
        <v>0</v>
      </c>
      <c r="AM40" s="52">
        <v>0</v>
      </c>
      <c r="AN40" s="52">
        <v>0</v>
      </c>
      <c r="AO40" s="52">
        <v>0</v>
      </c>
      <c r="AP40" s="52">
        <v>0</v>
      </c>
      <c r="AQ40" s="52">
        <v>0</v>
      </c>
      <c r="AR40" s="53">
        <f t="shared" ref="AR40:AR49" si="78">SUM(AL40:AQ40)</f>
        <v>0</v>
      </c>
      <c r="AS40" s="54">
        <v>0</v>
      </c>
      <c r="AT40" s="52">
        <v>0</v>
      </c>
      <c r="AU40" s="53">
        <f t="shared" ref="AU40:AU48" si="79">SUM(AS40:AT40)</f>
        <v>0</v>
      </c>
      <c r="AV40" s="54">
        <v>0</v>
      </c>
      <c r="AW40" s="52">
        <v>0</v>
      </c>
      <c r="AX40" s="52">
        <v>0</v>
      </c>
      <c r="AY40" s="52">
        <v>0</v>
      </c>
      <c r="AZ40" s="55">
        <v>0</v>
      </c>
      <c r="BA40" s="56"/>
      <c r="BB40" s="56"/>
      <c r="BC40" s="57"/>
    </row>
    <row r="41" spans="1:55" ht="22.5" x14ac:dyDescent="0.2">
      <c r="A41" s="885"/>
      <c r="B41" s="887"/>
      <c r="C41" s="890"/>
      <c r="D41" s="893"/>
      <c r="E41" s="897"/>
      <c r="F41" s="899"/>
      <c r="G41" s="902"/>
      <c r="H41" s="905"/>
      <c r="I41" s="910"/>
      <c r="J41" s="911"/>
      <c r="K41" s="946"/>
      <c r="L41" s="924"/>
      <c r="M41" s="819" t="s">
        <v>1939</v>
      </c>
      <c r="N41" s="817" t="s">
        <v>1934</v>
      </c>
      <c r="O41" s="821">
        <v>1</v>
      </c>
      <c r="P41" s="46"/>
      <c r="Q41" s="47">
        <v>0</v>
      </c>
      <c r="R41" s="927"/>
      <c r="S41" s="48">
        <v>0</v>
      </c>
      <c r="T41" s="915"/>
      <c r="U41" s="48">
        <v>0</v>
      </c>
      <c r="V41" s="915"/>
      <c r="W41" s="48">
        <v>0</v>
      </c>
      <c r="X41" s="915"/>
      <c r="Y41" s="48">
        <v>0</v>
      </c>
      <c r="Z41" s="915"/>
      <c r="AA41" s="48">
        <v>0</v>
      </c>
      <c r="AB41" s="915"/>
      <c r="AC41" s="48">
        <v>0</v>
      </c>
      <c r="AD41" s="915"/>
      <c r="AE41" s="48">
        <v>0</v>
      </c>
      <c r="AF41" s="915"/>
      <c r="AG41" s="48">
        <v>0</v>
      </c>
      <c r="AH41" s="915"/>
      <c r="AI41" s="48">
        <v>0</v>
      </c>
      <c r="AJ41" s="918"/>
      <c r="AK41" s="104">
        <f t="shared" ref="AK41:AK49" si="80">AC41+AE41+AG41+S41+U41+W41+Y41+AA41+AI41</f>
        <v>0</v>
      </c>
      <c r="AL41" s="51">
        <v>0</v>
      </c>
      <c r="AM41" s="52">
        <v>0</v>
      </c>
      <c r="AN41" s="52">
        <v>0</v>
      </c>
      <c r="AO41" s="52">
        <v>0</v>
      </c>
      <c r="AP41" s="52">
        <v>0</v>
      </c>
      <c r="AQ41" s="52">
        <v>0</v>
      </c>
      <c r="AR41" s="53">
        <f t="shared" ref="AR41:AR44" si="81">SUM(AL41:AQ41)</f>
        <v>0</v>
      </c>
      <c r="AS41" s="54">
        <v>0</v>
      </c>
      <c r="AT41" s="52">
        <v>0</v>
      </c>
      <c r="AU41" s="53">
        <f t="shared" ref="AU41:AU44" si="82">SUM(AS41:AT41)</f>
        <v>0</v>
      </c>
      <c r="AV41" s="54">
        <v>0</v>
      </c>
      <c r="AW41" s="52">
        <v>0</v>
      </c>
      <c r="AX41" s="52">
        <v>0</v>
      </c>
      <c r="AY41" s="52">
        <v>0</v>
      </c>
      <c r="AZ41" s="55">
        <v>0</v>
      </c>
      <c r="BA41" s="56"/>
      <c r="BB41" s="56"/>
      <c r="BC41" s="57"/>
    </row>
    <row r="42" spans="1:55" ht="22.5" x14ac:dyDescent="0.2">
      <c r="A42" s="885"/>
      <c r="B42" s="887"/>
      <c r="C42" s="890"/>
      <c r="D42" s="893"/>
      <c r="E42" s="897"/>
      <c r="F42" s="899"/>
      <c r="G42" s="902"/>
      <c r="H42" s="905"/>
      <c r="I42" s="910"/>
      <c r="J42" s="911"/>
      <c r="K42" s="946"/>
      <c r="L42" s="924"/>
      <c r="M42" s="819" t="s">
        <v>1969</v>
      </c>
      <c r="N42" s="817" t="s">
        <v>1934</v>
      </c>
      <c r="O42" s="821">
        <v>1</v>
      </c>
      <c r="P42" s="46"/>
      <c r="Q42" s="47">
        <v>0</v>
      </c>
      <c r="R42" s="927"/>
      <c r="S42" s="48">
        <v>0</v>
      </c>
      <c r="T42" s="915"/>
      <c r="U42" s="48">
        <v>0</v>
      </c>
      <c r="V42" s="915"/>
      <c r="W42" s="48">
        <v>0</v>
      </c>
      <c r="X42" s="915"/>
      <c r="Y42" s="48">
        <v>0</v>
      </c>
      <c r="Z42" s="915"/>
      <c r="AA42" s="48">
        <v>0</v>
      </c>
      <c r="AB42" s="915"/>
      <c r="AC42" s="48">
        <v>0</v>
      </c>
      <c r="AD42" s="915"/>
      <c r="AE42" s="48">
        <v>0</v>
      </c>
      <c r="AF42" s="915"/>
      <c r="AG42" s="48">
        <v>0</v>
      </c>
      <c r="AH42" s="915"/>
      <c r="AI42" s="48">
        <v>0</v>
      </c>
      <c r="AJ42" s="918"/>
      <c r="AK42" s="104">
        <f t="shared" si="80"/>
        <v>0</v>
      </c>
      <c r="AL42" s="51">
        <v>0</v>
      </c>
      <c r="AM42" s="52">
        <v>0</v>
      </c>
      <c r="AN42" s="52">
        <v>0</v>
      </c>
      <c r="AO42" s="52">
        <v>0</v>
      </c>
      <c r="AP42" s="52">
        <v>0</v>
      </c>
      <c r="AQ42" s="52">
        <v>0</v>
      </c>
      <c r="AR42" s="53">
        <f t="shared" si="81"/>
        <v>0</v>
      </c>
      <c r="AS42" s="54">
        <v>0</v>
      </c>
      <c r="AT42" s="52">
        <v>0</v>
      </c>
      <c r="AU42" s="53">
        <f t="shared" si="82"/>
        <v>0</v>
      </c>
      <c r="AV42" s="54">
        <v>0</v>
      </c>
      <c r="AW42" s="52">
        <v>0</v>
      </c>
      <c r="AX42" s="52">
        <v>0</v>
      </c>
      <c r="AY42" s="52">
        <v>0</v>
      </c>
      <c r="AZ42" s="55">
        <v>0</v>
      </c>
      <c r="BA42" s="56"/>
      <c r="BB42" s="56"/>
      <c r="BC42" s="57"/>
    </row>
    <row r="43" spans="1:55" ht="33.75" x14ac:dyDescent="0.2">
      <c r="A43" s="885"/>
      <c r="B43" s="887"/>
      <c r="C43" s="890"/>
      <c r="D43" s="893"/>
      <c r="E43" s="897"/>
      <c r="F43" s="899"/>
      <c r="G43" s="902"/>
      <c r="H43" s="905"/>
      <c r="I43" s="910"/>
      <c r="J43" s="911"/>
      <c r="K43" s="946"/>
      <c r="L43" s="924"/>
      <c r="M43" s="819" t="s">
        <v>1970</v>
      </c>
      <c r="N43" s="817" t="s">
        <v>1934</v>
      </c>
      <c r="O43" s="821">
        <v>1</v>
      </c>
      <c r="P43" s="46"/>
      <c r="Q43" s="47">
        <v>0</v>
      </c>
      <c r="R43" s="927"/>
      <c r="S43" s="48">
        <v>0</v>
      </c>
      <c r="T43" s="915"/>
      <c r="U43" s="48">
        <v>0</v>
      </c>
      <c r="V43" s="915"/>
      <c r="W43" s="48">
        <v>0</v>
      </c>
      <c r="X43" s="915"/>
      <c r="Y43" s="48">
        <v>0</v>
      </c>
      <c r="Z43" s="915"/>
      <c r="AA43" s="48">
        <v>0</v>
      </c>
      <c r="AB43" s="915"/>
      <c r="AC43" s="48">
        <v>0</v>
      </c>
      <c r="AD43" s="915"/>
      <c r="AE43" s="48">
        <v>0</v>
      </c>
      <c r="AF43" s="915"/>
      <c r="AG43" s="48">
        <v>0</v>
      </c>
      <c r="AH43" s="915"/>
      <c r="AI43" s="48">
        <v>0</v>
      </c>
      <c r="AJ43" s="918"/>
      <c r="AK43" s="104">
        <f t="shared" si="80"/>
        <v>0</v>
      </c>
      <c r="AL43" s="51">
        <v>0</v>
      </c>
      <c r="AM43" s="52">
        <v>0</v>
      </c>
      <c r="AN43" s="52">
        <v>0</v>
      </c>
      <c r="AO43" s="52">
        <v>0</v>
      </c>
      <c r="AP43" s="52">
        <v>0</v>
      </c>
      <c r="AQ43" s="52">
        <v>0</v>
      </c>
      <c r="AR43" s="53">
        <f t="shared" si="81"/>
        <v>0</v>
      </c>
      <c r="AS43" s="54">
        <v>0</v>
      </c>
      <c r="AT43" s="52">
        <v>0</v>
      </c>
      <c r="AU43" s="53">
        <f t="shared" si="82"/>
        <v>0</v>
      </c>
      <c r="AV43" s="54">
        <v>0</v>
      </c>
      <c r="AW43" s="52">
        <v>0</v>
      </c>
      <c r="AX43" s="52">
        <v>0</v>
      </c>
      <c r="AY43" s="52">
        <v>0</v>
      </c>
      <c r="AZ43" s="55">
        <v>0</v>
      </c>
      <c r="BA43" s="56"/>
      <c r="BB43" s="56"/>
      <c r="BC43" s="57"/>
    </row>
    <row r="44" spans="1:55" ht="22.5" x14ac:dyDescent="0.2">
      <c r="A44" s="885"/>
      <c r="B44" s="887"/>
      <c r="C44" s="890"/>
      <c r="D44" s="893"/>
      <c r="E44" s="897"/>
      <c r="F44" s="899"/>
      <c r="G44" s="902"/>
      <c r="H44" s="905"/>
      <c r="I44" s="910"/>
      <c r="J44" s="911"/>
      <c r="K44" s="946"/>
      <c r="L44" s="924"/>
      <c r="M44" s="819" t="s">
        <v>1942</v>
      </c>
      <c r="N44" s="817" t="s">
        <v>1934</v>
      </c>
      <c r="O44" s="821">
        <v>1</v>
      </c>
      <c r="P44" s="46"/>
      <c r="Q44" s="47">
        <v>0</v>
      </c>
      <c r="R44" s="927"/>
      <c r="S44" s="48">
        <v>0</v>
      </c>
      <c r="T44" s="915"/>
      <c r="U44" s="48">
        <v>0</v>
      </c>
      <c r="V44" s="915"/>
      <c r="W44" s="48">
        <v>0</v>
      </c>
      <c r="X44" s="915"/>
      <c r="Y44" s="48">
        <v>0</v>
      </c>
      <c r="Z44" s="915"/>
      <c r="AA44" s="48">
        <v>0</v>
      </c>
      <c r="AB44" s="915"/>
      <c r="AC44" s="48">
        <v>0</v>
      </c>
      <c r="AD44" s="915"/>
      <c r="AE44" s="48">
        <v>0</v>
      </c>
      <c r="AF44" s="915"/>
      <c r="AG44" s="48">
        <v>0</v>
      </c>
      <c r="AH44" s="915"/>
      <c r="AI44" s="48">
        <v>0</v>
      </c>
      <c r="AJ44" s="918"/>
      <c r="AK44" s="104">
        <f t="shared" si="80"/>
        <v>0</v>
      </c>
      <c r="AL44" s="51">
        <v>0</v>
      </c>
      <c r="AM44" s="52">
        <v>0</v>
      </c>
      <c r="AN44" s="52">
        <v>0</v>
      </c>
      <c r="AO44" s="52">
        <v>0</v>
      </c>
      <c r="AP44" s="52">
        <v>0</v>
      </c>
      <c r="AQ44" s="52">
        <v>0</v>
      </c>
      <c r="AR44" s="53">
        <f t="shared" si="81"/>
        <v>0</v>
      </c>
      <c r="AS44" s="54">
        <v>0</v>
      </c>
      <c r="AT44" s="52">
        <v>0</v>
      </c>
      <c r="AU44" s="53">
        <f t="shared" si="82"/>
        <v>0</v>
      </c>
      <c r="AV44" s="54">
        <v>0</v>
      </c>
      <c r="AW44" s="52">
        <v>0</v>
      </c>
      <c r="AX44" s="52">
        <v>0</v>
      </c>
      <c r="AY44" s="52">
        <v>0</v>
      </c>
      <c r="AZ44" s="55">
        <v>0</v>
      </c>
      <c r="BA44" s="56"/>
      <c r="BB44" s="56"/>
      <c r="BC44" s="57"/>
    </row>
    <row r="45" spans="1:55" ht="22.5" x14ac:dyDescent="0.2">
      <c r="A45" s="885"/>
      <c r="B45" s="887"/>
      <c r="C45" s="890"/>
      <c r="D45" s="893"/>
      <c r="E45" s="897"/>
      <c r="F45" s="899"/>
      <c r="G45" s="902"/>
      <c r="H45" s="905"/>
      <c r="I45" s="910"/>
      <c r="J45" s="911"/>
      <c r="K45" s="946"/>
      <c r="L45" s="924"/>
      <c r="M45" s="819" t="s">
        <v>1943</v>
      </c>
      <c r="N45" s="817" t="s">
        <v>1934</v>
      </c>
      <c r="O45" s="821">
        <v>1</v>
      </c>
      <c r="P45" s="107"/>
      <c r="Q45" s="108">
        <v>0</v>
      </c>
      <c r="R45" s="927"/>
      <c r="S45" s="48">
        <v>0</v>
      </c>
      <c r="T45" s="915"/>
      <c r="U45" s="48">
        <v>0</v>
      </c>
      <c r="V45" s="915"/>
      <c r="W45" s="48">
        <v>0</v>
      </c>
      <c r="X45" s="915"/>
      <c r="Y45" s="48">
        <v>0</v>
      </c>
      <c r="Z45" s="915"/>
      <c r="AA45" s="48">
        <v>0</v>
      </c>
      <c r="AB45" s="915"/>
      <c r="AC45" s="48">
        <v>0</v>
      </c>
      <c r="AD45" s="915"/>
      <c r="AE45" s="48">
        <v>0</v>
      </c>
      <c r="AF45" s="915"/>
      <c r="AG45" s="48">
        <v>0</v>
      </c>
      <c r="AH45" s="915"/>
      <c r="AI45" s="48">
        <v>0</v>
      </c>
      <c r="AJ45" s="918"/>
      <c r="AK45" s="104">
        <f t="shared" si="80"/>
        <v>0</v>
      </c>
      <c r="AL45" s="51">
        <v>0</v>
      </c>
      <c r="AM45" s="52">
        <v>0</v>
      </c>
      <c r="AN45" s="52">
        <v>0</v>
      </c>
      <c r="AO45" s="52">
        <v>0</v>
      </c>
      <c r="AP45" s="52">
        <v>0</v>
      </c>
      <c r="AQ45" s="52">
        <v>0</v>
      </c>
      <c r="AR45" s="53">
        <f t="shared" si="78"/>
        <v>0</v>
      </c>
      <c r="AS45" s="54">
        <v>0</v>
      </c>
      <c r="AT45" s="52">
        <v>0</v>
      </c>
      <c r="AU45" s="53">
        <f t="shared" si="79"/>
        <v>0</v>
      </c>
      <c r="AV45" s="54">
        <v>0</v>
      </c>
      <c r="AW45" s="52">
        <v>0</v>
      </c>
      <c r="AX45" s="52">
        <v>0</v>
      </c>
      <c r="AY45" s="52">
        <v>0</v>
      </c>
      <c r="AZ45" s="55">
        <v>0</v>
      </c>
      <c r="BA45" s="56"/>
      <c r="BB45" s="56"/>
      <c r="BC45" s="57"/>
    </row>
    <row r="46" spans="1:55" ht="33.75" x14ac:dyDescent="0.2">
      <c r="A46" s="885"/>
      <c r="B46" s="887"/>
      <c r="C46" s="890"/>
      <c r="D46" s="893"/>
      <c r="E46" s="897"/>
      <c r="F46" s="899"/>
      <c r="G46" s="902"/>
      <c r="H46" s="905"/>
      <c r="I46" s="910"/>
      <c r="J46" s="911"/>
      <c r="K46" s="946"/>
      <c r="L46" s="924"/>
      <c r="M46" s="819" t="s">
        <v>1971</v>
      </c>
      <c r="N46" s="817" t="s">
        <v>1934</v>
      </c>
      <c r="O46" s="821">
        <v>1</v>
      </c>
      <c r="P46" s="46"/>
      <c r="Q46" s="47">
        <v>0</v>
      </c>
      <c r="R46" s="927"/>
      <c r="S46" s="48">
        <v>0</v>
      </c>
      <c r="T46" s="915"/>
      <c r="U46" s="48">
        <v>0</v>
      </c>
      <c r="V46" s="915"/>
      <c r="W46" s="48">
        <v>0</v>
      </c>
      <c r="X46" s="915"/>
      <c r="Y46" s="48">
        <v>0</v>
      </c>
      <c r="Z46" s="915"/>
      <c r="AA46" s="48">
        <v>0</v>
      </c>
      <c r="AB46" s="915"/>
      <c r="AC46" s="48">
        <v>0</v>
      </c>
      <c r="AD46" s="915"/>
      <c r="AE46" s="48">
        <v>0</v>
      </c>
      <c r="AF46" s="915"/>
      <c r="AG46" s="48">
        <v>0</v>
      </c>
      <c r="AH46" s="915"/>
      <c r="AI46" s="48">
        <v>0</v>
      </c>
      <c r="AJ46" s="918"/>
      <c r="AK46" s="104">
        <f t="shared" si="80"/>
        <v>0</v>
      </c>
      <c r="AL46" s="51">
        <v>0</v>
      </c>
      <c r="AM46" s="52">
        <v>0</v>
      </c>
      <c r="AN46" s="52">
        <v>0</v>
      </c>
      <c r="AO46" s="52">
        <v>0</v>
      </c>
      <c r="AP46" s="52">
        <v>0</v>
      </c>
      <c r="AQ46" s="52">
        <v>0</v>
      </c>
      <c r="AR46" s="53">
        <f t="shared" si="78"/>
        <v>0</v>
      </c>
      <c r="AS46" s="54">
        <v>0</v>
      </c>
      <c r="AT46" s="52">
        <v>0</v>
      </c>
      <c r="AU46" s="53">
        <f t="shared" si="79"/>
        <v>0</v>
      </c>
      <c r="AV46" s="54">
        <v>0</v>
      </c>
      <c r="AW46" s="52">
        <v>0</v>
      </c>
      <c r="AX46" s="52">
        <v>0</v>
      </c>
      <c r="AY46" s="52">
        <v>0</v>
      </c>
      <c r="AZ46" s="55">
        <v>0</v>
      </c>
      <c r="BA46" s="56"/>
      <c r="BB46" s="56"/>
      <c r="BC46" s="57"/>
    </row>
    <row r="47" spans="1:55" ht="22.5" x14ac:dyDescent="0.2">
      <c r="A47" s="885"/>
      <c r="B47" s="887"/>
      <c r="C47" s="890"/>
      <c r="D47" s="893"/>
      <c r="E47" s="897"/>
      <c r="F47" s="899"/>
      <c r="G47" s="902"/>
      <c r="H47" s="905"/>
      <c r="I47" s="910"/>
      <c r="J47" s="911"/>
      <c r="K47" s="946"/>
      <c r="L47" s="924"/>
      <c r="M47" s="819" t="s">
        <v>1941</v>
      </c>
      <c r="N47" s="817" t="s">
        <v>1934</v>
      </c>
      <c r="O47" s="821">
        <v>2</v>
      </c>
      <c r="P47" s="46"/>
      <c r="Q47" s="47">
        <v>0</v>
      </c>
      <c r="R47" s="927"/>
      <c r="S47" s="48">
        <v>0</v>
      </c>
      <c r="T47" s="915"/>
      <c r="U47" s="48">
        <v>0</v>
      </c>
      <c r="V47" s="915"/>
      <c r="W47" s="48">
        <v>0</v>
      </c>
      <c r="X47" s="915"/>
      <c r="Y47" s="48">
        <v>0</v>
      </c>
      <c r="Z47" s="915"/>
      <c r="AA47" s="48">
        <v>0</v>
      </c>
      <c r="AB47" s="915"/>
      <c r="AC47" s="48">
        <v>0</v>
      </c>
      <c r="AD47" s="915"/>
      <c r="AE47" s="48">
        <v>0</v>
      </c>
      <c r="AF47" s="915"/>
      <c r="AG47" s="48">
        <v>0</v>
      </c>
      <c r="AH47" s="915"/>
      <c r="AI47" s="48">
        <v>0</v>
      </c>
      <c r="AJ47" s="918"/>
      <c r="AK47" s="104">
        <f t="shared" si="80"/>
        <v>0</v>
      </c>
      <c r="AL47" s="51">
        <v>0</v>
      </c>
      <c r="AM47" s="52">
        <v>0</v>
      </c>
      <c r="AN47" s="52">
        <v>0</v>
      </c>
      <c r="AO47" s="52">
        <v>0</v>
      </c>
      <c r="AP47" s="52">
        <v>0</v>
      </c>
      <c r="AQ47" s="52">
        <v>0</v>
      </c>
      <c r="AR47" s="53">
        <f t="shared" si="78"/>
        <v>0</v>
      </c>
      <c r="AS47" s="54">
        <v>0</v>
      </c>
      <c r="AT47" s="52">
        <v>0</v>
      </c>
      <c r="AU47" s="53">
        <f t="shared" si="79"/>
        <v>0</v>
      </c>
      <c r="AV47" s="54">
        <v>0</v>
      </c>
      <c r="AW47" s="52">
        <v>0</v>
      </c>
      <c r="AX47" s="52">
        <v>0</v>
      </c>
      <c r="AY47" s="52">
        <v>0</v>
      </c>
      <c r="AZ47" s="55">
        <v>0</v>
      </c>
      <c r="BA47" s="56"/>
      <c r="BB47" s="56"/>
      <c r="BC47" s="57"/>
    </row>
    <row r="48" spans="1:55" ht="33.75" x14ac:dyDescent="0.2">
      <c r="A48" s="885"/>
      <c r="B48" s="887"/>
      <c r="C48" s="890"/>
      <c r="D48" s="893"/>
      <c r="E48" s="897"/>
      <c r="F48" s="899"/>
      <c r="G48" s="902"/>
      <c r="H48" s="905"/>
      <c r="I48" s="910"/>
      <c r="J48" s="911"/>
      <c r="K48" s="946"/>
      <c r="L48" s="924"/>
      <c r="M48" s="819" t="s">
        <v>1973</v>
      </c>
      <c r="N48" s="817" t="s">
        <v>1934</v>
      </c>
      <c r="O48" s="821">
        <v>2</v>
      </c>
      <c r="P48" s="46"/>
      <c r="Q48" s="47">
        <v>0</v>
      </c>
      <c r="R48" s="927"/>
      <c r="S48" s="48">
        <v>0</v>
      </c>
      <c r="T48" s="915"/>
      <c r="U48" s="48">
        <v>0</v>
      </c>
      <c r="V48" s="915"/>
      <c r="W48" s="48">
        <v>0</v>
      </c>
      <c r="X48" s="915"/>
      <c r="Y48" s="48">
        <v>0</v>
      </c>
      <c r="Z48" s="915"/>
      <c r="AA48" s="48">
        <v>0</v>
      </c>
      <c r="AB48" s="915"/>
      <c r="AC48" s="48">
        <v>0</v>
      </c>
      <c r="AD48" s="915"/>
      <c r="AE48" s="48">
        <v>0</v>
      </c>
      <c r="AF48" s="915"/>
      <c r="AG48" s="48">
        <v>0</v>
      </c>
      <c r="AH48" s="915"/>
      <c r="AI48" s="48">
        <v>0</v>
      </c>
      <c r="AJ48" s="918"/>
      <c r="AK48" s="104">
        <f t="shared" si="80"/>
        <v>0</v>
      </c>
      <c r="AL48" s="51">
        <v>0</v>
      </c>
      <c r="AM48" s="52">
        <v>0</v>
      </c>
      <c r="AN48" s="52">
        <v>0</v>
      </c>
      <c r="AO48" s="52">
        <v>0</v>
      </c>
      <c r="AP48" s="52">
        <v>0</v>
      </c>
      <c r="AQ48" s="52">
        <v>0</v>
      </c>
      <c r="AR48" s="53">
        <f t="shared" si="78"/>
        <v>0</v>
      </c>
      <c r="AS48" s="54">
        <v>0</v>
      </c>
      <c r="AT48" s="52">
        <v>0</v>
      </c>
      <c r="AU48" s="53">
        <f t="shared" si="79"/>
        <v>0</v>
      </c>
      <c r="AV48" s="54">
        <v>0</v>
      </c>
      <c r="AW48" s="52">
        <v>0</v>
      </c>
      <c r="AX48" s="52">
        <v>0</v>
      </c>
      <c r="AY48" s="52">
        <v>0</v>
      </c>
      <c r="AZ48" s="55">
        <v>0</v>
      </c>
      <c r="BA48" s="56"/>
      <c r="BB48" s="56"/>
      <c r="BC48" s="57"/>
    </row>
    <row r="49" spans="1:55" ht="34.5" customHeight="1" x14ac:dyDescent="0.2">
      <c r="A49" s="885"/>
      <c r="B49" s="888"/>
      <c r="C49" s="891"/>
      <c r="D49" s="894"/>
      <c r="E49" s="897"/>
      <c r="F49" s="900"/>
      <c r="G49" s="903"/>
      <c r="H49" s="906"/>
      <c r="I49" s="910"/>
      <c r="J49" s="911"/>
      <c r="K49" s="946"/>
      <c r="L49" s="924"/>
      <c r="M49" s="178" t="s">
        <v>1984</v>
      </c>
      <c r="N49" s="179" t="s">
        <v>1934</v>
      </c>
      <c r="O49" s="180">
        <v>1</v>
      </c>
      <c r="P49" s="46"/>
      <c r="Q49" s="47">
        <v>0</v>
      </c>
      <c r="R49" s="927"/>
      <c r="S49" s="109">
        <v>0</v>
      </c>
      <c r="T49" s="915"/>
      <c r="U49" s="109">
        <v>0</v>
      </c>
      <c r="V49" s="915"/>
      <c r="W49" s="109">
        <v>0</v>
      </c>
      <c r="X49" s="915"/>
      <c r="Y49" s="109">
        <v>0</v>
      </c>
      <c r="Z49" s="915"/>
      <c r="AA49" s="109">
        <v>0</v>
      </c>
      <c r="AB49" s="915"/>
      <c r="AC49" s="109">
        <v>0</v>
      </c>
      <c r="AD49" s="915"/>
      <c r="AE49" s="109">
        <v>0</v>
      </c>
      <c r="AF49" s="915"/>
      <c r="AG49" s="109">
        <v>0</v>
      </c>
      <c r="AH49" s="915"/>
      <c r="AI49" s="109">
        <v>0</v>
      </c>
      <c r="AJ49" s="919"/>
      <c r="AK49" s="104">
        <f t="shared" si="80"/>
        <v>0</v>
      </c>
      <c r="AL49" s="51">
        <v>0</v>
      </c>
      <c r="AM49" s="52">
        <v>0</v>
      </c>
      <c r="AN49" s="52">
        <v>0</v>
      </c>
      <c r="AO49" s="52">
        <v>0</v>
      </c>
      <c r="AP49" s="52">
        <v>0</v>
      </c>
      <c r="AQ49" s="52">
        <v>0</v>
      </c>
      <c r="AR49" s="53">
        <f t="shared" si="78"/>
        <v>0</v>
      </c>
      <c r="AS49" s="54">
        <v>0</v>
      </c>
      <c r="AT49" s="52">
        <v>0</v>
      </c>
      <c r="AU49" s="53">
        <f>SUM(AS49:AT49)</f>
        <v>0</v>
      </c>
      <c r="AV49" s="54">
        <v>0</v>
      </c>
      <c r="AW49" s="52">
        <v>0</v>
      </c>
      <c r="AX49" s="52">
        <v>0</v>
      </c>
      <c r="AY49" s="52">
        <v>0</v>
      </c>
      <c r="AZ49" s="55">
        <v>0</v>
      </c>
      <c r="BA49" s="116"/>
      <c r="BB49" s="116"/>
      <c r="BC49" s="117"/>
    </row>
    <row r="50" spans="1:55" ht="9.9499999999999993" customHeight="1" thickBot="1" x14ac:dyDescent="0.25">
      <c r="A50" s="886"/>
      <c r="B50" s="889"/>
      <c r="C50" s="892"/>
      <c r="D50" s="895"/>
      <c r="E50" s="898"/>
      <c r="F50" s="901"/>
      <c r="G50" s="904"/>
      <c r="H50" s="907"/>
      <c r="I50" s="912"/>
      <c r="J50" s="913"/>
      <c r="K50" s="947"/>
      <c r="L50" s="925"/>
      <c r="M50" s="181"/>
      <c r="N50" s="182"/>
      <c r="O50" s="183"/>
      <c r="P50" s="118"/>
      <c r="Q50" s="118"/>
      <c r="R50" s="928"/>
      <c r="S50" s="184"/>
      <c r="T50" s="916"/>
      <c r="U50" s="185"/>
      <c r="V50" s="916"/>
      <c r="W50" s="185"/>
      <c r="X50" s="916"/>
      <c r="Y50" s="185"/>
      <c r="Z50" s="916"/>
      <c r="AA50" s="185"/>
      <c r="AB50" s="916"/>
      <c r="AC50" s="185"/>
      <c r="AD50" s="916"/>
      <c r="AE50" s="185"/>
      <c r="AF50" s="916"/>
      <c r="AG50" s="186"/>
      <c r="AH50" s="916"/>
      <c r="AI50" s="185"/>
      <c r="AJ50" s="119"/>
      <c r="AK50" s="120"/>
      <c r="AL50" s="187"/>
      <c r="AM50" s="188"/>
      <c r="AN50" s="188"/>
      <c r="AO50" s="188"/>
      <c r="AP50" s="188"/>
      <c r="AQ50" s="188"/>
      <c r="AR50" s="121"/>
      <c r="AS50" s="189"/>
      <c r="AT50" s="188"/>
      <c r="AU50" s="121"/>
      <c r="AV50" s="189"/>
      <c r="AW50" s="188"/>
      <c r="AX50" s="188"/>
      <c r="AY50" s="188"/>
      <c r="AZ50" s="190"/>
      <c r="BA50" s="191"/>
      <c r="BB50" s="191"/>
      <c r="BC50" s="192"/>
    </row>
    <row r="51" spans="1:55" ht="6" customHeight="1" x14ac:dyDescent="0.2">
      <c r="A51" s="157"/>
      <c r="B51" s="193"/>
      <c r="C51" s="193"/>
      <c r="D51" s="193"/>
      <c r="E51" s="193"/>
      <c r="F51" s="193"/>
      <c r="G51" s="193"/>
      <c r="H51" s="193"/>
      <c r="I51" s="929"/>
      <c r="J51" s="929"/>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3"/>
      <c r="AJ51" s="193"/>
      <c r="AK51" s="194"/>
      <c r="AL51" s="194"/>
      <c r="AM51" s="194"/>
      <c r="AN51" s="194"/>
      <c r="AO51" s="194"/>
      <c r="AP51" s="194"/>
      <c r="AQ51" s="195"/>
      <c r="AR51" s="194"/>
      <c r="AS51" s="194"/>
      <c r="AT51" s="194"/>
      <c r="AU51" s="194"/>
      <c r="AV51" s="194"/>
      <c r="AW51" s="194"/>
      <c r="AX51" s="194"/>
      <c r="AY51" s="194"/>
      <c r="AZ51" s="194"/>
      <c r="BA51" s="194"/>
      <c r="BB51" s="194"/>
      <c r="BC51" s="157"/>
    </row>
    <row r="52" spans="1:55" ht="72" customHeight="1" x14ac:dyDescent="0.2">
      <c r="A52" s="884">
        <v>4</v>
      </c>
      <c r="B52" s="162" t="s">
        <v>1706</v>
      </c>
      <c r="C52" s="163" t="s">
        <v>1707</v>
      </c>
      <c r="D52" s="164" t="s">
        <v>21</v>
      </c>
      <c r="E52" s="164" t="s">
        <v>1895</v>
      </c>
      <c r="F52" s="163" t="s">
        <v>1708</v>
      </c>
      <c r="G52" s="165" t="s">
        <v>1680</v>
      </c>
      <c r="H52" s="165" t="s">
        <v>1681</v>
      </c>
      <c r="I52" s="166" t="s">
        <v>1911</v>
      </c>
      <c r="J52" s="167">
        <f>+$N$3</f>
        <v>2017</v>
      </c>
      <c r="K52" s="165" t="s">
        <v>1928</v>
      </c>
      <c r="L52" s="166" t="s">
        <v>1991</v>
      </c>
      <c r="M52" s="163" t="s">
        <v>1709</v>
      </c>
      <c r="N52" s="163" t="s">
        <v>1710</v>
      </c>
      <c r="O52" s="163" t="s">
        <v>1711</v>
      </c>
      <c r="P52" s="163" t="s">
        <v>1712</v>
      </c>
      <c r="Q52" s="163" t="s">
        <v>1992</v>
      </c>
      <c r="R52" s="168">
        <f t="shared" ref="R52" si="83">SUM(R53:R67)</f>
        <v>0</v>
      </c>
      <c r="S52" s="169">
        <f t="shared" ref="S52" si="84">SUM(S53:S67)</f>
        <v>0</v>
      </c>
      <c r="T52" s="170">
        <f t="shared" ref="T52" si="85">SUM(T53:T67)</f>
        <v>0</v>
      </c>
      <c r="U52" s="171">
        <f t="shared" ref="U52" si="86">SUM(U53:U67)</f>
        <v>0</v>
      </c>
      <c r="V52" s="170">
        <f t="shared" ref="V52" si="87">SUM(V53:V67)</f>
        <v>0</v>
      </c>
      <c r="W52" s="171">
        <f t="shared" ref="W52" si="88">SUM(W53:W67)</f>
        <v>0</v>
      </c>
      <c r="X52" s="170">
        <f t="shared" ref="X52" si="89">SUM(X53:X67)</f>
        <v>201500.55299999999</v>
      </c>
      <c r="Y52" s="171">
        <f t="shared" ref="Y52" si="90">SUM(Y53:Y67)</f>
        <v>201500.55299999999</v>
      </c>
      <c r="Z52" s="170">
        <f t="shared" ref="Z52" si="91">SUM(Z53:Z67)</f>
        <v>2123266.5860000001</v>
      </c>
      <c r="AA52" s="171">
        <f t="shared" ref="AA52" si="92">SUM(AA53:AA67)</f>
        <v>2090069.321</v>
      </c>
      <c r="AB52" s="170">
        <f t="shared" ref="AB52" si="93">SUM(AB53:AB67)</f>
        <v>0</v>
      </c>
      <c r="AC52" s="171">
        <f t="shared" ref="AC52" si="94">SUM(AC53:AC67)</f>
        <v>0</v>
      </c>
      <c r="AD52" s="170">
        <f t="shared" ref="AD52" si="95">SUM(AD53:AD67)</f>
        <v>0</v>
      </c>
      <c r="AE52" s="171">
        <f t="shared" ref="AE52" si="96">SUM(AE53:AE67)</f>
        <v>0</v>
      </c>
      <c r="AF52" s="170">
        <f t="shared" ref="AF52" si="97">SUM(AF53:AF67)</f>
        <v>0</v>
      </c>
      <c r="AG52" s="172">
        <f t="shared" ref="AG52:AI52" si="98">SUM(AG53:AG67)</f>
        <v>0</v>
      </c>
      <c r="AH52" s="170">
        <f t="shared" si="98"/>
        <v>0</v>
      </c>
      <c r="AI52" s="171">
        <f t="shared" si="98"/>
        <v>0</v>
      </c>
      <c r="AJ52" s="173">
        <f t="shared" ref="AJ52" si="99">SUM(AJ53:AJ67)</f>
        <v>2324767.139</v>
      </c>
      <c r="AK52" s="174">
        <f t="shared" ref="AK52" si="100">SUM(AK53:AK67)</f>
        <v>2291569.8740000003</v>
      </c>
      <c r="AL52" s="41">
        <f t="shared" ref="AL52" si="101">SUM(AL53:AL67)</f>
        <v>6341</v>
      </c>
      <c r="AM52" s="42">
        <f t="shared" ref="AM52" si="102">SUM(AM53:AM67)</f>
        <v>9925</v>
      </c>
      <c r="AN52" s="42">
        <f t="shared" ref="AN52" si="103">SUM(AN53:AN67)</f>
        <v>10299</v>
      </c>
      <c r="AO52" s="42">
        <f t="shared" ref="AO52" si="104">SUM(AO53:AO67)</f>
        <v>19678</v>
      </c>
      <c r="AP52" s="42">
        <f t="shared" ref="AP52" si="105">SUM(AP53:AP67)</f>
        <v>36013</v>
      </c>
      <c r="AQ52" s="42">
        <f t="shared" ref="AQ52" si="106">SUM(AQ53:AQ67)</f>
        <v>5522</v>
      </c>
      <c r="AR52" s="43">
        <f t="shared" ref="AR52" si="107">SUM(AR53:AR67)</f>
        <v>87778</v>
      </c>
      <c r="AS52" s="105">
        <f t="shared" ref="AS52" si="108">SUM(AS53:AS67)</f>
        <v>45101</v>
      </c>
      <c r="AT52" s="42">
        <f t="shared" ref="AT52" si="109">SUM(AT53:AT67)</f>
        <v>42614</v>
      </c>
      <c r="AU52" s="43">
        <f t="shared" ref="AU52" si="110">SUM(AU53:AU67)</f>
        <v>87715</v>
      </c>
      <c r="AV52" s="105">
        <f t="shared" ref="AV52" si="111">SUM(AV53:AV67)</f>
        <v>0</v>
      </c>
      <c r="AW52" s="42">
        <f t="shared" ref="AW52" si="112">SUM(AW53:AW67)</f>
        <v>0</v>
      </c>
      <c r="AX52" s="42">
        <f t="shared" ref="AX52" si="113">SUM(AX53:AX67)</f>
        <v>1863</v>
      </c>
      <c r="AY52" s="42">
        <f t="shared" ref="AY52" si="114">SUM(AY53:AY67)</f>
        <v>0</v>
      </c>
      <c r="AZ52" s="106">
        <f t="shared" ref="AZ52" si="115">SUM(AZ53:AZ67)</f>
        <v>0</v>
      </c>
      <c r="BA52" s="44" t="s">
        <v>1686</v>
      </c>
      <c r="BB52" s="44" t="s">
        <v>1994</v>
      </c>
      <c r="BC52" s="45" t="s">
        <v>1688</v>
      </c>
    </row>
    <row r="53" spans="1:55" ht="119.25" x14ac:dyDescent="0.2">
      <c r="A53" s="885"/>
      <c r="B53" s="887" t="str">
        <f>VLOOKUP($D$9,'PROYECTOS REGISTRADOS'!$A$2:$D$82,4,0)</f>
        <v>Mejoramiento de la Cobertura de Alcantarillado en el Área Urbana y Área Rural en el Municipio de Tocancipá, Cundinamarca, Centro Oriente</v>
      </c>
      <c r="C53" s="890" t="str">
        <f>VLOOKUP($D$9,'PROYECTOS REGISTRADOS'!$A$2:$D$82,3,0)</f>
        <v>2016-25817-0033</v>
      </c>
      <c r="D53" s="893" t="s">
        <v>1404</v>
      </c>
      <c r="E53" s="896" t="str">
        <f>IF(D53=0,"0-0",(VLOOKUP(D53,'CONSOLIDADO PLAN DESARROLLO'!$EL$9:$ET$304,2,0)))</f>
        <v>Implementar del plan maestro de acueducto y alcantarillado</v>
      </c>
      <c r="F53" s="899" t="str">
        <f>IF(D53=0,"0-0",(VLOOKUP(D53,'CONSOLIDADO PLAN DESARROLLO'!$EL$9:$ET$304,3,0)))</f>
        <v>No. de planes implementados en alcantarillado</v>
      </c>
      <c r="G53" s="902">
        <f>IF(D53=0,"0-0",(VLOOKUP(D53,'CONSOLIDADO PLAN DESARROLLO'!$EL$9:$ET$304,4,0)))</f>
        <v>0.01</v>
      </c>
      <c r="H53" s="905">
        <f>IF(D53=0,"0-0",(VLOOKUP(D53,'CONSOLIDADO PLAN DESARROLLO'!$EL$9:$ET$304,5,0)))</f>
        <v>0.5</v>
      </c>
      <c r="I53" s="908">
        <f>IF(D53=0,"0-0",(VLOOKUP(D53,'CONSOLIDADO PLAN DESARROLLO'!$EL$9:$ET$304,$R$3,0)))</f>
        <v>0.2</v>
      </c>
      <c r="J53" s="909"/>
      <c r="K53" s="921"/>
      <c r="L53" s="923">
        <v>0.2</v>
      </c>
      <c r="M53" s="819" t="s">
        <v>1933</v>
      </c>
      <c r="N53" s="823" t="s">
        <v>1934</v>
      </c>
      <c r="O53" s="821">
        <v>4</v>
      </c>
      <c r="P53" s="46"/>
      <c r="Q53" s="47">
        <v>2</v>
      </c>
      <c r="R53" s="926">
        <v>0</v>
      </c>
      <c r="S53" s="48">
        <v>0</v>
      </c>
      <c r="T53" s="914">
        <v>0</v>
      </c>
      <c r="U53" s="48">
        <v>0</v>
      </c>
      <c r="V53" s="914">
        <v>0</v>
      </c>
      <c r="W53" s="48">
        <v>0</v>
      </c>
      <c r="X53" s="914">
        <f>+Y55+Y56+Y58+Y61+Y64+Y65</f>
        <v>201500.55299999999</v>
      </c>
      <c r="Y53" s="49"/>
      <c r="Z53" s="914">
        <f>+AA55+AA56+33197265/1000</f>
        <v>2123266.5860000001</v>
      </c>
      <c r="AA53" s="49"/>
      <c r="AB53" s="914">
        <v>0</v>
      </c>
      <c r="AC53" s="48">
        <v>0</v>
      </c>
      <c r="AD53" s="914">
        <v>0</v>
      </c>
      <c r="AE53" s="49">
        <v>0</v>
      </c>
      <c r="AF53" s="914">
        <v>0</v>
      </c>
      <c r="AG53" s="48">
        <v>0</v>
      </c>
      <c r="AH53" s="914">
        <v>0</v>
      </c>
      <c r="AI53" s="48">
        <v>0</v>
      </c>
      <c r="AJ53" s="917">
        <f>+R53+T53+V53+X53+Z53+AB53+AD53+AF53+AH53</f>
        <v>2324767.139</v>
      </c>
      <c r="AK53" s="104">
        <f>AC53+AE53+AG53+S53+U53+W53+Y53+AA53+AI53</f>
        <v>0</v>
      </c>
      <c r="AL53" s="51">
        <v>98</v>
      </c>
      <c r="AM53" s="52">
        <v>154</v>
      </c>
      <c r="AN53" s="52">
        <v>160</v>
      </c>
      <c r="AO53" s="52">
        <v>322</v>
      </c>
      <c r="AP53" s="52">
        <v>550</v>
      </c>
      <c r="AQ53" s="52">
        <v>84</v>
      </c>
      <c r="AR53" s="53">
        <f t="shared" ref="AR53:AR66" si="116">SUM(AL53:AQ53)</f>
        <v>1368</v>
      </c>
      <c r="AS53" s="54">
        <v>692</v>
      </c>
      <c r="AT53" s="52">
        <v>660</v>
      </c>
      <c r="AU53" s="53">
        <f t="shared" ref="AU53:AU64" si="117">SUM(AS53:AT53)</f>
        <v>1352</v>
      </c>
      <c r="AV53" s="54">
        <v>0</v>
      </c>
      <c r="AW53" s="52">
        <v>0</v>
      </c>
      <c r="AX53" s="52">
        <v>29</v>
      </c>
      <c r="AY53" s="52">
        <v>0</v>
      </c>
      <c r="AZ53" s="55">
        <v>0</v>
      </c>
      <c r="BA53" s="56" t="s">
        <v>2004</v>
      </c>
      <c r="BB53" s="56" t="s">
        <v>2003</v>
      </c>
      <c r="BC53" s="57" t="s">
        <v>2000</v>
      </c>
    </row>
    <row r="54" spans="1:55" ht="22.5" x14ac:dyDescent="0.2">
      <c r="A54" s="885"/>
      <c r="B54" s="887"/>
      <c r="C54" s="890"/>
      <c r="D54" s="893"/>
      <c r="E54" s="897"/>
      <c r="F54" s="899"/>
      <c r="G54" s="902"/>
      <c r="H54" s="905"/>
      <c r="I54" s="910"/>
      <c r="J54" s="911"/>
      <c r="K54" s="946"/>
      <c r="L54" s="924"/>
      <c r="M54" s="819" t="s">
        <v>1950</v>
      </c>
      <c r="N54" s="823" t="s">
        <v>1934</v>
      </c>
      <c r="O54" s="821">
        <v>4</v>
      </c>
      <c r="P54" s="46"/>
      <c r="Q54" s="47">
        <v>0</v>
      </c>
      <c r="R54" s="927"/>
      <c r="S54" s="48">
        <v>0</v>
      </c>
      <c r="T54" s="915"/>
      <c r="U54" s="48">
        <v>0</v>
      </c>
      <c r="V54" s="915"/>
      <c r="W54" s="48">
        <v>0</v>
      </c>
      <c r="X54" s="915"/>
      <c r="Y54" s="49"/>
      <c r="Z54" s="915"/>
      <c r="AA54" s="49"/>
      <c r="AB54" s="915"/>
      <c r="AC54" s="48">
        <v>0</v>
      </c>
      <c r="AD54" s="915"/>
      <c r="AE54" s="49">
        <v>0</v>
      </c>
      <c r="AF54" s="915"/>
      <c r="AG54" s="48">
        <v>0</v>
      </c>
      <c r="AH54" s="915"/>
      <c r="AI54" s="48">
        <v>0</v>
      </c>
      <c r="AJ54" s="918"/>
      <c r="AK54" s="104">
        <f t="shared" ref="AK54:AK66" si="118">AC54+AE54+AG54+S54+U54+W54+Y54+AA54+AI54</f>
        <v>0</v>
      </c>
      <c r="AL54" s="51">
        <v>0</v>
      </c>
      <c r="AM54" s="52">
        <v>0</v>
      </c>
      <c r="AN54" s="52">
        <v>0</v>
      </c>
      <c r="AO54" s="52">
        <v>0</v>
      </c>
      <c r="AP54" s="52">
        <v>0</v>
      </c>
      <c r="AQ54" s="52">
        <v>0</v>
      </c>
      <c r="AR54" s="53">
        <f t="shared" ref="AR54:AR60" si="119">SUM(AL54:AQ54)</f>
        <v>0</v>
      </c>
      <c r="AS54" s="54">
        <v>0</v>
      </c>
      <c r="AT54" s="52">
        <v>0</v>
      </c>
      <c r="AU54" s="53">
        <f t="shared" ref="AU54:AU60" si="120">SUM(AS54:AT54)</f>
        <v>0</v>
      </c>
      <c r="AV54" s="54">
        <v>0</v>
      </c>
      <c r="AW54" s="52">
        <v>0</v>
      </c>
      <c r="AX54" s="52">
        <v>0</v>
      </c>
      <c r="AY54" s="52">
        <v>0</v>
      </c>
      <c r="AZ54" s="55">
        <v>0</v>
      </c>
      <c r="BA54" s="56"/>
      <c r="BB54" s="56"/>
      <c r="BC54" s="57"/>
    </row>
    <row r="55" spans="1:55" ht="119.25" x14ac:dyDescent="0.2">
      <c r="A55" s="885"/>
      <c r="B55" s="887"/>
      <c r="C55" s="890"/>
      <c r="D55" s="893"/>
      <c r="E55" s="897"/>
      <c r="F55" s="899"/>
      <c r="G55" s="902"/>
      <c r="H55" s="905"/>
      <c r="I55" s="910"/>
      <c r="J55" s="911"/>
      <c r="K55" s="946"/>
      <c r="L55" s="924"/>
      <c r="M55" s="819" t="s">
        <v>1944</v>
      </c>
      <c r="N55" s="823" t="s">
        <v>1934</v>
      </c>
      <c r="O55" s="821">
        <v>7</v>
      </c>
      <c r="P55" s="46"/>
      <c r="Q55" s="47">
        <v>2</v>
      </c>
      <c r="R55" s="927"/>
      <c r="S55" s="48">
        <v>0</v>
      </c>
      <c r="T55" s="915"/>
      <c r="U55" s="48">
        <v>0</v>
      </c>
      <c r="V55" s="915"/>
      <c r="W55" s="48">
        <v>0</v>
      </c>
      <c r="X55" s="915"/>
      <c r="Y55" s="49">
        <f>71318736.98/1000</f>
        <v>71318.736980000001</v>
      </c>
      <c r="Z55" s="915"/>
      <c r="AA55" s="49">
        <f>1996217768/1000</f>
        <v>1996217.7679999999</v>
      </c>
      <c r="AB55" s="915"/>
      <c r="AC55" s="48">
        <v>0</v>
      </c>
      <c r="AD55" s="915"/>
      <c r="AE55" s="49">
        <v>0</v>
      </c>
      <c r="AF55" s="915"/>
      <c r="AG55" s="48">
        <v>0</v>
      </c>
      <c r="AH55" s="915"/>
      <c r="AI55" s="48">
        <v>0</v>
      </c>
      <c r="AJ55" s="918"/>
      <c r="AK55" s="104">
        <f t="shared" si="118"/>
        <v>2067536.50498</v>
      </c>
      <c r="AL55" s="51">
        <v>98</v>
      </c>
      <c r="AM55" s="52">
        <v>154</v>
      </c>
      <c r="AN55" s="52">
        <v>160</v>
      </c>
      <c r="AO55" s="52">
        <v>322</v>
      </c>
      <c r="AP55" s="52">
        <v>550</v>
      </c>
      <c r="AQ55" s="52">
        <v>84</v>
      </c>
      <c r="AR55" s="53">
        <f t="shared" ref="AR55:AR57" si="121">SUM(AL55:AQ55)</f>
        <v>1368</v>
      </c>
      <c r="AS55" s="54">
        <v>692</v>
      </c>
      <c r="AT55" s="52">
        <v>660</v>
      </c>
      <c r="AU55" s="53">
        <f t="shared" ref="AU55:AU57" si="122">SUM(AS55:AT55)</f>
        <v>1352</v>
      </c>
      <c r="AV55" s="54">
        <v>0</v>
      </c>
      <c r="AW55" s="52">
        <v>0</v>
      </c>
      <c r="AX55" s="52">
        <v>29</v>
      </c>
      <c r="AY55" s="52">
        <v>0</v>
      </c>
      <c r="AZ55" s="55">
        <v>0</v>
      </c>
      <c r="BA55" s="56" t="s">
        <v>2004</v>
      </c>
      <c r="BB55" s="56" t="s">
        <v>2003</v>
      </c>
      <c r="BC55" s="57" t="s">
        <v>2000</v>
      </c>
    </row>
    <row r="56" spans="1:55" ht="124.5" x14ac:dyDescent="0.2">
      <c r="A56" s="885"/>
      <c r="B56" s="887"/>
      <c r="C56" s="890"/>
      <c r="D56" s="893"/>
      <c r="E56" s="897"/>
      <c r="F56" s="899"/>
      <c r="G56" s="902"/>
      <c r="H56" s="905"/>
      <c r="I56" s="910"/>
      <c r="J56" s="911"/>
      <c r="K56" s="946"/>
      <c r="L56" s="924"/>
      <c r="M56" s="819" t="s">
        <v>1974</v>
      </c>
      <c r="N56" s="823" t="s">
        <v>1934</v>
      </c>
      <c r="O56" s="821">
        <v>7</v>
      </c>
      <c r="P56" s="46"/>
      <c r="Q56" s="47">
        <v>2</v>
      </c>
      <c r="R56" s="927"/>
      <c r="S56" s="48">
        <v>0</v>
      </c>
      <c r="T56" s="915"/>
      <c r="U56" s="48">
        <v>0</v>
      </c>
      <c r="V56" s="915"/>
      <c r="W56" s="48">
        <v>0</v>
      </c>
      <c r="X56" s="915"/>
      <c r="Y56" s="49">
        <f>75378591.02/1000</f>
        <v>75378.591019999993</v>
      </c>
      <c r="Z56" s="915"/>
      <c r="AA56" s="49">
        <f>93851553/1000</f>
        <v>93851.553</v>
      </c>
      <c r="AB56" s="915"/>
      <c r="AC56" s="48">
        <v>0</v>
      </c>
      <c r="AD56" s="915"/>
      <c r="AE56" s="49">
        <v>0</v>
      </c>
      <c r="AF56" s="915"/>
      <c r="AG56" s="48">
        <v>0</v>
      </c>
      <c r="AH56" s="915"/>
      <c r="AI56" s="48">
        <v>0</v>
      </c>
      <c r="AJ56" s="918"/>
      <c r="AK56" s="104">
        <f t="shared" si="118"/>
        <v>169230.14402000001</v>
      </c>
      <c r="AL56" s="51">
        <v>98</v>
      </c>
      <c r="AM56" s="52">
        <v>154</v>
      </c>
      <c r="AN56" s="52">
        <v>160</v>
      </c>
      <c r="AO56" s="52">
        <v>322</v>
      </c>
      <c r="AP56" s="52">
        <v>550</v>
      </c>
      <c r="AQ56" s="52">
        <v>84</v>
      </c>
      <c r="AR56" s="53">
        <f t="shared" si="121"/>
        <v>1368</v>
      </c>
      <c r="AS56" s="54">
        <v>692</v>
      </c>
      <c r="AT56" s="52">
        <v>660</v>
      </c>
      <c r="AU56" s="53">
        <f t="shared" si="122"/>
        <v>1352</v>
      </c>
      <c r="AV56" s="54">
        <v>0</v>
      </c>
      <c r="AW56" s="52">
        <v>0</v>
      </c>
      <c r="AX56" s="52">
        <v>29</v>
      </c>
      <c r="AY56" s="52">
        <v>0</v>
      </c>
      <c r="AZ56" s="55">
        <v>0</v>
      </c>
      <c r="BA56" s="56" t="s">
        <v>2018</v>
      </c>
      <c r="BB56" s="56" t="s">
        <v>2003</v>
      </c>
      <c r="BC56" s="57" t="s">
        <v>2000</v>
      </c>
    </row>
    <row r="57" spans="1:55" ht="33.75" x14ac:dyDescent="0.2">
      <c r="A57" s="885"/>
      <c r="B57" s="887"/>
      <c r="C57" s="890"/>
      <c r="D57" s="893"/>
      <c r="E57" s="897"/>
      <c r="F57" s="899"/>
      <c r="G57" s="902"/>
      <c r="H57" s="905"/>
      <c r="I57" s="910"/>
      <c r="J57" s="911"/>
      <c r="K57" s="946"/>
      <c r="L57" s="924"/>
      <c r="M57" s="819" t="s">
        <v>1975</v>
      </c>
      <c r="N57" s="823" t="s">
        <v>1934</v>
      </c>
      <c r="O57" s="821">
        <v>1</v>
      </c>
      <c r="P57" s="46"/>
      <c r="Q57" s="47">
        <v>1</v>
      </c>
      <c r="R57" s="927"/>
      <c r="S57" s="48">
        <v>0</v>
      </c>
      <c r="T57" s="915"/>
      <c r="U57" s="48">
        <v>0</v>
      </c>
      <c r="V57" s="915"/>
      <c r="W57" s="48">
        <v>0</v>
      </c>
      <c r="X57" s="915"/>
      <c r="Y57" s="49"/>
      <c r="Z57" s="915"/>
      <c r="AA57" s="49"/>
      <c r="AB57" s="915"/>
      <c r="AC57" s="48">
        <v>0</v>
      </c>
      <c r="AD57" s="915"/>
      <c r="AE57" s="49">
        <v>0</v>
      </c>
      <c r="AF57" s="915"/>
      <c r="AG57" s="48">
        <v>0</v>
      </c>
      <c r="AH57" s="915"/>
      <c r="AI57" s="48">
        <v>0</v>
      </c>
      <c r="AJ57" s="918"/>
      <c r="AK57" s="104">
        <f t="shared" si="118"/>
        <v>0</v>
      </c>
      <c r="AL57" s="51"/>
      <c r="AM57" s="52"/>
      <c r="AN57" s="52"/>
      <c r="AO57" s="52"/>
      <c r="AP57" s="52"/>
      <c r="AQ57" s="52"/>
      <c r="AR57" s="53">
        <f t="shared" si="121"/>
        <v>0</v>
      </c>
      <c r="AS57" s="54">
        <v>0</v>
      </c>
      <c r="AT57" s="52">
        <v>0</v>
      </c>
      <c r="AU57" s="53">
        <f t="shared" si="122"/>
        <v>0</v>
      </c>
      <c r="AV57" s="54">
        <v>0</v>
      </c>
      <c r="AW57" s="52">
        <v>0</v>
      </c>
      <c r="AX57" s="52">
        <v>0</v>
      </c>
      <c r="AY57" s="52">
        <v>0</v>
      </c>
      <c r="AZ57" s="55">
        <v>0</v>
      </c>
      <c r="BA57" s="56"/>
      <c r="BB57" s="56"/>
      <c r="BC57" s="57"/>
    </row>
    <row r="58" spans="1:55" ht="48" x14ac:dyDescent="0.2">
      <c r="A58" s="885"/>
      <c r="B58" s="887"/>
      <c r="C58" s="890"/>
      <c r="D58" s="893"/>
      <c r="E58" s="897"/>
      <c r="F58" s="899"/>
      <c r="G58" s="902"/>
      <c r="H58" s="905"/>
      <c r="I58" s="910"/>
      <c r="J58" s="911"/>
      <c r="K58" s="946"/>
      <c r="L58" s="924"/>
      <c r="M58" s="819" t="s">
        <v>1945</v>
      </c>
      <c r="N58" s="823" t="s">
        <v>1934</v>
      </c>
      <c r="O58" s="821">
        <v>1</v>
      </c>
      <c r="P58" s="107"/>
      <c r="Q58" s="108">
        <v>1</v>
      </c>
      <c r="R58" s="927"/>
      <c r="S58" s="48">
        <v>0</v>
      </c>
      <c r="T58" s="915"/>
      <c r="U58" s="48">
        <v>0</v>
      </c>
      <c r="V58" s="915"/>
      <c r="W58" s="48">
        <v>0</v>
      </c>
      <c r="X58" s="915"/>
      <c r="Y58" s="49">
        <f>2958225/1000</f>
        <v>2958.2249999999999</v>
      </c>
      <c r="Z58" s="915"/>
      <c r="AA58" s="49"/>
      <c r="AB58" s="915"/>
      <c r="AC58" s="48">
        <v>0</v>
      </c>
      <c r="AD58" s="915"/>
      <c r="AE58" s="49">
        <v>0</v>
      </c>
      <c r="AF58" s="915"/>
      <c r="AG58" s="48">
        <v>0</v>
      </c>
      <c r="AH58" s="915"/>
      <c r="AI58" s="48">
        <v>0</v>
      </c>
      <c r="AJ58" s="918"/>
      <c r="AK58" s="104">
        <f t="shared" si="118"/>
        <v>2958.2249999999999</v>
      </c>
      <c r="AL58" s="51">
        <v>1053</v>
      </c>
      <c r="AM58" s="52">
        <v>1647</v>
      </c>
      <c r="AN58" s="52">
        <v>1709</v>
      </c>
      <c r="AO58" s="52">
        <v>3254</v>
      </c>
      <c r="AP58" s="52">
        <v>5983</v>
      </c>
      <c r="AQ58" s="52">
        <v>918</v>
      </c>
      <c r="AR58" s="53">
        <f t="shared" si="119"/>
        <v>14564</v>
      </c>
      <c r="AS58" s="54">
        <v>7491</v>
      </c>
      <c r="AT58" s="52">
        <v>7074</v>
      </c>
      <c r="AU58" s="53">
        <f t="shared" si="120"/>
        <v>14565</v>
      </c>
      <c r="AV58" s="54">
        <v>0</v>
      </c>
      <c r="AW58" s="52">
        <v>0</v>
      </c>
      <c r="AX58" s="52">
        <v>309</v>
      </c>
      <c r="AY58" s="52">
        <v>0</v>
      </c>
      <c r="AZ58" s="55">
        <v>0</v>
      </c>
      <c r="BA58" s="56" t="s">
        <v>2006</v>
      </c>
      <c r="BB58" s="56" t="s">
        <v>2000</v>
      </c>
      <c r="BC58" s="56" t="s">
        <v>2000</v>
      </c>
    </row>
    <row r="59" spans="1:55" ht="22.5" x14ac:dyDescent="0.2">
      <c r="A59" s="885"/>
      <c r="B59" s="887"/>
      <c r="C59" s="890"/>
      <c r="D59" s="893"/>
      <c r="E59" s="897"/>
      <c r="F59" s="899"/>
      <c r="G59" s="902"/>
      <c r="H59" s="905"/>
      <c r="I59" s="910"/>
      <c r="J59" s="911"/>
      <c r="K59" s="946"/>
      <c r="L59" s="924"/>
      <c r="M59" s="819" t="s">
        <v>1946</v>
      </c>
      <c r="N59" s="823" t="s">
        <v>1934</v>
      </c>
      <c r="O59" s="821">
        <v>1</v>
      </c>
      <c r="P59" s="46"/>
      <c r="Q59" s="47">
        <v>0</v>
      </c>
      <c r="R59" s="927"/>
      <c r="S59" s="48">
        <v>0</v>
      </c>
      <c r="T59" s="915"/>
      <c r="U59" s="48">
        <v>0</v>
      </c>
      <c r="V59" s="915"/>
      <c r="W59" s="48">
        <v>0</v>
      </c>
      <c r="X59" s="915"/>
      <c r="Y59" s="49"/>
      <c r="Z59" s="915"/>
      <c r="AA59" s="49"/>
      <c r="AB59" s="915"/>
      <c r="AC59" s="48">
        <v>0</v>
      </c>
      <c r="AD59" s="915"/>
      <c r="AE59" s="49">
        <v>0</v>
      </c>
      <c r="AF59" s="915"/>
      <c r="AG59" s="48">
        <v>0</v>
      </c>
      <c r="AH59" s="915"/>
      <c r="AI59" s="48">
        <v>0</v>
      </c>
      <c r="AJ59" s="918"/>
      <c r="AK59" s="104">
        <f t="shared" si="118"/>
        <v>0</v>
      </c>
      <c r="AL59" s="51"/>
      <c r="AM59" s="52"/>
      <c r="AN59" s="52"/>
      <c r="AO59" s="52"/>
      <c r="AP59" s="52"/>
      <c r="AQ59" s="52"/>
      <c r="AR59" s="53">
        <f t="shared" si="119"/>
        <v>0</v>
      </c>
      <c r="AS59" s="54">
        <v>0</v>
      </c>
      <c r="AT59" s="52">
        <v>0</v>
      </c>
      <c r="AU59" s="53">
        <f t="shared" si="120"/>
        <v>0</v>
      </c>
      <c r="AV59" s="54">
        <v>0</v>
      </c>
      <c r="AW59" s="52">
        <v>0</v>
      </c>
      <c r="AX59" s="52">
        <v>0</v>
      </c>
      <c r="AY59" s="52">
        <v>0</v>
      </c>
      <c r="AZ59" s="55">
        <v>0</v>
      </c>
      <c r="BA59" s="56"/>
      <c r="BB59" s="56"/>
      <c r="BC59" s="57"/>
    </row>
    <row r="60" spans="1:55" ht="45" x14ac:dyDescent="0.2">
      <c r="A60" s="885"/>
      <c r="B60" s="887"/>
      <c r="C60" s="890"/>
      <c r="D60" s="893"/>
      <c r="E60" s="897"/>
      <c r="F60" s="899"/>
      <c r="G60" s="902"/>
      <c r="H60" s="905"/>
      <c r="I60" s="910"/>
      <c r="J60" s="911"/>
      <c r="K60" s="946"/>
      <c r="L60" s="924"/>
      <c r="M60" s="819" t="s">
        <v>1976</v>
      </c>
      <c r="N60" s="823" t="s">
        <v>1934</v>
      </c>
      <c r="O60" s="821">
        <v>0</v>
      </c>
      <c r="P60" s="46"/>
      <c r="Q60" s="47">
        <v>0</v>
      </c>
      <c r="R60" s="927"/>
      <c r="S60" s="48">
        <v>0</v>
      </c>
      <c r="T60" s="915"/>
      <c r="U60" s="48">
        <v>0</v>
      </c>
      <c r="V60" s="915"/>
      <c r="W60" s="48">
        <v>0</v>
      </c>
      <c r="X60" s="915"/>
      <c r="Y60" s="49"/>
      <c r="Z60" s="915"/>
      <c r="AA60" s="49"/>
      <c r="AB60" s="915"/>
      <c r="AC60" s="48">
        <v>0</v>
      </c>
      <c r="AD60" s="915"/>
      <c r="AE60" s="49">
        <v>0</v>
      </c>
      <c r="AF60" s="915"/>
      <c r="AG60" s="48">
        <v>0</v>
      </c>
      <c r="AH60" s="915"/>
      <c r="AI60" s="48">
        <v>0</v>
      </c>
      <c r="AJ60" s="918"/>
      <c r="AK60" s="104">
        <f t="shared" si="118"/>
        <v>0</v>
      </c>
      <c r="AL60" s="51"/>
      <c r="AM60" s="52"/>
      <c r="AN60" s="52"/>
      <c r="AO60" s="52"/>
      <c r="AP60" s="52"/>
      <c r="AQ60" s="52"/>
      <c r="AR60" s="53">
        <f t="shared" si="119"/>
        <v>0</v>
      </c>
      <c r="AS60" s="54">
        <v>0</v>
      </c>
      <c r="AT60" s="52">
        <v>0</v>
      </c>
      <c r="AU60" s="53">
        <f t="shared" si="120"/>
        <v>0</v>
      </c>
      <c r="AV60" s="54">
        <v>0</v>
      </c>
      <c r="AW60" s="52">
        <v>0</v>
      </c>
      <c r="AX60" s="52">
        <v>0</v>
      </c>
      <c r="AY60" s="52">
        <v>0</v>
      </c>
      <c r="AZ60" s="55">
        <v>0</v>
      </c>
      <c r="BA60" s="56"/>
      <c r="BB60" s="56"/>
      <c r="BC60" s="57"/>
    </row>
    <row r="61" spans="1:55" ht="156" x14ac:dyDescent="0.2">
      <c r="A61" s="885"/>
      <c r="B61" s="887"/>
      <c r="C61" s="890"/>
      <c r="D61" s="893"/>
      <c r="E61" s="897"/>
      <c r="F61" s="899"/>
      <c r="G61" s="902"/>
      <c r="H61" s="905"/>
      <c r="I61" s="910"/>
      <c r="J61" s="911"/>
      <c r="K61" s="946"/>
      <c r="L61" s="924"/>
      <c r="M61" s="819" t="s">
        <v>1947</v>
      </c>
      <c r="N61" s="823" t="s">
        <v>1934</v>
      </c>
      <c r="O61" s="821">
        <v>1</v>
      </c>
      <c r="P61" s="46"/>
      <c r="Q61" s="47">
        <v>1</v>
      </c>
      <c r="R61" s="927"/>
      <c r="S61" s="48">
        <v>0</v>
      </c>
      <c r="T61" s="915"/>
      <c r="U61" s="48">
        <v>0</v>
      </c>
      <c r="V61" s="915"/>
      <c r="W61" s="48">
        <v>0</v>
      </c>
      <c r="X61" s="915"/>
      <c r="Y61" s="49">
        <f>3650000/1000</f>
        <v>3650</v>
      </c>
      <c r="Z61" s="915"/>
      <c r="AA61" s="49"/>
      <c r="AB61" s="915"/>
      <c r="AC61" s="48">
        <v>0</v>
      </c>
      <c r="AD61" s="915"/>
      <c r="AE61" s="49">
        <v>0</v>
      </c>
      <c r="AF61" s="915"/>
      <c r="AG61" s="48">
        <v>0</v>
      </c>
      <c r="AH61" s="915"/>
      <c r="AI61" s="48">
        <v>0</v>
      </c>
      <c r="AJ61" s="918"/>
      <c r="AK61" s="104">
        <f t="shared" si="118"/>
        <v>3650</v>
      </c>
      <c r="AL61" s="51">
        <v>2448</v>
      </c>
      <c r="AM61" s="52">
        <v>3831</v>
      </c>
      <c r="AN61" s="52">
        <v>3975</v>
      </c>
      <c r="AO61" s="52">
        <v>7568</v>
      </c>
      <c r="AP61" s="52">
        <v>13915</v>
      </c>
      <c r="AQ61" s="52">
        <v>2134</v>
      </c>
      <c r="AR61" s="53">
        <f t="shared" si="116"/>
        <v>33871</v>
      </c>
      <c r="AS61" s="54">
        <v>17421</v>
      </c>
      <c r="AT61" s="52">
        <v>16450</v>
      </c>
      <c r="AU61" s="53">
        <f t="shared" si="117"/>
        <v>33871</v>
      </c>
      <c r="AV61" s="54">
        <v>0</v>
      </c>
      <c r="AW61" s="52">
        <v>0</v>
      </c>
      <c r="AX61" s="52">
        <v>719</v>
      </c>
      <c r="AY61" s="52">
        <v>0</v>
      </c>
      <c r="AZ61" s="55">
        <v>0</v>
      </c>
      <c r="BA61" s="56" t="s">
        <v>2023</v>
      </c>
      <c r="BB61" s="56" t="s">
        <v>2000</v>
      </c>
      <c r="BC61" s="56" t="s">
        <v>2000</v>
      </c>
    </row>
    <row r="62" spans="1:55" ht="33.75" x14ac:dyDescent="0.2">
      <c r="A62" s="885"/>
      <c r="B62" s="887"/>
      <c r="C62" s="890"/>
      <c r="D62" s="893"/>
      <c r="E62" s="897"/>
      <c r="F62" s="899"/>
      <c r="G62" s="902"/>
      <c r="H62" s="905"/>
      <c r="I62" s="910"/>
      <c r="J62" s="911"/>
      <c r="K62" s="946"/>
      <c r="L62" s="924"/>
      <c r="M62" s="819" t="s">
        <v>1977</v>
      </c>
      <c r="N62" s="823" t="s">
        <v>1934</v>
      </c>
      <c r="O62" s="821">
        <v>1</v>
      </c>
      <c r="P62" s="46"/>
      <c r="Q62" s="47">
        <v>0</v>
      </c>
      <c r="R62" s="927"/>
      <c r="S62" s="48">
        <v>0</v>
      </c>
      <c r="T62" s="915"/>
      <c r="U62" s="48">
        <v>0</v>
      </c>
      <c r="V62" s="915"/>
      <c r="W62" s="48">
        <v>0</v>
      </c>
      <c r="X62" s="915"/>
      <c r="Y62" s="49"/>
      <c r="Z62" s="915"/>
      <c r="AA62" s="49"/>
      <c r="AB62" s="915"/>
      <c r="AC62" s="48">
        <v>0</v>
      </c>
      <c r="AD62" s="915"/>
      <c r="AE62" s="49">
        <v>0</v>
      </c>
      <c r="AF62" s="915"/>
      <c r="AG62" s="48">
        <v>0</v>
      </c>
      <c r="AH62" s="915"/>
      <c r="AI62" s="48">
        <v>0</v>
      </c>
      <c r="AJ62" s="918"/>
      <c r="AK62" s="104">
        <f t="shared" si="118"/>
        <v>0</v>
      </c>
      <c r="AL62" s="51">
        <v>0</v>
      </c>
      <c r="AM62" s="52">
        <v>0</v>
      </c>
      <c r="AN62" s="52">
        <v>0</v>
      </c>
      <c r="AO62" s="52">
        <v>0</v>
      </c>
      <c r="AP62" s="52">
        <v>0</v>
      </c>
      <c r="AQ62" s="52">
        <v>0</v>
      </c>
      <c r="AR62" s="53">
        <f t="shared" si="116"/>
        <v>0</v>
      </c>
      <c r="AS62" s="54">
        <v>0</v>
      </c>
      <c r="AT62" s="52">
        <v>0</v>
      </c>
      <c r="AU62" s="53">
        <f t="shared" si="117"/>
        <v>0</v>
      </c>
      <c r="AV62" s="54">
        <v>0</v>
      </c>
      <c r="AW62" s="52">
        <v>0</v>
      </c>
      <c r="AX62" s="52">
        <v>0</v>
      </c>
      <c r="AY62" s="52">
        <v>0</v>
      </c>
      <c r="AZ62" s="55">
        <v>0</v>
      </c>
      <c r="BA62" s="56"/>
      <c r="BB62" s="56"/>
      <c r="BC62" s="57"/>
    </row>
    <row r="63" spans="1:55" ht="20.25" customHeight="1" x14ac:dyDescent="0.2">
      <c r="A63" s="885"/>
      <c r="B63" s="887"/>
      <c r="C63" s="890"/>
      <c r="D63" s="893"/>
      <c r="E63" s="897"/>
      <c r="F63" s="899"/>
      <c r="G63" s="902"/>
      <c r="H63" s="905"/>
      <c r="I63" s="910"/>
      <c r="J63" s="911"/>
      <c r="K63" s="946"/>
      <c r="L63" s="924"/>
      <c r="M63" s="819" t="s">
        <v>1948</v>
      </c>
      <c r="N63" s="823" t="s">
        <v>1934</v>
      </c>
      <c r="O63" s="821">
        <v>1</v>
      </c>
      <c r="P63" s="46"/>
      <c r="Q63" s="47">
        <v>0</v>
      </c>
      <c r="R63" s="927"/>
      <c r="S63" s="48">
        <v>0</v>
      </c>
      <c r="T63" s="915"/>
      <c r="U63" s="48">
        <v>0</v>
      </c>
      <c r="V63" s="915"/>
      <c r="W63" s="48">
        <v>0</v>
      </c>
      <c r="X63" s="915"/>
      <c r="Y63" s="49"/>
      <c r="Z63" s="915"/>
      <c r="AA63" s="49"/>
      <c r="AB63" s="915"/>
      <c r="AC63" s="48">
        <v>0</v>
      </c>
      <c r="AD63" s="915"/>
      <c r="AE63" s="49">
        <v>0</v>
      </c>
      <c r="AF63" s="915"/>
      <c r="AG63" s="48">
        <v>0</v>
      </c>
      <c r="AH63" s="915"/>
      <c r="AI63" s="48">
        <v>0</v>
      </c>
      <c r="AJ63" s="918"/>
      <c r="AK63" s="104">
        <f t="shared" si="118"/>
        <v>0</v>
      </c>
      <c r="AL63" s="51">
        <v>0</v>
      </c>
      <c r="AM63" s="52">
        <v>0</v>
      </c>
      <c r="AN63" s="52">
        <v>0</v>
      </c>
      <c r="AO63" s="52">
        <v>0</v>
      </c>
      <c r="AP63" s="52">
        <v>0</v>
      </c>
      <c r="AQ63" s="52">
        <v>0</v>
      </c>
      <c r="AR63" s="53">
        <f t="shared" si="116"/>
        <v>0</v>
      </c>
      <c r="AS63" s="54">
        <v>0</v>
      </c>
      <c r="AT63" s="52">
        <v>0</v>
      </c>
      <c r="AU63" s="53">
        <f t="shared" si="117"/>
        <v>0</v>
      </c>
      <c r="AV63" s="54">
        <v>0</v>
      </c>
      <c r="AW63" s="52">
        <v>0</v>
      </c>
      <c r="AX63" s="52">
        <v>0</v>
      </c>
      <c r="AY63" s="52">
        <v>0</v>
      </c>
      <c r="AZ63" s="55">
        <v>0</v>
      </c>
      <c r="BA63" s="56"/>
      <c r="BB63" s="56"/>
      <c r="BC63" s="57"/>
    </row>
    <row r="64" spans="1:55" ht="48" x14ac:dyDescent="0.2">
      <c r="A64" s="885"/>
      <c r="B64" s="887"/>
      <c r="C64" s="890"/>
      <c r="D64" s="893"/>
      <c r="E64" s="897"/>
      <c r="F64" s="899"/>
      <c r="G64" s="902"/>
      <c r="H64" s="905"/>
      <c r="I64" s="910"/>
      <c r="J64" s="911"/>
      <c r="K64" s="946"/>
      <c r="L64" s="924"/>
      <c r="M64" s="819" t="s">
        <v>1949</v>
      </c>
      <c r="N64" s="823" t="s">
        <v>1934</v>
      </c>
      <c r="O64" s="821">
        <v>4</v>
      </c>
      <c r="P64" s="46"/>
      <c r="Q64" s="47">
        <v>1</v>
      </c>
      <c r="R64" s="927"/>
      <c r="S64" s="48">
        <v>0</v>
      </c>
      <c r="T64" s="915"/>
      <c r="U64" s="48">
        <v>0</v>
      </c>
      <c r="V64" s="915"/>
      <c r="W64" s="48">
        <v>0</v>
      </c>
      <c r="X64" s="915"/>
      <c r="Y64" s="49">
        <f>48195000/1000</f>
        <v>48195</v>
      </c>
      <c r="Z64" s="915"/>
      <c r="AA64" s="49"/>
      <c r="AB64" s="915"/>
      <c r="AC64" s="48">
        <v>0</v>
      </c>
      <c r="AD64" s="915"/>
      <c r="AE64" s="49">
        <v>0</v>
      </c>
      <c r="AF64" s="915"/>
      <c r="AG64" s="48">
        <v>0</v>
      </c>
      <c r="AH64" s="915"/>
      <c r="AI64" s="48">
        <v>0</v>
      </c>
      <c r="AJ64" s="918"/>
      <c r="AK64" s="104">
        <f t="shared" si="118"/>
        <v>48195</v>
      </c>
      <c r="AL64" s="51">
        <v>2448</v>
      </c>
      <c r="AM64" s="52">
        <v>3831</v>
      </c>
      <c r="AN64" s="52">
        <v>3975</v>
      </c>
      <c r="AO64" s="52">
        <v>7568</v>
      </c>
      <c r="AP64" s="52">
        <v>13915</v>
      </c>
      <c r="AQ64" s="52">
        <v>2134</v>
      </c>
      <c r="AR64" s="53">
        <f t="shared" si="116"/>
        <v>33871</v>
      </c>
      <c r="AS64" s="54">
        <v>17421</v>
      </c>
      <c r="AT64" s="52">
        <v>16450</v>
      </c>
      <c r="AU64" s="53">
        <f t="shared" si="117"/>
        <v>33871</v>
      </c>
      <c r="AV64" s="54">
        <v>0</v>
      </c>
      <c r="AW64" s="52">
        <v>0</v>
      </c>
      <c r="AX64" s="52">
        <v>719</v>
      </c>
      <c r="AY64" s="52">
        <v>0</v>
      </c>
      <c r="AZ64" s="55">
        <v>0</v>
      </c>
      <c r="BA64" s="56" t="s">
        <v>2007</v>
      </c>
      <c r="BB64" s="56" t="s">
        <v>2000</v>
      </c>
      <c r="BC64" s="56" t="s">
        <v>2000</v>
      </c>
    </row>
    <row r="65" spans="1:55" ht="48" customHeight="1" x14ac:dyDescent="0.2">
      <c r="A65" s="885"/>
      <c r="B65" s="888"/>
      <c r="C65" s="891"/>
      <c r="D65" s="894"/>
      <c r="E65" s="897"/>
      <c r="F65" s="900"/>
      <c r="G65" s="903"/>
      <c r="H65" s="906"/>
      <c r="I65" s="910"/>
      <c r="J65" s="911"/>
      <c r="K65" s="946"/>
      <c r="L65" s="924"/>
      <c r="M65" s="837" t="s">
        <v>1983</v>
      </c>
      <c r="N65" s="179" t="s">
        <v>1934</v>
      </c>
      <c r="O65" s="180"/>
      <c r="P65" s="46"/>
      <c r="Q65" s="47">
        <v>1</v>
      </c>
      <c r="R65" s="927"/>
      <c r="S65" s="109">
        <v>0</v>
      </c>
      <c r="T65" s="915"/>
      <c r="U65" s="109">
        <v>0</v>
      </c>
      <c r="V65" s="915"/>
      <c r="W65" s="109">
        <v>0</v>
      </c>
      <c r="X65" s="915"/>
      <c r="Y65" s="110">
        <v>0</v>
      </c>
      <c r="Z65" s="915"/>
      <c r="AA65" s="110">
        <v>0</v>
      </c>
      <c r="AB65" s="915"/>
      <c r="AC65" s="109">
        <v>0</v>
      </c>
      <c r="AD65" s="915"/>
      <c r="AE65" s="110">
        <v>0</v>
      </c>
      <c r="AF65" s="915"/>
      <c r="AG65" s="109">
        <v>0</v>
      </c>
      <c r="AH65" s="915"/>
      <c r="AI65" s="109">
        <v>0</v>
      </c>
      <c r="AJ65" s="918"/>
      <c r="AK65" s="104">
        <f t="shared" si="118"/>
        <v>0</v>
      </c>
      <c r="AL65" s="51">
        <v>98</v>
      </c>
      <c r="AM65" s="52">
        <v>154</v>
      </c>
      <c r="AN65" s="52">
        <v>160</v>
      </c>
      <c r="AO65" s="52">
        <v>322</v>
      </c>
      <c r="AP65" s="52">
        <v>550</v>
      </c>
      <c r="AQ65" s="52">
        <v>84</v>
      </c>
      <c r="AR65" s="53">
        <f t="shared" ref="AR65" si="123">SUM(AL65:AQ65)</f>
        <v>1368</v>
      </c>
      <c r="AS65" s="54">
        <v>692</v>
      </c>
      <c r="AT65" s="52">
        <v>660</v>
      </c>
      <c r="AU65" s="53">
        <f>SUM(AS65:AT65)</f>
        <v>1352</v>
      </c>
      <c r="AV65" s="114">
        <v>0</v>
      </c>
      <c r="AW65" s="113">
        <v>0</v>
      </c>
      <c r="AX65" s="113">
        <v>29</v>
      </c>
      <c r="AY65" s="113">
        <v>0</v>
      </c>
      <c r="AZ65" s="115">
        <v>0</v>
      </c>
      <c r="BA65" s="116" t="s">
        <v>2022</v>
      </c>
      <c r="BB65" s="116" t="s">
        <v>2003</v>
      </c>
      <c r="BC65" s="116" t="s">
        <v>2003</v>
      </c>
    </row>
    <row r="66" spans="1:55" ht="48" customHeight="1" x14ac:dyDescent="0.2">
      <c r="A66" s="885"/>
      <c r="B66" s="888"/>
      <c r="C66" s="891"/>
      <c r="D66" s="894"/>
      <c r="E66" s="897"/>
      <c r="F66" s="900"/>
      <c r="G66" s="903"/>
      <c r="H66" s="906"/>
      <c r="I66" s="910"/>
      <c r="J66" s="911"/>
      <c r="K66" s="946"/>
      <c r="L66" s="924"/>
      <c r="M66" s="837" t="s">
        <v>1985</v>
      </c>
      <c r="N66" s="179" t="s">
        <v>1934</v>
      </c>
      <c r="O66" s="180"/>
      <c r="P66" s="46"/>
      <c r="Q66" s="47">
        <v>0</v>
      </c>
      <c r="R66" s="927"/>
      <c r="S66" s="109">
        <v>0</v>
      </c>
      <c r="T66" s="915"/>
      <c r="U66" s="109">
        <v>0</v>
      </c>
      <c r="V66" s="915"/>
      <c r="W66" s="109">
        <v>0</v>
      </c>
      <c r="X66" s="915"/>
      <c r="Y66" s="110"/>
      <c r="Z66" s="915"/>
      <c r="AA66" s="110"/>
      <c r="AB66" s="915"/>
      <c r="AC66" s="109">
        <v>0</v>
      </c>
      <c r="AD66" s="915"/>
      <c r="AE66" s="110">
        <v>0</v>
      </c>
      <c r="AF66" s="915"/>
      <c r="AG66" s="109">
        <v>0</v>
      </c>
      <c r="AH66" s="915"/>
      <c r="AI66" s="109">
        <v>0</v>
      </c>
      <c r="AJ66" s="919"/>
      <c r="AK66" s="104">
        <f t="shared" si="118"/>
        <v>0</v>
      </c>
      <c r="AL66" s="51">
        <v>0</v>
      </c>
      <c r="AM66" s="52">
        <v>0</v>
      </c>
      <c r="AN66" s="52">
        <v>0</v>
      </c>
      <c r="AO66" s="52">
        <v>0</v>
      </c>
      <c r="AP66" s="52">
        <v>0</v>
      </c>
      <c r="AQ66" s="52">
        <v>0</v>
      </c>
      <c r="AR66" s="53">
        <f t="shared" si="116"/>
        <v>0</v>
      </c>
      <c r="AS66" s="54">
        <v>0</v>
      </c>
      <c r="AT66" s="52">
        <v>0</v>
      </c>
      <c r="AU66" s="53">
        <f>SUM(AS66:AT66)</f>
        <v>0</v>
      </c>
      <c r="AV66" s="114">
        <v>0</v>
      </c>
      <c r="AW66" s="113">
        <v>0</v>
      </c>
      <c r="AX66" s="113">
        <v>0</v>
      </c>
      <c r="AY66" s="113">
        <v>0</v>
      </c>
      <c r="AZ66" s="115">
        <v>0</v>
      </c>
      <c r="BA66" s="116"/>
      <c r="BB66" s="116"/>
      <c r="BC66" s="117"/>
    </row>
    <row r="67" spans="1:55" ht="9.9499999999999993" customHeight="1" thickBot="1" x14ac:dyDescent="0.25">
      <c r="A67" s="886"/>
      <c r="B67" s="889"/>
      <c r="C67" s="892"/>
      <c r="D67" s="895"/>
      <c r="E67" s="898"/>
      <c r="F67" s="901"/>
      <c r="G67" s="904"/>
      <c r="H67" s="907"/>
      <c r="I67" s="912"/>
      <c r="J67" s="913"/>
      <c r="K67" s="947"/>
      <c r="L67" s="925"/>
      <c r="M67" s="181"/>
      <c r="N67" s="182"/>
      <c r="O67" s="183"/>
      <c r="P67" s="118"/>
      <c r="Q67" s="118"/>
      <c r="R67" s="928"/>
      <c r="S67" s="184"/>
      <c r="T67" s="916"/>
      <c r="U67" s="185"/>
      <c r="V67" s="916"/>
      <c r="W67" s="185"/>
      <c r="X67" s="916"/>
      <c r="Y67" s="185"/>
      <c r="Z67" s="916"/>
      <c r="AA67" s="185"/>
      <c r="AB67" s="916"/>
      <c r="AC67" s="185"/>
      <c r="AD67" s="916"/>
      <c r="AE67" s="185"/>
      <c r="AF67" s="916"/>
      <c r="AG67" s="186"/>
      <c r="AH67" s="916"/>
      <c r="AI67" s="185"/>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customHeight="1" x14ac:dyDescent="0.2">
      <c r="A68" s="157"/>
      <c r="B68" s="193"/>
      <c r="C68" s="193"/>
      <c r="D68" s="193"/>
      <c r="E68" s="193"/>
      <c r="F68" s="193"/>
      <c r="G68" s="193"/>
      <c r="H68" s="193"/>
      <c r="I68" s="929"/>
      <c r="J68" s="929"/>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customHeight="1" x14ac:dyDescent="0.2">
      <c r="A69" s="884">
        <v>5</v>
      </c>
      <c r="B69" s="162" t="s">
        <v>1706</v>
      </c>
      <c r="C69" s="163" t="s">
        <v>1707</v>
      </c>
      <c r="D69" s="164" t="s">
        <v>21</v>
      </c>
      <c r="E69" s="164" t="s">
        <v>1895</v>
      </c>
      <c r="F69" s="163" t="s">
        <v>1708</v>
      </c>
      <c r="G69" s="165" t="s">
        <v>1680</v>
      </c>
      <c r="H69" s="165" t="s">
        <v>1681</v>
      </c>
      <c r="I69" s="166" t="s">
        <v>1911</v>
      </c>
      <c r="J69" s="167">
        <f>+$N$3</f>
        <v>2017</v>
      </c>
      <c r="K69" s="165" t="s">
        <v>1928</v>
      </c>
      <c r="L69" s="166" t="s">
        <v>1991</v>
      </c>
      <c r="M69" s="824" t="s">
        <v>1709</v>
      </c>
      <c r="N69" s="163" t="s">
        <v>1710</v>
      </c>
      <c r="O69" s="163" t="s">
        <v>1711</v>
      </c>
      <c r="P69" s="163" t="s">
        <v>1712</v>
      </c>
      <c r="Q69" s="163" t="s">
        <v>1992</v>
      </c>
      <c r="R69" s="168">
        <f t="shared" ref="R69" si="124">SUM(R70:R76)</f>
        <v>0</v>
      </c>
      <c r="S69" s="169">
        <f t="shared" ref="S69" si="125">SUM(S70:S76)</f>
        <v>0</v>
      </c>
      <c r="T69" s="170">
        <f t="shared" ref="T69" si="126">SUM(T70:T76)</f>
        <v>0</v>
      </c>
      <c r="U69" s="171">
        <f t="shared" ref="U69" si="127">SUM(U70:U76)</f>
        <v>0</v>
      </c>
      <c r="V69" s="170">
        <f t="shared" ref="V69" si="128">SUM(V70:V76)</f>
        <v>0</v>
      </c>
      <c r="W69" s="171">
        <f t="shared" ref="W69" si="129">SUM(W70:W76)</f>
        <v>0</v>
      </c>
      <c r="X69" s="170">
        <f t="shared" ref="X69" si="130">SUM(X70:X76)</f>
        <v>0</v>
      </c>
      <c r="Y69" s="171">
        <f t="shared" ref="Y69" si="131">SUM(Y70:Y76)</f>
        <v>0</v>
      </c>
      <c r="Z69" s="170">
        <f t="shared" ref="Z69" si="132">SUM(Z70:Z76)</f>
        <v>0</v>
      </c>
      <c r="AA69" s="171">
        <f t="shared" ref="AA69" si="133">SUM(AA70:AA76)</f>
        <v>0</v>
      </c>
      <c r="AB69" s="170">
        <f t="shared" ref="AB69" si="134">SUM(AB70:AB76)</f>
        <v>0</v>
      </c>
      <c r="AC69" s="171">
        <f t="shared" ref="AC69" si="135">SUM(AC70:AC76)</f>
        <v>0</v>
      </c>
      <c r="AD69" s="170">
        <f t="shared" ref="AD69" si="136">SUM(AD70:AD76)</f>
        <v>0</v>
      </c>
      <c r="AE69" s="171">
        <f t="shared" ref="AE69" si="137">SUM(AE70:AE76)</f>
        <v>0</v>
      </c>
      <c r="AF69" s="170">
        <f t="shared" ref="AF69" si="138">SUM(AF70:AF76)</f>
        <v>0</v>
      </c>
      <c r="AG69" s="172">
        <f t="shared" ref="AG69:AI69" si="139">SUM(AG70:AG76)</f>
        <v>0</v>
      </c>
      <c r="AH69" s="170">
        <f t="shared" si="139"/>
        <v>0</v>
      </c>
      <c r="AI69" s="171">
        <f t="shared" si="139"/>
        <v>0</v>
      </c>
      <c r="AJ69" s="173">
        <f t="shared" ref="AJ69" si="140">SUM(AJ70:AJ76)</f>
        <v>0</v>
      </c>
      <c r="AK69" s="174">
        <f t="shared" ref="AK69" si="141">SUM(AK70:AK76)</f>
        <v>0</v>
      </c>
      <c r="AL69" s="41">
        <f t="shared" ref="AL69" si="142">SUM(AL70:AL76)</f>
        <v>0</v>
      </c>
      <c r="AM69" s="42">
        <f t="shared" ref="AM69" si="143">SUM(AM70:AM76)</f>
        <v>0</v>
      </c>
      <c r="AN69" s="42">
        <f t="shared" ref="AN69" si="144">SUM(AN70:AN76)</f>
        <v>0</v>
      </c>
      <c r="AO69" s="42">
        <f t="shared" ref="AO69" si="145">SUM(AO70:AO76)</f>
        <v>0</v>
      </c>
      <c r="AP69" s="42">
        <f t="shared" ref="AP69" si="146">SUM(AP70:AP76)</f>
        <v>0</v>
      </c>
      <c r="AQ69" s="42">
        <f t="shared" ref="AQ69" si="147">SUM(AQ70:AQ76)</f>
        <v>0</v>
      </c>
      <c r="AR69" s="43">
        <f t="shared" ref="AR69" si="148">SUM(AR70:AR76)</f>
        <v>0</v>
      </c>
      <c r="AS69" s="105">
        <f t="shared" ref="AS69" si="149">SUM(AS70:AS76)</f>
        <v>0</v>
      </c>
      <c r="AT69" s="42">
        <f t="shared" ref="AT69" si="150">SUM(AT70:AT76)</f>
        <v>0</v>
      </c>
      <c r="AU69" s="43">
        <f t="shared" ref="AU69" si="151">SUM(AU70:AU76)</f>
        <v>0</v>
      </c>
      <c r="AV69" s="105">
        <f t="shared" ref="AV69" si="152">SUM(AV70:AV76)</f>
        <v>0</v>
      </c>
      <c r="AW69" s="42">
        <f t="shared" ref="AW69" si="153">SUM(AW70:AW76)</f>
        <v>0</v>
      </c>
      <c r="AX69" s="42">
        <f t="shared" ref="AX69" si="154">SUM(AX70:AX76)</f>
        <v>0</v>
      </c>
      <c r="AY69" s="42">
        <f t="shared" ref="AY69" si="155">SUM(AY70:AY76)</f>
        <v>0</v>
      </c>
      <c r="AZ69" s="106">
        <f t="shared" ref="AZ69" si="156">SUM(AZ70:AZ76)</f>
        <v>0</v>
      </c>
      <c r="BA69" s="44" t="s">
        <v>1686</v>
      </c>
      <c r="BB69" s="44" t="s">
        <v>1994</v>
      </c>
      <c r="BC69" s="45" t="s">
        <v>1688</v>
      </c>
    </row>
    <row r="70" spans="1:55" ht="33.75" x14ac:dyDescent="0.2">
      <c r="A70" s="885"/>
      <c r="B70" s="887" t="str">
        <f>VLOOKUP($D$9,'PROYECTOS REGISTRADOS'!$A$2:$D$82,4,0)</f>
        <v>Mejoramiento de la Cobertura de Alcantarillado en el Área Urbana y Área Rural en el Municipio de Tocancipá, Cundinamarca, Centro Oriente</v>
      </c>
      <c r="C70" s="890" t="str">
        <f>VLOOKUP($D$9,'PROYECTOS REGISTRADOS'!$A$2:$D$82,3,0)</f>
        <v>2016-25817-0033</v>
      </c>
      <c r="D70" s="893" t="s">
        <v>1407</v>
      </c>
      <c r="E70" s="896" t="str">
        <f>IF(D70=0,"0-0",(VLOOKUP(D70,'CONSOLIDADO PLAN DESARROLLO'!$EL$9:$ET$304,2,0)))</f>
        <v>Construir y dotar Laboratorio de Agua Residual</v>
      </c>
      <c r="F70" s="899" t="str">
        <f>IF(D70=0,"0-0",(VLOOKUP(D70,'CONSOLIDADO PLAN DESARROLLO'!$EL$9:$ET$304,3,0)))</f>
        <v>No.  de Laboratorios construidos</v>
      </c>
      <c r="G70" s="902">
        <f>IF(D70=0,"0-0",(VLOOKUP(D70,'CONSOLIDADO PLAN DESARROLLO'!$EL$9:$ET$304,4,0)))</f>
        <v>0</v>
      </c>
      <c r="H70" s="905">
        <f>IF(D70=0,"0-0",(VLOOKUP(D70,'CONSOLIDADO PLAN DESARROLLO'!$EL$9:$ET$304,5,0)))</f>
        <v>1</v>
      </c>
      <c r="I70" s="908">
        <f>IF(D70=0,"0-0",(VLOOKUP(D70,'CONSOLIDADO PLAN DESARROLLO'!$EL$9:$ET$304,$R$3,0)))</f>
        <v>0.1</v>
      </c>
      <c r="J70" s="909"/>
      <c r="K70" s="920"/>
      <c r="L70" s="923">
        <v>0</v>
      </c>
      <c r="M70" s="819" t="s">
        <v>1933</v>
      </c>
      <c r="N70" s="817" t="s">
        <v>1934</v>
      </c>
      <c r="O70" s="821">
        <v>1</v>
      </c>
      <c r="P70" s="46"/>
      <c r="Q70" s="47">
        <v>0</v>
      </c>
      <c r="R70" s="926"/>
      <c r="S70" s="48">
        <v>0</v>
      </c>
      <c r="T70" s="914"/>
      <c r="U70" s="48">
        <v>0</v>
      </c>
      <c r="V70" s="914"/>
      <c r="W70" s="48">
        <v>0</v>
      </c>
      <c r="X70" s="914"/>
      <c r="Y70" s="48">
        <v>0</v>
      </c>
      <c r="Z70" s="914"/>
      <c r="AA70" s="48">
        <v>0</v>
      </c>
      <c r="AB70" s="914"/>
      <c r="AC70" s="48">
        <v>0</v>
      </c>
      <c r="AD70" s="914"/>
      <c r="AE70" s="48">
        <v>0</v>
      </c>
      <c r="AF70" s="914"/>
      <c r="AG70" s="48">
        <v>0</v>
      </c>
      <c r="AH70" s="914"/>
      <c r="AI70" s="48">
        <v>0</v>
      </c>
      <c r="AJ70" s="917">
        <f>+R70+T70+V70+X70+Z70+AB70+AD70+AF70+AH70</f>
        <v>0</v>
      </c>
      <c r="AK70" s="104">
        <f>AC70+AE70+AG70+S70+U70+W70+Y70+AA70+AI70</f>
        <v>0</v>
      </c>
      <c r="AL70" s="51">
        <v>0</v>
      </c>
      <c r="AM70" s="52">
        <v>0</v>
      </c>
      <c r="AN70" s="52">
        <v>0</v>
      </c>
      <c r="AO70" s="52">
        <v>0</v>
      </c>
      <c r="AP70" s="52">
        <v>0</v>
      </c>
      <c r="AQ70" s="52">
        <v>0</v>
      </c>
      <c r="AR70" s="53">
        <f t="shared" ref="AR70:AR75" si="157">SUM(AL70:AQ70)</f>
        <v>0</v>
      </c>
      <c r="AS70" s="54">
        <v>0</v>
      </c>
      <c r="AT70" s="52">
        <v>0</v>
      </c>
      <c r="AU70" s="53">
        <f t="shared" ref="AU70:AU74" si="158">SUM(AS70:AT70)</f>
        <v>0</v>
      </c>
      <c r="AV70" s="54">
        <v>0</v>
      </c>
      <c r="AW70" s="52">
        <v>0</v>
      </c>
      <c r="AX70" s="52">
        <v>0</v>
      </c>
      <c r="AY70" s="52">
        <v>0</v>
      </c>
      <c r="AZ70" s="55">
        <v>0</v>
      </c>
      <c r="BA70" s="56"/>
      <c r="BB70" s="56"/>
      <c r="BC70" s="57"/>
    </row>
    <row r="71" spans="1:55" ht="22.5" x14ac:dyDescent="0.2">
      <c r="A71" s="885"/>
      <c r="B71" s="887"/>
      <c r="C71" s="890"/>
      <c r="D71" s="893"/>
      <c r="E71" s="897"/>
      <c r="F71" s="899"/>
      <c r="G71" s="902"/>
      <c r="H71" s="905"/>
      <c r="I71" s="910"/>
      <c r="J71" s="911"/>
      <c r="K71" s="920"/>
      <c r="L71" s="924"/>
      <c r="M71" s="819" t="s">
        <v>1950</v>
      </c>
      <c r="N71" s="817" t="s">
        <v>1934</v>
      </c>
      <c r="O71" s="821">
        <v>1</v>
      </c>
      <c r="P71" s="46"/>
      <c r="Q71" s="47">
        <v>0</v>
      </c>
      <c r="R71" s="927"/>
      <c r="S71" s="48">
        <v>0</v>
      </c>
      <c r="T71" s="915"/>
      <c r="U71" s="48">
        <v>0</v>
      </c>
      <c r="V71" s="915"/>
      <c r="W71" s="48">
        <v>0</v>
      </c>
      <c r="X71" s="915"/>
      <c r="Y71" s="48">
        <v>0</v>
      </c>
      <c r="Z71" s="915"/>
      <c r="AA71" s="48">
        <v>0</v>
      </c>
      <c r="AB71" s="915"/>
      <c r="AC71" s="48">
        <v>0</v>
      </c>
      <c r="AD71" s="915"/>
      <c r="AE71" s="48">
        <v>0</v>
      </c>
      <c r="AF71" s="915"/>
      <c r="AG71" s="48">
        <v>0</v>
      </c>
      <c r="AH71" s="915"/>
      <c r="AI71" s="48">
        <v>0</v>
      </c>
      <c r="AJ71" s="918"/>
      <c r="AK71" s="104">
        <f t="shared" ref="AK71:AK75" si="159">AC71+AE71+AG71+S71+U71+W71+Y71+AA71+AI71</f>
        <v>0</v>
      </c>
      <c r="AL71" s="51">
        <v>0</v>
      </c>
      <c r="AM71" s="52">
        <v>0</v>
      </c>
      <c r="AN71" s="52">
        <v>0</v>
      </c>
      <c r="AO71" s="52">
        <v>0</v>
      </c>
      <c r="AP71" s="52">
        <v>0</v>
      </c>
      <c r="AQ71" s="52">
        <v>0</v>
      </c>
      <c r="AR71" s="53">
        <f t="shared" si="157"/>
        <v>0</v>
      </c>
      <c r="AS71" s="54">
        <v>0</v>
      </c>
      <c r="AT71" s="52">
        <v>0</v>
      </c>
      <c r="AU71" s="53">
        <f t="shared" si="158"/>
        <v>0</v>
      </c>
      <c r="AV71" s="54">
        <v>0</v>
      </c>
      <c r="AW71" s="52">
        <v>0</v>
      </c>
      <c r="AX71" s="52">
        <v>0</v>
      </c>
      <c r="AY71" s="52">
        <v>0</v>
      </c>
      <c r="AZ71" s="55">
        <v>0</v>
      </c>
      <c r="BA71" s="56"/>
      <c r="BB71" s="56"/>
      <c r="BC71" s="57"/>
    </row>
    <row r="72" spans="1:55" ht="33.75" x14ac:dyDescent="0.2">
      <c r="A72" s="885"/>
      <c r="B72" s="887"/>
      <c r="C72" s="890"/>
      <c r="D72" s="893"/>
      <c r="E72" s="897"/>
      <c r="F72" s="899"/>
      <c r="G72" s="902"/>
      <c r="H72" s="905"/>
      <c r="I72" s="910"/>
      <c r="J72" s="911"/>
      <c r="K72" s="920"/>
      <c r="L72" s="924"/>
      <c r="M72" s="819" t="s">
        <v>1978</v>
      </c>
      <c r="N72" s="817" t="s">
        <v>1934</v>
      </c>
      <c r="O72" s="821">
        <v>1</v>
      </c>
      <c r="P72" s="46"/>
      <c r="Q72" s="47">
        <v>0</v>
      </c>
      <c r="R72" s="927"/>
      <c r="S72" s="48">
        <v>0</v>
      </c>
      <c r="T72" s="915"/>
      <c r="U72" s="48">
        <v>0</v>
      </c>
      <c r="V72" s="915"/>
      <c r="W72" s="48">
        <v>0</v>
      </c>
      <c r="X72" s="915"/>
      <c r="Y72" s="48">
        <v>0</v>
      </c>
      <c r="Z72" s="915"/>
      <c r="AA72" s="48">
        <v>0</v>
      </c>
      <c r="AB72" s="915"/>
      <c r="AC72" s="48">
        <v>0</v>
      </c>
      <c r="AD72" s="915"/>
      <c r="AE72" s="48">
        <v>0</v>
      </c>
      <c r="AF72" s="915"/>
      <c r="AG72" s="48">
        <v>0</v>
      </c>
      <c r="AH72" s="915"/>
      <c r="AI72" s="48">
        <v>0</v>
      </c>
      <c r="AJ72" s="918"/>
      <c r="AK72" s="104">
        <f t="shared" si="159"/>
        <v>0</v>
      </c>
      <c r="AL72" s="51">
        <v>0</v>
      </c>
      <c r="AM72" s="52">
        <v>0</v>
      </c>
      <c r="AN72" s="52">
        <v>0</v>
      </c>
      <c r="AO72" s="52">
        <v>0</v>
      </c>
      <c r="AP72" s="52">
        <v>0</v>
      </c>
      <c r="AQ72" s="52">
        <v>0</v>
      </c>
      <c r="AR72" s="53">
        <f t="shared" si="157"/>
        <v>0</v>
      </c>
      <c r="AS72" s="54">
        <v>0</v>
      </c>
      <c r="AT72" s="52">
        <v>0</v>
      </c>
      <c r="AU72" s="53">
        <f t="shared" si="158"/>
        <v>0</v>
      </c>
      <c r="AV72" s="54">
        <v>0</v>
      </c>
      <c r="AW72" s="52">
        <v>0</v>
      </c>
      <c r="AX72" s="52">
        <v>0</v>
      </c>
      <c r="AY72" s="52">
        <v>0</v>
      </c>
      <c r="AZ72" s="55">
        <v>0</v>
      </c>
      <c r="BA72" s="56"/>
      <c r="BB72" s="56"/>
      <c r="BC72" s="57"/>
    </row>
    <row r="73" spans="1:55" ht="33.75" x14ac:dyDescent="0.2">
      <c r="A73" s="885"/>
      <c r="B73" s="887"/>
      <c r="C73" s="890"/>
      <c r="D73" s="893"/>
      <c r="E73" s="897"/>
      <c r="F73" s="899"/>
      <c r="G73" s="902"/>
      <c r="H73" s="905"/>
      <c r="I73" s="910"/>
      <c r="J73" s="911"/>
      <c r="K73" s="920"/>
      <c r="L73" s="924"/>
      <c r="M73" s="836" t="s">
        <v>1979</v>
      </c>
      <c r="N73" s="817" t="s">
        <v>1934</v>
      </c>
      <c r="O73" s="821">
        <v>1</v>
      </c>
      <c r="P73" s="46"/>
      <c r="Q73" s="47">
        <v>0</v>
      </c>
      <c r="R73" s="927"/>
      <c r="S73" s="48">
        <v>0</v>
      </c>
      <c r="T73" s="915"/>
      <c r="U73" s="48">
        <v>0</v>
      </c>
      <c r="V73" s="915"/>
      <c r="W73" s="48">
        <v>0</v>
      </c>
      <c r="X73" s="915"/>
      <c r="Y73" s="48">
        <v>0</v>
      </c>
      <c r="Z73" s="915"/>
      <c r="AA73" s="48">
        <v>0</v>
      </c>
      <c r="AB73" s="915"/>
      <c r="AC73" s="48">
        <v>0</v>
      </c>
      <c r="AD73" s="915"/>
      <c r="AE73" s="48">
        <v>0</v>
      </c>
      <c r="AF73" s="915"/>
      <c r="AG73" s="48">
        <v>0</v>
      </c>
      <c r="AH73" s="915"/>
      <c r="AI73" s="48">
        <v>0</v>
      </c>
      <c r="AJ73" s="918"/>
      <c r="AK73" s="104">
        <f t="shared" si="159"/>
        <v>0</v>
      </c>
      <c r="AL73" s="51">
        <v>0</v>
      </c>
      <c r="AM73" s="52">
        <v>0</v>
      </c>
      <c r="AN73" s="52">
        <v>0</v>
      </c>
      <c r="AO73" s="52">
        <v>0</v>
      </c>
      <c r="AP73" s="52">
        <v>0</v>
      </c>
      <c r="AQ73" s="52">
        <v>0</v>
      </c>
      <c r="AR73" s="53">
        <f t="shared" si="157"/>
        <v>0</v>
      </c>
      <c r="AS73" s="54">
        <v>0</v>
      </c>
      <c r="AT73" s="52">
        <v>0</v>
      </c>
      <c r="AU73" s="53">
        <f t="shared" si="158"/>
        <v>0</v>
      </c>
      <c r="AV73" s="54">
        <v>0</v>
      </c>
      <c r="AW73" s="52">
        <v>0</v>
      </c>
      <c r="AX73" s="52">
        <v>0</v>
      </c>
      <c r="AY73" s="52">
        <v>0</v>
      </c>
      <c r="AZ73" s="55">
        <v>0</v>
      </c>
      <c r="BA73" s="56"/>
      <c r="BB73" s="56"/>
      <c r="BC73" s="57"/>
    </row>
    <row r="74" spans="1:55" ht="22.5" x14ac:dyDescent="0.2">
      <c r="A74" s="885"/>
      <c r="B74" s="887"/>
      <c r="C74" s="890"/>
      <c r="D74" s="893"/>
      <c r="E74" s="897"/>
      <c r="F74" s="899"/>
      <c r="G74" s="902"/>
      <c r="H74" s="905"/>
      <c r="I74" s="910"/>
      <c r="J74" s="911"/>
      <c r="K74" s="920"/>
      <c r="L74" s="924"/>
      <c r="M74" s="819" t="s">
        <v>1951</v>
      </c>
      <c r="N74" s="817" t="s">
        <v>1934</v>
      </c>
      <c r="O74" s="821">
        <v>1</v>
      </c>
      <c r="P74" s="46"/>
      <c r="Q74" s="47">
        <v>0</v>
      </c>
      <c r="R74" s="927"/>
      <c r="S74" s="48">
        <v>0</v>
      </c>
      <c r="T74" s="915"/>
      <c r="U74" s="48">
        <v>0</v>
      </c>
      <c r="V74" s="915"/>
      <c r="W74" s="48">
        <v>0</v>
      </c>
      <c r="X74" s="915"/>
      <c r="Y74" s="48">
        <v>0</v>
      </c>
      <c r="Z74" s="915"/>
      <c r="AA74" s="48">
        <v>0</v>
      </c>
      <c r="AB74" s="915"/>
      <c r="AC74" s="48">
        <v>0</v>
      </c>
      <c r="AD74" s="915"/>
      <c r="AE74" s="48">
        <v>0</v>
      </c>
      <c r="AF74" s="915"/>
      <c r="AG74" s="48">
        <v>0</v>
      </c>
      <c r="AH74" s="915"/>
      <c r="AI74" s="48">
        <v>0</v>
      </c>
      <c r="AJ74" s="918"/>
      <c r="AK74" s="104">
        <f t="shared" si="159"/>
        <v>0</v>
      </c>
      <c r="AL74" s="51">
        <v>0</v>
      </c>
      <c r="AM74" s="52">
        <v>0</v>
      </c>
      <c r="AN74" s="52">
        <v>0</v>
      </c>
      <c r="AO74" s="52">
        <v>0</v>
      </c>
      <c r="AP74" s="52">
        <v>0</v>
      </c>
      <c r="AQ74" s="52">
        <v>0</v>
      </c>
      <c r="AR74" s="53">
        <f t="shared" si="157"/>
        <v>0</v>
      </c>
      <c r="AS74" s="54">
        <v>0</v>
      </c>
      <c r="AT74" s="52">
        <v>0</v>
      </c>
      <c r="AU74" s="53">
        <f t="shared" si="158"/>
        <v>0</v>
      </c>
      <c r="AV74" s="54">
        <v>0</v>
      </c>
      <c r="AW74" s="52">
        <v>0</v>
      </c>
      <c r="AX74" s="52">
        <v>0</v>
      </c>
      <c r="AY74" s="52">
        <v>0</v>
      </c>
      <c r="AZ74" s="55">
        <v>0</v>
      </c>
      <c r="BA74" s="56"/>
      <c r="BB74" s="56"/>
      <c r="BC74" s="57"/>
    </row>
    <row r="75" spans="1:55" ht="33.75" x14ac:dyDescent="0.2">
      <c r="A75" s="885"/>
      <c r="B75" s="888"/>
      <c r="C75" s="891"/>
      <c r="D75" s="894"/>
      <c r="E75" s="897"/>
      <c r="F75" s="900"/>
      <c r="G75" s="903"/>
      <c r="H75" s="906"/>
      <c r="I75" s="910"/>
      <c r="J75" s="911"/>
      <c r="K75" s="921"/>
      <c r="L75" s="924"/>
      <c r="M75" s="820" t="s">
        <v>1980</v>
      </c>
      <c r="N75" s="818" t="s">
        <v>1934</v>
      </c>
      <c r="O75" s="822">
        <v>1</v>
      </c>
      <c r="P75" s="107"/>
      <c r="Q75" s="108">
        <v>0</v>
      </c>
      <c r="R75" s="927"/>
      <c r="S75" s="109">
        <v>0</v>
      </c>
      <c r="T75" s="915"/>
      <c r="U75" s="109">
        <v>0</v>
      </c>
      <c r="V75" s="915"/>
      <c r="W75" s="109">
        <v>0</v>
      </c>
      <c r="X75" s="915"/>
      <c r="Y75" s="109">
        <v>0</v>
      </c>
      <c r="Z75" s="915"/>
      <c r="AA75" s="109">
        <v>0</v>
      </c>
      <c r="AB75" s="915"/>
      <c r="AC75" s="109">
        <v>0</v>
      </c>
      <c r="AD75" s="915"/>
      <c r="AE75" s="109">
        <v>0</v>
      </c>
      <c r="AF75" s="915"/>
      <c r="AG75" s="109">
        <v>0</v>
      </c>
      <c r="AH75" s="915"/>
      <c r="AI75" s="109">
        <v>0</v>
      </c>
      <c r="AJ75" s="919"/>
      <c r="AK75" s="104">
        <f t="shared" si="159"/>
        <v>0</v>
      </c>
      <c r="AL75" s="51">
        <v>0</v>
      </c>
      <c r="AM75" s="52">
        <v>0</v>
      </c>
      <c r="AN75" s="52">
        <v>0</v>
      </c>
      <c r="AO75" s="52">
        <v>0</v>
      </c>
      <c r="AP75" s="52">
        <v>0</v>
      </c>
      <c r="AQ75" s="52">
        <v>0</v>
      </c>
      <c r="AR75" s="53">
        <f t="shared" si="157"/>
        <v>0</v>
      </c>
      <c r="AS75" s="54">
        <v>0</v>
      </c>
      <c r="AT75" s="52">
        <v>0</v>
      </c>
      <c r="AU75" s="53">
        <f>SUM(AS75:AT75)</f>
        <v>0</v>
      </c>
      <c r="AV75" s="54">
        <v>0</v>
      </c>
      <c r="AW75" s="52">
        <v>0</v>
      </c>
      <c r="AX75" s="52">
        <v>0</v>
      </c>
      <c r="AY75" s="52">
        <v>0</v>
      </c>
      <c r="AZ75" s="55">
        <v>0</v>
      </c>
      <c r="BA75" s="116"/>
      <c r="BB75" s="116"/>
      <c r="BC75" s="117"/>
    </row>
    <row r="76" spans="1:55" ht="9.9499999999999993" customHeight="1" thickBot="1" x14ac:dyDescent="0.25">
      <c r="A76" s="886"/>
      <c r="B76" s="889"/>
      <c r="C76" s="892"/>
      <c r="D76" s="895"/>
      <c r="E76" s="898"/>
      <c r="F76" s="901"/>
      <c r="G76" s="904"/>
      <c r="H76" s="907"/>
      <c r="I76" s="912"/>
      <c r="J76" s="913"/>
      <c r="K76" s="922"/>
      <c r="L76" s="925"/>
      <c r="M76" s="181"/>
      <c r="N76" s="182"/>
      <c r="O76" s="183"/>
      <c r="P76" s="118"/>
      <c r="Q76" s="118"/>
      <c r="R76" s="928"/>
      <c r="S76" s="184"/>
      <c r="T76" s="916"/>
      <c r="U76" s="185"/>
      <c r="V76" s="916"/>
      <c r="W76" s="185"/>
      <c r="X76" s="916"/>
      <c r="Y76" s="185"/>
      <c r="Z76" s="916"/>
      <c r="AA76" s="185"/>
      <c r="AB76" s="916"/>
      <c r="AC76" s="185"/>
      <c r="AD76" s="916"/>
      <c r="AE76" s="185"/>
      <c r="AF76" s="916"/>
      <c r="AG76" s="186"/>
      <c r="AH76" s="916"/>
      <c r="AI76" s="185"/>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customHeight="1" x14ac:dyDescent="0.2">
      <c r="A77" s="157"/>
      <c r="B77" s="193"/>
      <c r="C77" s="193"/>
      <c r="D77" s="193"/>
      <c r="E77" s="193"/>
      <c r="F77" s="193"/>
      <c r="G77" s="193"/>
      <c r="H77" s="193"/>
      <c r="I77" s="929"/>
      <c r="J77" s="929"/>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customHeight="1" x14ac:dyDescent="0.2">
      <c r="A78" s="884">
        <v>6</v>
      </c>
      <c r="B78" s="162" t="s">
        <v>1706</v>
      </c>
      <c r="C78" s="163" t="s">
        <v>1707</v>
      </c>
      <c r="D78" s="164" t="s">
        <v>21</v>
      </c>
      <c r="E78" s="164" t="s">
        <v>1895</v>
      </c>
      <c r="F78" s="163" t="s">
        <v>1708</v>
      </c>
      <c r="G78" s="165" t="s">
        <v>1680</v>
      </c>
      <c r="H78" s="165" t="s">
        <v>1681</v>
      </c>
      <c r="I78" s="166" t="s">
        <v>1911</v>
      </c>
      <c r="J78" s="167">
        <f>+$N$3</f>
        <v>2017</v>
      </c>
      <c r="K78" s="165" t="s">
        <v>1928</v>
      </c>
      <c r="L78" s="166" t="s">
        <v>1991</v>
      </c>
      <c r="M78" s="163" t="s">
        <v>1709</v>
      </c>
      <c r="N78" s="163" t="s">
        <v>1710</v>
      </c>
      <c r="O78" s="163" t="s">
        <v>1711</v>
      </c>
      <c r="P78" s="163" t="s">
        <v>1712</v>
      </c>
      <c r="Q78" s="163" t="s">
        <v>1992</v>
      </c>
      <c r="R78" s="168">
        <f t="shared" ref="R78" si="160">SUM(R79:R85)</f>
        <v>0</v>
      </c>
      <c r="S78" s="169">
        <f t="shared" ref="S78" si="161">SUM(S79:S85)</f>
        <v>0</v>
      </c>
      <c r="T78" s="170">
        <f t="shared" ref="T78" si="162">SUM(T79:T85)</f>
        <v>0</v>
      </c>
      <c r="U78" s="171">
        <f t="shared" ref="U78" si="163">SUM(U79:U85)</f>
        <v>0</v>
      </c>
      <c r="V78" s="170">
        <f t="shared" ref="V78" si="164">SUM(V79:V85)</f>
        <v>0</v>
      </c>
      <c r="W78" s="171">
        <f t="shared" ref="W78" si="165">SUM(W79:W85)</f>
        <v>0</v>
      </c>
      <c r="X78" s="170">
        <f t="shared" ref="X78" si="166">SUM(X79:X85)</f>
        <v>51938.087</v>
      </c>
      <c r="Y78" s="171">
        <f t="shared" ref="Y78" si="167">SUM(Y79:Y85)</f>
        <v>51938.087</v>
      </c>
      <c r="Z78" s="170">
        <f t="shared" ref="Z78" si="168">SUM(Z79:Z85)</f>
        <v>0</v>
      </c>
      <c r="AA78" s="171">
        <f t="shared" ref="AA78" si="169">SUM(AA79:AA85)</f>
        <v>0</v>
      </c>
      <c r="AB78" s="170">
        <f t="shared" ref="AB78" si="170">SUM(AB79:AB85)</f>
        <v>0</v>
      </c>
      <c r="AC78" s="171">
        <f t="shared" ref="AC78" si="171">SUM(AC79:AC85)</f>
        <v>0</v>
      </c>
      <c r="AD78" s="170">
        <f t="shared" ref="AD78" si="172">SUM(AD79:AD85)</f>
        <v>0</v>
      </c>
      <c r="AE78" s="171">
        <f t="shared" ref="AE78" si="173">SUM(AE79:AE85)</f>
        <v>0</v>
      </c>
      <c r="AF78" s="170">
        <f t="shared" ref="AF78" si="174">SUM(AF79:AF85)</f>
        <v>17280</v>
      </c>
      <c r="AG78" s="172">
        <f t="shared" ref="AG78:AI78" si="175">SUM(AG79:AG85)</f>
        <v>17280</v>
      </c>
      <c r="AH78" s="170">
        <f t="shared" si="175"/>
        <v>0</v>
      </c>
      <c r="AI78" s="171">
        <f t="shared" si="175"/>
        <v>0</v>
      </c>
      <c r="AJ78" s="173">
        <f t="shared" ref="AJ78" si="176">SUM(AJ79:AJ85)</f>
        <v>69218.087</v>
      </c>
      <c r="AK78" s="174">
        <f t="shared" ref="AK78" si="177">SUM(AK79:AK85)</f>
        <v>69218.087</v>
      </c>
      <c r="AL78" s="41">
        <f t="shared" ref="AL78" si="178">SUM(AL79:AL85)</f>
        <v>4896</v>
      </c>
      <c r="AM78" s="42">
        <f t="shared" ref="AM78" si="179">SUM(AM79:AM85)</f>
        <v>7662</v>
      </c>
      <c r="AN78" s="42">
        <f t="shared" ref="AN78" si="180">SUM(AN79:AN85)</f>
        <v>7950</v>
      </c>
      <c r="AO78" s="42">
        <f t="shared" ref="AO78" si="181">SUM(AO79:AO85)</f>
        <v>15136</v>
      </c>
      <c r="AP78" s="42">
        <f t="shared" ref="AP78" si="182">SUM(AP79:AP85)</f>
        <v>27830</v>
      </c>
      <c r="AQ78" s="42">
        <f t="shared" ref="AQ78" si="183">SUM(AQ79:AQ85)</f>
        <v>4268</v>
      </c>
      <c r="AR78" s="43">
        <f t="shared" ref="AR78" si="184">SUM(AR79:AR85)</f>
        <v>67742</v>
      </c>
      <c r="AS78" s="105">
        <f t="shared" ref="AS78" si="185">SUM(AS79:AS85)</f>
        <v>34842</v>
      </c>
      <c r="AT78" s="42">
        <f t="shared" ref="AT78" si="186">SUM(AT79:AT85)</f>
        <v>32900</v>
      </c>
      <c r="AU78" s="43">
        <f t="shared" ref="AU78" si="187">SUM(AU79:AU85)</f>
        <v>67742</v>
      </c>
      <c r="AV78" s="105">
        <f t="shared" ref="AV78" si="188">SUM(AV79:AV85)</f>
        <v>0</v>
      </c>
      <c r="AW78" s="42">
        <f t="shared" ref="AW78" si="189">SUM(AW79:AW85)</f>
        <v>0</v>
      </c>
      <c r="AX78" s="42">
        <f t="shared" ref="AX78" si="190">SUM(AX79:AX85)</f>
        <v>1438</v>
      </c>
      <c r="AY78" s="42">
        <f t="shared" ref="AY78" si="191">SUM(AY79:AY85)</f>
        <v>0</v>
      </c>
      <c r="AZ78" s="106">
        <f t="shared" ref="AZ78" si="192">SUM(AZ79:AZ85)</f>
        <v>0</v>
      </c>
      <c r="BA78" s="44" t="s">
        <v>1686</v>
      </c>
      <c r="BB78" s="44" t="s">
        <v>1994</v>
      </c>
      <c r="BC78" s="45" t="s">
        <v>1688</v>
      </c>
    </row>
    <row r="79" spans="1:55" ht="33.75" x14ac:dyDescent="0.2">
      <c r="A79" s="885"/>
      <c r="B79" s="887" t="str">
        <f>VLOOKUP($D$9,'PROYECTOS REGISTRADOS'!$A$2:$D$82,4,0)</f>
        <v>Mejoramiento de la Cobertura de Alcantarillado en el Área Urbana y Área Rural en el Municipio de Tocancipá, Cundinamarca, Centro Oriente</v>
      </c>
      <c r="C79" s="890" t="str">
        <f>VLOOKUP($D$9,'PROYECTOS REGISTRADOS'!$A$2:$D$82,3,0)</f>
        <v>2016-25817-0033</v>
      </c>
      <c r="D79" s="893" t="s">
        <v>1409</v>
      </c>
      <c r="E79" s="896" t="str">
        <f>IF(D79=0,"0-0",(VLOOKUP(D79,'CONSOLIDADO PLAN DESARROLLO'!$EL$9:$ET$304,2,0)))</f>
        <v>Construir y dotar Laboratorio de Agua Residual</v>
      </c>
      <c r="F79" s="899" t="str">
        <f>IF(D79=0,"0-0",(VLOOKUP(D79,'CONSOLIDADO PLAN DESARROLLO'!$EL$9:$ET$304,3,0)))</f>
        <v>No.  de Laboratorios dotados</v>
      </c>
      <c r="G79" s="902">
        <f>IF(D79=0,"0-0",(VLOOKUP(D79,'CONSOLIDADO PLAN DESARROLLO'!$EL$9:$ET$304,4,0)))</f>
        <v>0</v>
      </c>
      <c r="H79" s="905">
        <f>IF(D79=0,"0-0",(VLOOKUP(D79,'CONSOLIDADO PLAN DESARROLLO'!$EL$9:$ET$304,5,0)))</f>
        <v>1</v>
      </c>
      <c r="I79" s="908">
        <f>IF(D79=0,"0-0",(VLOOKUP(D79,'CONSOLIDADO PLAN DESARROLLO'!$EL$9:$ET$304,$R$3,0)))</f>
        <v>0</v>
      </c>
      <c r="J79" s="909"/>
      <c r="K79" s="920"/>
      <c r="L79" s="923">
        <v>0.1</v>
      </c>
      <c r="M79" s="819" t="s">
        <v>1933</v>
      </c>
      <c r="N79" s="817" t="s">
        <v>1934</v>
      </c>
      <c r="O79" s="821">
        <v>1</v>
      </c>
      <c r="P79" s="46"/>
      <c r="Q79" s="47">
        <v>0</v>
      </c>
      <c r="R79" s="926">
        <v>0</v>
      </c>
      <c r="S79" s="48">
        <v>0</v>
      </c>
      <c r="T79" s="914">
        <v>0</v>
      </c>
      <c r="U79" s="48">
        <v>0</v>
      </c>
      <c r="V79" s="914">
        <v>0</v>
      </c>
      <c r="W79" s="48">
        <v>0</v>
      </c>
      <c r="X79" s="914">
        <f>+Y80+Y82</f>
        <v>51938.087</v>
      </c>
      <c r="Y79" s="49"/>
      <c r="Z79" s="914">
        <v>0</v>
      </c>
      <c r="AA79" s="48">
        <v>0</v>
      </c>
      <c r="AB79" s="914">
        <v>0</v>
      </c>
      <c r="AC79" s="48">
        <v>0</v>
      </c>
      <c r="AD79" s="914">
        <v>0</v>
      </c>
      <c r="AE79" s="48">
        <v>0</v>
      </c>
      <c r="AF79" s="914">
        <f>+AG82</f>
        <v>17280</v>
      </c>
      <c r="AG79" s="50"/>
      <c r="AH79" s="914">
        <v>0</v>
      </c>
      <c r="AI79" s="48">
        <v>0</v>
      </c>
      <c r="AJ79" s="917">
        <f>+R79+T79+V79+X79+Z79+AB79+AD79+AF79+AH79</f>
        <v>69218.087</v>
      </c>
      <c r="AK79" s="104">
        <f>AC79+AE79+AG79+S79+U79+W79+Y79+AA79+AI79</f>
        <v>0</v>
      </c>
      <c r="AL79" s="51">
        <v>0</v>
      </c>
      <c r="AM79" s="52">
        <v>0</v>
      </c>
      <c r="AN79" s="52">
        <v>0</v>
      </c>
      <c r="AO79" s="52">
        <v>0</v>
      </c>
      <c r="AP79" s="52">
        <v>0</v>
      </c>
      <c r="AQ79" s="52">
        <v>0</v>
      </c>
      <c r="AR79" s="53">
        <f t="shared" ref="AR79:AR84" si="193">SUM(AL79:AQ79)</f>
        <v>0</v>
      </c>
      <c r="AS79" s="54">
        <v>0</v>
      </c>
      <c r="AT79" s="52">
        <v>0</v>
      </c>
      <c r="AU79" s="53">
        <f t="shared" ref="AU79:AU83" si="194">SUM(AS79:AT79)</f>
        <v>0</v>
      </c>
      <c r="AV79" s="54">
        <v>0</v>
      </c>
      <c r="AW79" s="52">
        <v>0</v>
      </c>
      <c r="AX79" s="52">
        <v>0</v>
      </c>
      <c r="AY79" s="52">
        <v>0</v>
      </c>
      <c r="AZ79" s="55">
        <v>0</v>
      </c>
      <c r="BA79" s="56"/>
      <c r="BB79" s="56"/>
      <c r="BC79" s="57"/>
    </row>
    <row r="80" spans="1:55" ht="17.25" customHeight="1" x14ac:dyDescent="0.2">
      <c r="A80" s="885"/>
      <c r="B80" s="887"/>
      <c r="C80" s="890"/>
      <c r="D80" s="893"/>
      <c r="E80" s="897"/>
      <c r="F80" s="899"/>
      <c r="G80" s="902"/>
      <c r="H80" s="905"/>
      <c r="I80" s="910"/>
      <c r="J80" s="911"/>
      <c r="K80" s="920"/>
      <c r="L80" s="924"/>
      <c r="M80" s="819" t="s">
        <v>1952</v>
      </c>
      <c r="N80" s="817" t="s">
        <v>1934</v>
      </c>
      <c r="O80" s="821">
        <v>1</v>
      </c>
      <c r="P80" s="46"/>
      <c r="Q80" s="47">
        <v>1</v>
      </c>
      <c r="R80" s="927"/>
      <c r="S80" s="48">
        <v>0</v>
      </c>
      <c r="T80" s="915"/>
      <c r="U80" s="48">
        <v>0</v>
      </c>
      <c r="V80" s="915"/>
      <c r="W80" s="48">
        <v>0</v>
      </c>
      <c r="X80" s="915"/>
      <c r="Y80" s="49">
        <f>41938087/1000</f>
        <v>41938.087</v>
      </c>
      <c r="Z80" s="915"/>
      <c r="AA80" s="48">
        <v>0</v>
      </c>
      <c r="AB80" s="915"/>
      <c r="AC80" s="48">
        <v>0</v>
      </c>
      <c r="AD80" s="915"/>
      <c r="AE80" s="48">
        <v>0</v>
      </c>
      <c r="AF80" s="915"/>
      <c r="AG80" s="50"/>
      <c r="AH80" s="915"/>
      <c r="AI80" s="48">
        <v>0</v>
      </c>
      <c r="AJ80" s="918"/>
      <c r="AK80" s="104">
        <f t="shared" ref="AK80:AK84" si="195">AC80+AE80+AG80+S80+U80+W80+Y80+AA80+AI80</f>
        <v>41938.087</v>
      </c>
      <c r="AL80" s="51">
        <v>2448</v>
      </c>
      <c r="AM80" s="52">
        <v>3831</v>
      </c>
      <c r="AN80" s="52">
        <v>3975</v>
      </c>
      <c r="AO80" s="52">
        <v>7568</v>
      </c>
      <c r="AP80" s="52">
        <v>13915</v>
      </c>
      <c r="AQ80" s="52">
        <v>2134</v>
      </c>
      <c r="AR80" s="53">
        <f t="shared" si="193"/>
        <v>33871</v>
      </c>
      <c r="AS80" s="54">
        <v>17421</v>
      </c>
      <c r="AT80" s="52">
        <v>16450</v>
      </c>
      <c r="AU80" s="53">
        <f t="shared" si="194"/>
        <v>33871</v>
      </c>
      <c r="AV80" s="54">
        <v>0</v>
      </c>
      <c r="AW80" s="52">
        <v>0</v>
      </c>
      <c r="AX80" s="52">
        <v>719</v>
      </c>
      <c r="AY80" s="52">
        <v>0</v>
      </c>
      <c r="AZ80" s="55">
        <v>0</v>
      </c>
      <c r="BA80" s="56" t="s">
        <v>2019</v>
      </c>
      <c r="BB80" s="56" t="s">
        <v>2010</v>
      </c>
      <c r="BC80" s="56" t="s">
        <v>2010</v>
      </c>
    </row>
    <row r="81" spans="1:55" ht="22.5" x14ac:dyDescent="0.2">
      <c r="A81" s="885"/>
      <c r="B81" s="887"/>
      <c r="C81" s="890"/>
      <c r="D81" s="893"/>
      <c r="E81" s="897"/>
      <c r="F81" s="899"/>
      <c r="G81" s="902"/>
      <c r="H81" s="905"/>
      <c r="I81" s="910"/>
      <c r="J81" s="911"/>
      <c r="K81" s="920"/>
      <c r="L81" s="924"/>
      <c r="M81" s="819" t="s">
        <v>1953</v>
      </c>
      <c r="N81" s="817" t="s">
        <v>1934</v>
      </c>
      <c r="O81" s="821">
        <v>1</v>
      </c>
      <c r="P81" s="46"/>
      <c r="Q81" s="47">
        <v>0</v>
      </c>
      <c r="R81" s="927"/>
      <c r="S81" s="48">
        <v>0</v>
      </c>
      <c r="T81" s="915"/>
      <c r="U81" s="48">
        <v>0</v>
      </c>
      <c r="V81" s="915"/>
      <c r="W81" s="48">
        <v>0</v>
      </c>
      <c r="X81" s="915"/>
      <c r="Y81" s="49"/>
      <c r="Z81" s="915"/>
      <c r="AA81" s="48">
        <v>0</v>
      </c>
      <c r="AB81" s="915"/>
      <c r="AC81" s="48">
        <v>0</v>
      </c>
      <c r="AD81" s="915"/>
      <c r="AE81" s="48">
        <v>0</v>
      </c>
      <c r="AF81" s="915"/>
      <c r="AG81" s="50"/>
      <c r="AH81" s="915"/>
      <c r="AI81" s="48">
        <v>0</v>
      </c>
      <c r="AJ81" s="918"/>
      <c r="AK81" s="104">
        <f t="shared" si="195"/>
        <v>0</v>
      </c>
      <c r="AL81" s="51">
        <v>0</v>
      </c>
      <c r="AM81" s="52">
        <v>0</v>
      </c>
      <c r="AN81" s="52">
        <v>0</v>
      </c>
      <c r="AO81" s="52">
        <v>0</v>
      </c>
      <c r="AP81" s="52">
        <v>0</v>
      </c>
      <c r="AQ81" s="52">
        <v>0</v>
      </c>
      <c r="AR81" s="53">
        <f t="shared" si="193"/>
        <v>0</v>
      </c>
      <c r="AS81" s="54">
        <v>0</v>
      </c>
      <c r="AT81" s="52">
        <v>0</v>
      </c>
      <c r="AU81" s="53">
        <f t="shared" si="194"/>
        <v>0</v>
      </c>
      <c r="AV81" s="54">
        <v>0</v>
      </c>
      <c r="AW81" s="52">
        <v>0</v>
      </c>
      <c r="AX81" s="52">
        <v>0</v>
      </c>
      <c r="AY81" s="52">
        <v>0</v>
      </c>
      <c r="AZ81" s="55">
        <v>0</v>
      </c>
      <c r="BA81" s="56"/>
      <c r="BB81" s="56"/>
      <c r="BC81" s="57"/>
    </row>
    <row r="82" spans="1:55" ht="17.25" customHeight="1" x14ac:dyDescent="0.2">
      <c r="A82" s="885"/>
      <c r="B82" s="887"/>
      <c r="C82" s="890"/>
      <c r="D82" s="893"/>
      <c r="E82" s="897"/>
      <c r="F82" s="899"/>
      <c r="G82" s="902"/>
      <c r="H82" s="905"/>
      <c r="I82" s="910"/>
      <c r="J82" s="911"/>
      <c r="K82" s="920"/>
      <c r="L82" s="924"/>
      <c r="M82" s="819" t="s">
        <v>1954</v>
      </c>
      <c r="N82" s="817" t="s">
        <v>1934</v>
      </c>
      <c r="O82" s="821">
        <v>1</v>
      </c>
      <c r="P82" s="46"/>
      <c r="Q82" s="47">
        <v>1</v>
      </c>
      <c r="R82" s="927"/>
      <c r="S82" s="48">
        <v>0</v>
      </c>
      <c r="T82" s="915"/>
      <c r="U82" s="48">
        <v>0</v>
      </c>
      <c r="V82" s="915"/>
      <c r="W82" s="48">
        <v>0</v>
      </c>
      <c r="X82" s="915"/>
      <c r="Y82" s="49">
        <f>10000000/1000</f>
        <v>10000</v>
      </c>
      <c r="Z82" s="915"/>
      <c r="AA82" s="48">
        <v>0</v>
      </c>
      <c r="AB82" s="915"/>
      <c r="AC82" s="48">
        <v>0</v>
      </c>
      <c r="AD82" s="915"/>
      <c r="AE82" s="48">
        <v>0</v>
      </c>
      <c r="AF82" s="915"/>
      <c r="AG82" s="50">
        <f>17280000/1000</f>
        <v>17280</v>
      </c>
      <c r="AH82" s="915"/>
      <c r="AI82" s="48">
        <v>0</v>
      </c>
      <c r="AJ82" s="918"/>
      <c r="AK82" s="104">
        <f t="shared" si="195"/>
        <v>27280</v>
      </c>
      <c r="AL82" s="51">
        <v>2448</v>
      </c>
      <c r="AM82" s="52">
        <v>3831</v>
      </c>
      <c r="AN82" s="52">
        <v>3975</v>
      </c>
      <c r="AO82" s="52">
        <v>7568</v>
      </c>
      <c r="AP82" s="52">
        <v>13915</v>
      </c>
      <c r="AQ82" s="52">
        <v>2134</v>
      </c>
      <c r="AR82" s="53">
        <f t="shared" si="193"/>
        <v>33871</v>
      </c>
      <c r="AS82" s="54">
        <v>17421</v>
      </c>
      <c r="AT82" s="52">
        <v>16450</v>
      </c>
      <c r="AU82" s="53">
        <f t="shared" si="194"/>
        <v>33871</v>
      </c>
      <c r="AV82" s="54">
        <v>0</v>
      </c>
      <c r="AW82" s="52">
        <v>0</v>
      </c>
      <c r="AX82" s="52">
        <v>719</v>
      </c>
      <c r="AY82" s="52">
        <v>0</v>
      </c>
      <c r="AZ82" s="55">
        <v>0</v>
      </c>
      <c r="BA82" s="56" t="s">
        <v>2020</v>
      </c>
      <c r="BB82" s="56" t="s">
        <v>2010</v>
      </c>
      <c r="BC82" s="56" t="s">
        <v>2010</v>
      </c>
    </row>
    <row r="83" spans="1:55" ht="17.25" customHeight="1" x14ac:dyDescent="0.2">
      <c r="A83" s="885"/>
      <c r="B83" s="887"/>
      <c r="C83" s="890"/>
      <c r="D83" s="893"/>
      <c r="E83" s="897"/>
      <c r="F83" s="899"/>
      <c r="G83" s="902"/>
      <c r="H83" s="905"/>
      <c r="I83" s="910"/>
      <c r="J83" s="911"/>
      <c r="K83" s="920"/>
      <c r="L83" s="924"/>
      <c r="M83" s="175"/>
      <c r="N83" s="176"/>
      <c r="O83" s="177"/>
      <c r="P83" s="46"/>
      <c r="Q83" s="47"/>
      <c r="R83" s="927"/>
      <c r="S83" s="48">
        <v>0</v>
      </c>
      <c r="T83" s="915"/>
      <c r="U83" s="48">
        <v>0</v>
      </c>
      <c r="V83" s="915"/>
      <c r="W83" s="48">
        <v>0</v>
      </c>
      <c r="X83" s="915"/>
      <c r="Y83" s="49"/>
      <c r="Z83" s="915"/>
      <c r="AA83" s="48">
        <v>0</v>
      </c>
      <c r="AB83" s="915"/>
      <c r="AC83" s="48">
        <v>0</v>
      </c>
      <c r="AD83" s="915"/>
      <c r="AE83" s="48">
        <v>0</v>
      </c>
      <c r="AF83" s="915"/>
      <c r="AG83" s="50"/>
      <c r="AH83" s="915"/>
      <c r="AI83" s="48">
        <v>0</v>
      </c>
      <c r="AJ83" s="918"/>
      <c r="AK83" s="104">
        <f t="shared" si="195"/>
        <v>0</v>
      </c>
      <c r="AL83" s="51">
        <v>0</v>
      </c>
      <c r="AM83" s="52">
        <v>0</v>
      </c>
      <c r="AN83" s="52">
        <v>0</v>
      </c>
      <c r="AO83" s="52">
        <v>0</v>
      </c>
      <c r="AP83" s="52">
        <v>0</v>
      </c>
      <c r="AQ83" s="52">
        <v>0</v>
      </c>
      <c r="AR83" s="53">
        <f t="shared" si="193"/>
        <v>0</v>
      </c>
      <c r="AS83" s="54">
        <v>0</v>
      </c>
      <c r="AT83" s="52">
        <v>0</v>
      </c>
      <c r="AU83" s="53">
        <f t="shared" si="194"/>
        <v>0</v>
      </c>
      <c r="AV83" s="54">
        <v>0</v>
      </c>
      <c r="AW83" s="52">
        <v>0</v>
      </c>
      <c r="AX83" s="52">
        <v>0</v>
      </c>
      <c r="AY83" s="52">
        <v>0</v>
      </c>
      <c r="AZ83" s="55">
        <v>0</v>
      </c>
      <c r="BA83" s="56"/>
      <c r="BB83" s="56"/>
      <c r="BC83" s="57"/>
    </row>
    <row r="84" spans="1:55" ht="17.25" customHeight="1" x14ac:dyDescent="0.2">
      <c r="A84" s="885"/>
      <c r="B84" s="888"/>
      <c r="C84" s="891"/>
      <c r="D84" s="894"/>
      <c r="E84" s="897"/>
      <c r="F84" s="900"/>
      <c r="G84" s="903"/>
      <c r="H84" s="906"/>
      <c r="I84" s="910"/>
      <c r="J84" s="911"/>
      <c r="K84" s="921"/>
      <c r="L84" s="924"/>
      <c r="M84" s="178"/>
      <c r="N84" s="179"/>
      <c r="O84" s="180"/>
      <c r="P84" s="107"/>
      <c r="Q84" s="108"/>
      <c r="R84" s="927"/>
      <c r="S84" s="109"/>
      <c r="T84" s="915"/>
      <c r="U84" s="109"/>
      <c r="V84" s="915"/>
      <c r="W84" s="109"/>
      <c r="X84" s="915"/>
      <c r="Y84" s="110"/>
      <c r="Z84" s="915"/>
      <c r="AA84" s="110"/>
      <c r="AB84" s="915"/>
      <c r="AC84" s="110"/>
      <c r="AD84" s="915"/>
      <c r="AE84" s="110"/>
      <c r="AF84" s="915"/>
      <c r="AG84" s="111"/>
      <c r="AH84" s="915"/>
      <c r="AI84" s="110"/>
      <c r="AJ84" s="919"/>
      <c r="AK84" s="104">
        <f t="shared" si="195"/>
        <v>0</v>
      </c>
      <c r="AL84" s="51">
        <v>0</v>
      </c>
      <c r="AM84" s="52">
        <v>0</v>
      </c>
      <c r="AN84" s="52">
        <v>0</v>
      </c>
      <c r="AO84" s="52">
        <v>0</v>
      </c>
      <c r="AP84" s="52">
        <v>0</v>
      </c>
      <c r="AQ84" s="52">
        <v>0</v>
      </c>
      <c r="AR84" s="53">
        <f t="shared" si="193"/>
        <v>0</v>
      </c>
      <c r="AS84" s="54">
        <v>0</v>
      </c>
      <c r="AT84" s="52">
        <v>0</v>
      </c>
      <c r="AU84" s="53">
        <f>SUM(AS84:AT84)</f>
        <v>0</v>
      </c>
      <c r="AV84" s="54">
        <v>0</v>
      </c>
      <c r="AW84" s="52">
        <v>0</v>
      </c>
      <c r="AX84" s="52">
        <v>0</v>
      </c>
      <c r="AY84" s="52">
        <v>0</v>
      </c>
      <c r="AZ84" s="55">
        <v>0</v>
      </c>
      <c r="BA84" s="116"/>
      <c r="BB84" s="116"/>
      <c r="BC84" s="117"/>
    </row>
    <row r="85" spans="1:55" ht="9.9499999999999993" customHeight="1" thickBot="1" x14ac:dyDescent="0.25">
      <c r="A85" s="886"/>
      <c r="B85" s="889"/>
      <c r="C85" s="892"/>
      <c r="D85" s="895"/>
      <c r="E85" s="898"/>
      <c r="F85" s="901"/>
      <c r="G85" s="904"/>
      <c r="H85" s="907"/>
      <c r="I85" s="912"/>
      <c r="J85" s="913"/>
      <c r="K85" s="922"/>
      <c r="L85" s="925"/>
      <c r="M85" s="181"/>
      <c r="N85" s="182"/>
      <c r="O85" s="183"/>
      <c r="P85" s="118"/>
      <c r="Q85" s="118"/>
      <c r="R85" s="928"/>
      <c r="S85" s="184"/>
      <c r="T85" s="916"/>
      <c r="U85" s="185"/>
      <c r="V85" s="916"/>
      <c r="W85" s="185"/>
      <c r="X85" s="916"/>
      <c r="Y85" s="185"/>
      <c r="Z85" s="916"/>
      <c r="AA85" s="185"/>
      <c r="AB85" s="916"/>
      <c r="AC85" s="185"/>
      <c r="AD85" s="916"/>
      <c r="AE85" s="185"/>
      <c r="AF85" s="916"/>
      <c r="AG85" s="186"/>
      <c r="AH85" s="916"/>
      <c r="AI85" s="185"/>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customHeight="1" x14ac:dyDescent="0.2">
      <c r="A86" s="157"/>
      <c r="B86" s="193"/>
      <c r="C86" s="193"/>
      <c r="D86" s="193"/>
      <c r="E86" s="193"/>
      <c r="F86" s="193"/>
      <c r="G86" s="193"/>
      <c r="H86" s="193"/>
      <c r="I86" s="929"/>
      <c r="J86" s="929"/>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customHeight="1" x14ac:dyDescent="0.2">
      <c r="A87" s="884">
        <v>7</v>
      </c>
      <c r="B87" s="162" t="s">
        <v>1706</v>
      </c>
      <c r="C87" s="163" t="s">
        <v>1707</v>
      </c>
      <c r="D87" s="164" t="s">
        <v>21</v>
      </c>
      <c r="E87" s="164" t="s">
        <v>1895</v>
      </c>
      <c r="F87" s="163" t="s">
        <v>1708</v>
      </c>
      <c r="G87" s="165" t="s">
        <v>1680</v>
      </c>
      <c r="H87" s="165" t="s">
        <v>1681</v>
      </c>
      <c r="I87" s="166" t="s">
        <v>1911</v>
      </c>
      <c r="J87" s="167">
        <f>+$N$3</f>
        <v>2017</v>
      </c>
      <c r="K87" s="165" t="s">
        <v>1928</v>
      </c>
      <c r="L87" s="166" t="s">
        <v>1991</v>
      </c>
      <c r="M87" s="163" t="s">
        <v>1709</v>
      </c>
      <c r="N87" s="163" t="s">
        <v>1710</v>
      </c>
      <c r="O87" s="163" t="s">
        <v>1711</v>
      </c>
      <c r="P87" s="163" t="s">
        <v>1712</v>
      </c>
      <c r="Q87" s="163" t="s">
        <v>1992</v>
      </c>
      <c r="R87" s="168">
        <f t="shared" ref="R87" si="196">SUM(R88:R94)</f>
        <v>0</v>
      </c>
      <c r="S87" s="169">
        <f t="shared" ref="S87" si="197">SUM(S88:S94)</f>
        <v>0</v>
      </c>
      <c r="T87" s="170">
        <f t="shared" ref="T87" si="198">SUM(T88:T94)</f>
        <v>0</v>
      </c>
      <c r="U87" s="171">
        <f t="shared" ref="U87" si="199">SUM(U88:U94)</f>
        <v>0</v>
      </c>
      <c r="V87" s="170">
        <f t="shared" ref="V87" si="200">SUM(V88:V94)</f>
        <v>0</v>
      </c>
      <c r="W87" s="171">
        <f t="shared" ref="W87" si="201">SUM(W88:W94)</f>
        <v>0</v>
      </c>
      <c r="X87" s="170">
        <f t="shared" ref="X87" si="202">SUM(X88:X94)</f>
        <v>0</v>
      </c>
      <c r="Y87" s="171">
        <f t="shared" ref="Y87" si="203">SUM(Y88:Y94)</f>
        <v>0</v>
      </c>
      <c r="Z87" s="170">
        <f t="shared" ref="Z87" si="204">SUM(Z88:Z94)</f>
        <v>0</v>
      </c>
      <c r="AA87" s="171">
        <f t="shared" ref="AA87" si="205">SUM(AA88:AA94)</f>
        <v>0</v>
      </c>
      <c r="AB87" s="170">
        <f t="shared" ref="AB87" si="206">SUM(AB88:AB94)</f>
        <v>0</v>
      </c>
      <c r="AC87" s="171">
        <f t="shared" ref="AC87" si="207">SUM(AC88:AC94)</f>
        <v>0</v>
      </c>
      <c r="AD87" s="170">
        <f t="shared" ref="AD87" si="208">SUM(AD88:AD94)</f>
        <v>0</v>
      </c>
      <c r="AE87" s="171">
        <f t="shared" ref="AE87" si="209">SUM(AE88:AE94)</f>
        <v>0</v>
      </c>
      <c r="AF87" s="170">
        <f t="shared" ref="AF87" si="210">SUM(AF88:AF94)</f>
        <v>0</v>
      </c>
      <c r="AG87" s="172">
        <f t="shared" ref="AG87:AI87" si="211">SUM(AG88:AG94)</f>
        <v>0</v>
      </c>
      <c r="AH87" s="170">
        <f t="shared" si="211"/>
        <v>0</v>
      </c>
      <c r="AI87" s="171">
        <f t="shared" si="211"/>
        <v>0</v>
      </c>
      <c r="AJ87" s="173">
        <f t="shared" ref="AJ87" si="212">SUM(AJ88:AJ94)</f>
        <v>0</v>
      </c>
      <c r="AK87" s="174">
        <f t="shared" ref="AK87" si="213">SUM(AK88:AK94)</f>
        <v>0</v>
      </c>
      <c r="AL87" s="41">
        <f t="shared" ref="AL87" si="214">SUM(AL88:AL94)</f>
        <v>0</v>
      </c>
      <c r="AM87" s="42">
        <f t="shared" ref="AM87" si="215">SUM(AM88:AM94)</f>
        <v>0</v>
      </c>
      <c r="AN87" s="42">
        <f t="shared" ref="AN87" si="216">SUM(AN88:AN94)</f>
        <v>0</v>
      </c>
      <c r="AO87" s="42">
        <f t="shared" ref="AO87" si="217">SUM(AO88:AO94)</f>
        <v>0</v>
      </c>
      <c r="AP87" s="42">
        <f t="shared" ref="AP87" si="218">SUM(AP88:AP94)</f>
        <v>0</v>
      </c>
      <c r="AQ87" s="42">
        <f t="shared" ref="AQ87" si="219">SUM(AQ88:AQ94)</f>
        <v>0</v>
      </c>
      <c r="AR87" s="43">
        <f t="shared" ref="AR87" si="220">SUM(AR88:AR94)</f>
        <v>0</v>
      </c>
      <c r="AS87" s="105">
        <f t="shared" ref="AS87" si="221">SUM(AS88:AS94)</f>
        <v>0</v>
      </c>
      <c r="AT87" s="42">
        <f t="shared" ref="AT87" si="222">SUM(AT88:AT94)</f>
        <v>0</v>
      </c>
      <c r="AU87" s="43">
        <f t="shared" ref="AU87" si="223">SUM(AU88:AU94)</f>
        <v>0</v>
      </c>
      <c r="AV87" s="105">
        <f t="shared" ref="AV87" si="224">SUM(AV88:AV94)</f>
        <v>0</v>
      </c>
      <c r="AW87" s="42">
        <f t="shared" ref="AW87" si="225">SUM(AW88:AW94)</f>
        <v>0</v>
      </c>
      <c r="AX87" s="42">
        <f t="shared" ref="AX87" si="226">SUM(AX88:AX94)</f>
        <v>0</v>
      </c>
      <c r="AY87" s="42">
        <f t="shared" ref="AY87" si="227">SUM(AY88:AY94)</f>
        <v>0</v>
      </c>
      <c r="AZ87" s="106">
        <f t="shared" ref="AZ87" si="228">SUM(AZ88:AZ94)</f>
        <v>0</v>
      </c>
      <c r="BA87" s="44" t="s">
        <v>1686</v>
      </c>
      <c r="BB87" s="44" t="s">
        <v>1994</v>
      </c>
      <c r="BC87" s="45" t="s">
        <v>1688</v>
      </c>
    </row>
    <row r="88" spans="1:55" ht="33.75" x14ac:dyDescent="0.2">
      <c r="A88" s="885"/>
      <c r="B88" s="887" t="str">
        <f>VLOOKUP($D$9,'PROYECTOS REGISTRADOS'!$A$2:$D$82,4,0)</f>
        <v>Mejoramiento de la Cobertura de Alcantarillado en el Área Urbana y Área Rural en el Municipio de Tocancipá, Cundinamarca, Centro Oriente</v>
      </c>
      <c r="C88" s="890" t="str">
        <f>VLOOKUP($D$9,'PROYECTOS REGISTRADOS'!$A$2:$D$82,3,0)</f>
        <v>2016-25817-0033</v>
      </c>
      <c r="D88" s="893" t="s">
        <v>1413</v>
      </c>
      <c r="E88" s="896" t="str">
        <f>IF(D88=0,"0-0",(VLOOKUP(D88,'CONSOLIDADO PLAN DESARROLLO'!$EL$9:$ET$304,2,0)))</f>
        <v>Terminar y poner en marcha de la PTAR Los Patos</v>
      </c>
      <c r="F88" s="899" t="str">
        <f>IF(D88=0,"0-0",(VLOOKUP(D88,'CONSOLIDADO PLAN DESARROLLO'!$EL$9:$ET$304,3,0)))</f>
        <v xml:space="preserve">No. de PTAR Los Patos terminada </v>
      </c>
      <c r="G88" s="902">
        <f>IF(D88=0,"0-0",(VLOOKUP(D88,'CONSOLIDADO PLAN DESARROLLO'!$EL$9:$ET$304,4,0)))</f>
        <v>0.4</v>
      </c>
      <c r="H88" s="905">
        <f>IF(D88=0,"0-0",(VLOOKUP(D88,'CONSOLIDADO PLAN DESARROLLO'!$EL$9:$ET$304,5,0)))</f>
        <v>1</v>
      </c>
      <c r="I88" s="908">
        <f>IF(D88=0,"0-0",(VLOOKUP(D88,'CONSOLIDADO PLAN DESARROLLO'!$EL$9:$ET$304,$R$3,0)))</f>
        <v>0.2</v>
      </c>
      <c r="J88" s="909"/>
      <c r="K88" s="920"/>
      <c r="L88" s="923">
        <v>0</v>
      </c>
      <c r="M88" s="836" t="s">
        <v>1933</v>
      </c>
      <c r="N88" s="817" t="s">
        <v>1934</v>
      </c>
      <c r="O88" s="821">
        <v>1</v>
      </c>
      <c r="P88" s="46"/>
      <c r="Q88" s="47">
        <v>0</v>
      </c>
      <c r="R88" s="926">
        <v>0</v>
      </c>
      <c r="S88" s="48">
        <v>0</v>
      </c>
      <c r="T88" s="914">
        <v>0</v>
      </c>
      <c r="U88" s="48">
        <v>0</v>
      </c>
      <c r="V88" s="914">
        <v>0</v>
      </c>
      <c r="W88" s="48">
        <v>0</v>
      </c>
      <c r="X88" s="914">
        <v>0</v>
      </c>
      <c r="Y88" s="48">
        <v>0</v>
      </c>
      <c r="Z88" s="914">
        <v>0</v>
      </c>
      <c r="AA88" s="48">
        <v>0</v>
      </c>
      <c r="AB88" s="914">
        <v>0</v>
      </c>
      <c r="AC88" s="48">
        <v>0</v>
      </c>
      <c r="AD88" s="914">
        <v>0</v>
      </c>
      <c r="AE88" s="48">
        <v>0</v>
      </c>
      <c r="AF88" s="914">
        <v>0</v>
      </c>
      <c r="AG88" s="48">
        <v>0</v>
      </c>
      <c r="AH88" s="914">
        <v>0</v>
      </c>
      <c r="AI88" s="48">
        <v>0</v>
      </c>
      <c r="AJ88" s="917">
        <f>+R88+T88+V88+X88+Z88+AB88+AD88+AF88+AH88</f>
        <v>0</v>
      </c>
      <c r="AK88" s="104">
        <f>AC88+AE88+AG88+S88+U88+W88+Y88+AA88+AI88</f>
        <v>0</v>
      </c>
      <c r="AL88" s="51">
        <v>0</v>
      </c>
      <c r="AM88" s="52">
        <v>0</v>
      </c>
      <c r="AN88" s="52">
        <v>0</v>
      </c>
      <c r="AO88" s="52">
        <v>0</v>
      </c>
      <c r="AP88" s="52">
        <v>0</v>
      </c>
      <c r="AQ88" s="52">
        <v>0</v>
      </c>
      <c r="AR88" s="53">
        <f t="shared" ref="AR88:AR93" si="229">SUM(AL88:AQ88)</f>
        <v>0</v>
      </c>
      <c r="AS88" s="54">
        <v>0</v>
      </c>
      <c r="AT88" s="52">
        <v>0</v>
      </c>
      <c r="AU88" s="53">
        <f t="shared" ref="AU88:AU92" si="230">SUM(AS88:AT88)</f>
        <v>0</v>
      </c>
      <c r="AV88" s="54">
        <v>0</v>
      </c>
      <c r="AW88" s="52">
        <v>0</v>
      </c>
      <c r="AX88" s="52">
        <v>0</v>
      </c>
      <c r="AY88" s="52">
        <v>0</v>
      </c>
      <c r="AZ88" s="55">
        <v>0</v>
      </c>
      <c r="BA88" s="56"/>
      <c r="BB88" s="56"/>
      <c r="BC88" s="57"/>
    </row>
    <row r="89" spans="1:55" ht="22.5" x14ac:dyDescent="0.2">
      <c r="A89" s="885"/>
      <c r="B89" s="887"/>
      <c r="C89" s="890"/>
      <c r="D89" s="893"/>
      <c r="E89" s="897"/>
      <c r="F89" s="899"/>
      <c r="G89" s="902"/>
      <c r="H89" s="905"/>
      <c r="I89" s="910"/>
      <c r="J89" s="911"/>
      <c r="K89" s="920"/>
      <c r="L89" s="924"/>
      <c r="M89" s="819" t="s">
        <v>1955</v>
      </c>
      <c r="N89" s="817" t="s">
        <v>1934</v>
      </c>
      <c r="O89" s="821">
        <v>1</v>
      </c>
      <c r="P89" s="46"/>
      <c r="Q89" s="47">
        <v>0</v>
      </c>
      <c r="R89" s="927"/>
      <c r="S89" s="48">
        <v>0</v>
      </c>
      <c r="T89" s="915"/>
      <c r="U89" s="48">
        <v>0</v>
      </c>
      <c r="V89" s="915"/>
      <c r="W89" s="48">
        <v>0</v>
      </c>
      <c r="X89" s="915"/>
      <c r="Y89" s="48">
        <v>0</v>
      </c>
      <c r="Z89" s="915"/>
      <c r="AA89" s="48">
        <v>0</v>
      </c>
      <c r="AB89" s="915"/>
      <c r="AC89" s="48">
        <v>0</v>
      </c>
      <c r="AD89" s="915"/>
      <c r="AE89" s="48">
        <v>0</v>
      </c>
      <c r="AF89" s="915"/>
      <c r="AG89" s="48">
        <v>0</v>
      </c>
      <c r="AH89" s="915"/>
      <c r="AI89" s="48">
        <v>0</v>
      </c>
      <c r="AJ89" s="918"/>
      <c r="AK89" s="104">
        <f t="shared" ref="AK89:AK93" si="231">AC89+AE89+AG89+S89+U89+W89+Y89+AA89+AI89</f>
        <v>0</v>
      </c>
      <c r="AL89" s="51">
        <v>0</v>
      </c>
      <c r="AM89" s="52">
        <v>0</v>
      </c>
      <c r="AN89" s="52">
        <v>0</v>
      </c>
      <c r="AO89" s="52">
        <v>0</v>
      </c>
      <c r="AP89" s="52">
        <v>0</v>
      </c>
      <c r="AQ89" s="52">
        <v>0</v>
      </c>
      <c r="AR89" s="53">
        <f t="shared" si="229"/>
        <v>0</v>
      </c>
      <c r="AS89" s="54">
        <v>0</v>
      </c>
      <c r="AT89" s="52">
        <v>0</v>
      </c>
      <c r="AU89" s="53">
        <f t="shared" si="230"/>
        <v>0</v>
      </c>
      <c r="AV89" s="54">
        <v>0</v>
      </c>
      <c r="AW89" s="52">
        <v>0</v>
      </c>
      <c r="AX89" s="52">
        <v>0</v>
      </c>
      <c r="AY89" s="52">
        <v>0</v>
      </c>
      <c r="AZ89" s="55">
        <v>0</v>
      </c>
      <c r="BA89" s="56"/>
      <c r="BB89" s="56"/>
      <c r="BC89" s="57"/>
    </row>
    <row r="90" spans="1:55" ht="33.75" x14ac:dyDescent="0.2">
      <c r="A90" s="885"/>
      <c r="B90" s="887"/>
      <c r="C90" s="890"/>
      <c r="D90" s="893"/>
      <c r="E90" s="897"/>
      <c r="F90" s="899"/>
      <c r="G90" s="902"/>
      <c r="H90" s="905"/>
      <c r="I90" s="910"/>
      <c r="J90" s="911"/>
      <c r="K90" s="920"/>
      <c r="L90" s="924"/>
      <c r="M90" s="819" t="s">
        <v>1956</v>
      </c>
      <c r="N90" s="817" t="s">
        <v>1934</v>
      </c>
      <c r="O90" s="821">
        <v>1</v>
      </c>
      <c r="P90" s="46"/>
      <c r="Q90" s="47">
        <v>0</v>
      </c>
      <c r="R90" s="927"/>
      <c r="S90" s="48">
        <v>0</v>
      </c>
      <c r="T90" s="915"/>
      <c r="U90" s="48">
        <v>0</v>
      </c>
      <c r="V90" s="915"/>
      <c r="W90" s="48">
        <v>0</v>
      </c>
      <c r="X90" s="915"/>
      <c r="Y90" s="48">
        <v>0</v>
      </c>
      <c r="Z90" s="915"/>
      <c r="AA90" s="48">
        <v>0</v>
      </c>
      <c r="AB90" s="915"/>
      <c r="AC90" s="48">
        <v>0</v>
      </c>
      <c r="AD90" s="915"/>
      <c r="AE90" s="48">
        <v>0</v>
      </c>
      <c r="AF90" s="915"/>
      <c r="AG90" s="48">
        <v>0</v>
      </c>
      <c r="AH90" s="915"/>
      <c r="AI90" s="48">
        <v>0</v>
      </c>
      <c r="AJ90" s="918"/>
      <c r="AK90" s="104">
        <f t="shared" si="231"/>
        <v>0</v>
      </c>
      <c r="AL90" s="51">
        <v>0</v>
      </c>
      <c r="AM90" s="52">
        <v>0</v>
      </c>
      <c r="AN90" s="52">
        <v>0</v>
      </c>
      <c r="AO90" s="52">
        <v>0</v>
      </c>
      <c r="AP90" s="52">
        <v>0</v>
      </c>
      <c r="AQ90" s="52">
        <v>0</v>
      </c>
      <c r="AR90" s="53">
        <f t="shared" si="229"/>
        <v>0</v>
      </c>
      <c r="AS90" s="54">
        <v>0</v>
      </c>
      <c r="AT90" s="52">
        <v>0</v>
      </c>
      <c r="AU90" s="53">
        <f t="shared" si="230"/>
        <v>0</v>
      </c>
      <c r="AV90" s="54">
        <v>0</v>
      </c>
      <c r="AW90" s="52">
        <v>0</v>
      </c>
      <c r="AX90" s="52">
        <v>0</v>
      </c>
      <c r="AY90" s="52">
        <v>0</v>
      </c>
      <c r="AZ90" s="55">
        <v>0</v>
      </c>
      <c r="BA90" s="56"/>
      <c r="BB90" s="56"/>
      <c r="BC90" s="57"/>
    </row>
    <row r="91" spans="1:55" ht="17.25" customHeight="1" x14ac:dyDescent="0.2">
      <c r="A91" s="885"/>
      <c r="B91" s="887"/>
      <c r="C91" s="890"/>
      <c r="D91" s="893"/>
      <c r="E91" s="897"/>
      <c r="F91" s="899"/>
      <c r="G91" s="902"/>
      <c r="H91" s="905"/>
      <c r="I91" s="910"/>
      <c r="J91" s="911"/>
      <c r="K91" s="920"/>
      <c r="L91" s="924"/>
      <c r="M91" s="175"/>
      <c r="N91" s="176"/>
      <c r="O91" s="177"/>
      <c r="P91" s="46"/>
      <c r="Q91" s="47"/>
      <c r="R91" s="927"/>
      <c r="S91" s="48">
        <v>0</v>
      </c>
      <c r="T91" s="915"/>
      <c r="U91" s="48">
        <v>0</v>
      </c>
      <c r="V91" s="915"/>
      <c r="W91" s="48">
        <v>0</v>
      </c>
      <c r="X91" s="915"/>
      <c r="Y91" s="48">
        <v>0</v>
      </c>
      <c r="Z91" s="915"/>
      <c r="AA91" s="48">
        <v>0</v>
      </c>
      <c r="AB91" s="915"/>
      <c r="AC91" s="48">
        <v>0</v>
      </c>
      <c r="AD91" s="915"/>
      <c r="AE91" s="48">
        <v>0</v>
      </c>
      <c r="AF91" s="915"/>
      <c r="AG91" s="48">
        <v>0</v>
      </c>
      <c r="AH91" s="915"/>
      <c r="AI91" s="48">
        <v>0</v>
      </c>
      <c r="AJ91" s="918"/>
      <c r="AK91" s="104">
        <f t="shared" si="231"/>
        <v>0</v>
      </c>
      <c r="AL91" s="51">
        <v>0</v>
      </c>
      <c r="AM91" s="52">
        <v>0</v>
      </c>
      <c r="AN91" s="52">
        <v>0</v>
      </c>
      <c r="AO91" s="52">
        <v>0</v>
      </c>
      <c r="AP91" s="52">
        <v>0</v>
      </c>
      <c r="AQ91" s="52">
        <v>0</v>
      </c>
      <c r="AR91" s="53">
        <f t="shared" si="229"/>
        <v>0</v>
      </c>
      <c r="AS91" s="54">
        <v>0</v>
      </c>
      <c r="AT91" s="52">
        <v>0</v>
      </c>
      <c r="AU91" s="53">
        <f t="shared" si="230"/>
        <v>0</v>
      </c>
      <c r="AV91" s="54">
        <v>0</v>
      </c>
      <c r="AW91" s="52">
        <v>0</v>
      </c>
      <c r="AX91" s="52">
        <v>0</v>
      </c>
      <c r="AY91" s="52">
        <v>0</v>
      </c>
      <c r="AZ91" s="55">
        <v>0</v>
      </c>
      <c r="BA91" s="56"/>
      <c r="BB91" s="56"/>
      <c r="BC91" s="57"/>
    </row>
    <row r="92" spans="1:55" ht="17.25" customHeight="1" x14ac:dyDescent="0.2">
      <c r="A92" s="885"/>
      <c r="B92" s="887"/>
      <c r="C92" s="890"/>
      <c r="D92" s="893"/>
      <c r="E92" s="897"/>
      <c r="F92" s="899"/>
      <c r="G92" s="902"/>
      <c r="H92" s="905"/>
      <c r="I92" s="910"/>
      <c r="J92" s="911"/>
      <c r="K92" s="920"/>
      <c r="L92" s="924"/>
      <c r="M92" s="175"/>
      <c r="N92" s="176"/>
      <c r="O92" s="177"/>
      <c r="P92" s="46"/>
      <c r="Q92" s="47"/>
      <c r="R92" s="927"/>
      <c r="S92" s="48">
        <v>0</v>
      </c>
      <c r="T92" s="915"/>
      <c r="U92" s="48">
        <v>0</v>
      </c>
      <c r="V92" s="915"/>
      <c r="W92" s="48">
        <v>0</v>
      </c>
      <c r="X92" s="915"/>
      <c r="Y92" s="48">
        <v>0</v>
      </c>
      <c r="Z92" s="915"/>
      <c r="AA92" s="48">
        <v>0</v>
      </c>
      <c r="AB92" s="915"/>
      <c r="AC92" s="48">
        <v>0</v>
      </c>
      <c r="AD92" s="915"/>
      <c r="AE92" s="48">
        <v>0</v>
      </c>
      <c r="AF92" s="915"/>
      <c r="AG92" s="48">
        <v>0</v>
      </c>
      <c r="AH92" s="915"/>
      <c r="AI92" s="48">
        <v>0</v>
      </c>
      <c r="AJ92" s="918"/>
      <c r="AK92" s="104">
        <f t="shared" si="231"/>
        <v>0</v>
      </c>
      <c r="AL92" s="51">
        <v>0</v>
      </c>
      <c r="AM92" s="52">
        <v>0</v>
      </c>
      <c r="AN92" s="52">
        <v>0</v>
      </c>
      <c r="AO92" s="52">
        <v>0</v>
      </c>
      <c r="AP92" s="52">
        <v>0</v>
      </c>
      <c r="AQ92" s="52">
        <v>0</v>
      </c>
      <c r="AR92" s="53">
        <f t="shared" si="229"/>
        <v>0</v>
      </c>
      <c r="AS92" s="54">
        <v>0</v>
      </c>
      <c r="AT92" s="52">
        <v>0</v>
      </c>
      <c r="AU92" s="53">
        <f t="shared" si="230"/>
        <v>0</v>
      </c>
      <c r="AV92" s="54">
        <v>0</v>
      </c>
      <c r="AW92" s="52">
        <v>0</v>
      </c>
      <c r="AX92" s="52">
        <v>0</v>
      </c>
      <c r="AY92" s="52">
        <v>0</v>
      </c>
      <c r="AZ92" s="55">
        <v>0</v>
      </c>
      <c r="BA92" s="56"/>
      <c r="BB92" s="56"/>
      <c r="BC92" s="57"/>
    </row>
    <row r="93" spans="1:55" ht="17.25" customHeight="1" x14ac:dyDescent="0.2">
      <c r="A93" s="885"/>
      <c r="B93" s="888"/>
      <c r="C93" s="891"/>
      <c r="D93" s="894"/>
      <c r="E93" s="897"/>
      <c r="F93" s="900"/>
      <c r="G93" s="903"/>
      <c r="H93" s="906"/>
      <c r="I93" s="910"/>
      <c r="J93" s="911"/>
      <c r="K93" s="921"/>
      <c r="L93" s="924"/>
      <c r="M93" s="178"/>
      <c r="N93" s="179"/>
      <c r="O93" s="180"/>
      <c r="P93" s="107"/>
      <c r="Q93" s="108"/>
      <c r="R93" s="927"/>
      <c r="S93" s="109">
        <v>0</v>
      </c>
      <c r="T93" s="915"/>
      <c r="U93" s="109">
        <v>0</v>
      </c>
      <c r="V93" s="915"/>
      <c r="W93" s="109">
        <v>0</v>
      </c>
      <c r="X93" s="915"/>
      <c r="Y93" s="109">
        <v>0</v>
      </c>
      <c r="Z93" s="915"/>
      <c r="AA93" s="109">
        <v>0</v>
      </c>
      <c r="AB93" s="915"/>
      <c r="AC93" s="109">
        <v>0</v>
      </c>
      <c r="AD93" s="915"/>
      <c r="AE93" s="109">
        <v>0</v>
      </c>
      <c r="AF93" s="915"/>
      <c r="AG93" s="109">
        <v>0</v>
      </c>
      <c r="AH93" s="915"/>
      <c r="AI93" s="109">
        <v>0</v>
      </c>
      <c r="AJ93" s="919"/>
      <c r="AK93" s="104">
        <f t="shared" si="231"/>
        <v>0</v>
      </c>
      <c r="AL93" s="51">
        <v>0</v>
      </c>
      <c r="AM93" s="52">
        <v>0</v>
      </c>
      <c r="AN93" s="52">
        <v>0</v>
      </c>
      <c r="AO93" s="52">
        <v>0</v>
      </c>
      <c r="AP93" s="52">
        <v>0</v>
      </c>
      <c r="AQ93" s="52">
        <v>0</v>
      </c>
      <c r="AR93" s="53">
        <f t="shared" si="229"/>
        <v>0</v>
      </c>
      <c r="AS93" s="54">
        <v>0</v>
      </c>
      <c r="AT93" s="52">
        <v>0</v>
      </c>
      <c r="AU93" s="53">
        <f>SUM(AS93:AT93)</f>
        <v>0</v>
      </c>
      <c r="AV93" s="54">
        <v>0</v>
      </c>
      <c r="AW93" s="52">
        <v>0</v>
      </c>
      <c r="AX93" s="52">
        <v>0</v>
      </c>
      <c r="AY93" s="52">
        <v>0</v>
      </c>
      <c r="AZ93" s="55">
        <v>0</v>
      </c>
      <c r="BA93" s="116"/>
      <c r="BB93" s="116"/>
      <c r="BC93" s="117"/>
    </row>
    <row r="94" spans="1:55" ht="9.9499999999999993" customHeight="1" thickBot="1" x14ac:dyDescent="0.25">
      <c r="A94" s="886"/>
      <c r="B94" s="889"/>
      <c r="C94" s="892"/>
      <c r="D94" s="895"/>
      <c r="E94" s="898"/>
      <c r="F94" s="901"/>
      <c r="G94" s="904"/>
      <c r="H94" s="907"/>
      <c r="I94" s="912"/>
      <c r="J94" s="913"/>
      <c r="K94" s="922"/>
      <c r="L94" s="925"/>
      <c r="M94" s="181"/>
      <c r="N94" s="182"/>
      <c r="O94" s="183"/>
      <c r="P94" s="118"/>
      <c r="Q94" s="118"/>
      <c r="R94" s="928"/>
      <c r="S94" s="184"/>
      <c r="T94" s="916"/>
      <c r="U94" s="185"/>
      <c r="V94" s="916"/>
      <c r="W94" s="185"/>
      <c r="X94" s="916"/>
      <c r="Y94" s="185"/>
      <c r="Z94" s="916"/>
      <c r="AA94" s="185"/>
      <c r="AB94" s="916"/>
      <c r="AC94" s="185"/>
      <c r="AD94" s="916"/>
      <c r="AE94" s="185"/>
      <c r="AF94" s="916"/>
      <c r="AG94" s="186"/>
      <c r="AH94" s="916"/>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x14ac:dyDescent="0.2">
      <c r="A95" s="157"/>
      <c r="B95" s="193"/>
      <c r="C95" s="193"/>
      <c r="D95" s="193"/>
      <c r="E95" s="193"/>
      <c r="F95" s="193"/>
      <c r="G95" s="193"/>
      <c r="H95" s="193"/>
      <c r="I95" s="929"/>
      <c r="J95" s="929"/>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x14ac:dyDescent="0.2">
      <c r="A96" s="884">
        <v>8</v>
      </c>
      <c r="B96" s="162" t="s">
        <v>1706</v>
      </c>
      <c r="C96" s="163" t="s">
        <v>1707</v>
      </c>
      <c r="D96" s="164" t="s">
        <v>21</v>
      </c>
      <c r="E96" s="164" t="s">
        <v>1895</v>
      </c>
      <c r="F96" s="163" t="s">
        <v>1708</v>
      </c>
      <c r="G96" s="165" t="s">
        <v>1680</v>
      </c>
      <c r="H96" s="165" t="s">
        <v>1681</v>
      </c>
      <c r="I96" s="166" t="s">
        <v>1911</v>
      </c>
      <c r="J96" s="167">
        <f>+$N$3</f>
        <v>2017</v>
      </c>
      <c r="K96" s="165" t="s">
        <v>1928</v>
      </c>
      <c r="L96" s="166" t="s">
        <v>1991</v>
      </c>
      <c r="M96" s="163" t="s">
        <v>1709</v>
      </c>
      <c r="N96" s="163" t="s">
        <v>1710</v>
      </c>
      <c r="O96" s="163" t="s">
        <v>1711</v>
      </c>
      <c r="P96" s="163" t="s">
        <v>1712</v>
      </c>
      <c r="Q96" s="163" t="s">
        <v>1992</v>
      </c>
      <c r="R96" s="168">
        <f t="shared" ref="R96" si="232">SUM(R97:R103)</f>
        <v>0</v>
      </c>
      <c r="S96" s="169">
        <f t="shared" ref="S96" si="233">SUM(S97:S103)</f>
        <v>0</v>
      </c>
      <c r="T96" s="170">
        <f t="shared" ref="T96" si="234">SUM(T97:T103)</f>
        <v>0</v>
      </c>
      <c r="U96" s="171">
        <f t="shared" ref="U96" si="235">SUM(U97:U103)</f>
        <v>0</v>
      </c>
      <c r="V96" s="170">
        <f t="shared" ref="V96" si="236">SUM(V97:V103)</f>
        <v>0</v>
      </c>
      <c r="W96" s="171">
        <f t="shared" ref="W96" si="237">SUM(W97:W103)</f>
        <v>0</v>
      </c>
      <c r="X96" s="170">
        <f t="shared" ref="X96" si="238">SUM(X97:X103)</f>
        <v>0</v>
      </c>
      <c r="Y96" s="171">
        <f t="shared" ref="Y96" si="239">SUM(Y97:Y103)</f>
        <v>0</v>
      </c>
      <c r="Z96" s="170">
        <f t="shared" ref="Z96" si="240">SUM(Z97:Z103)</f>
        <v>0</v>
      </c>
      <c r="AA96" s="171">
        <f t="shared" ref="AA96" si="241">SUM(AA97:AA103)</f>
        <v>0</v>
      </c>
      <c r="AB96" s="170">
        <f t="shared" ref="AB96" si="242">SUM(AB97:AB103)</f>
        <v>0</v>
      </c>
      <c r="AC96" s="171">
        <f t="shared" ref="AC96" si="243">SUM(AC97:AC103)</f>
        <v>0</v>
      </c>
      <c r="AD96" s="170">
        <f t="shared" ref="AD96" si="244">SUM(AD97:AD103)</f>
        <v>0</v>
      </c>
      <c r="AE96" s="171">
        <f t="shared" ref="AE96" si="245">SUM(AE97:AE103)</f>
        <v>0</v>
      </c>
      <c r="AF96" s="170">
        <f t="shared" ref="AF96" si="246">SUM(AF97:AF103)</f>
        <v>0</v>
      </c>
      <c r="AG96" s="172">
        <f t="shared" ref="AG96:AI96" si="247">SUM(AG97:AG103)</f>
        <v>0</v>
      </c>
      <c r="AH96" s="170">
        <f t="shared" si="247"/>
        <v>0</v>
      </c>
      <c r="AI96" s="171">
        <f t="shared" si="247"/>
        <v>0</v>
      </c>
      <c r="AJ96" s="173">
        <f t="shared" ref="AJ96" si="248">SUM(AJ97:AJ103)</f>
        <v>0</v>
      </c>
      <c r="AK96" s="174">
        <f t="shared" ref="AK96" si="249">SUM(AK97:AK103)</f>
        <v>0</v>
      </c>
      <c r="AL96" s="41">
        <f t="shared" ref="AL96" si="250">SUM(AL97:AL103)</f>
        <v>0</v>
      </c>
      <c r="AM96" s="42">
        <f t="shared" ref="AM96" si="251">SUM(AM97:AM103)</f>
        <v>0</v>
      </c>
      <c r="AN96" s="42">
        <f t="shared" ref="AN96" si="252">SUM(AN97:AN103)</f>
        <v>0</v>
      </c>
      <c r="AO96" s="42">
        <f t="shared" ref="AO96" si="253">SUM(AO97:AO103)</f>
        <v>0</v>
      </c>
      <c r="AP96" s="42">
        <f t="shared" ref="AP96" si="254">SUM(AP97:AP103)</f>
        <v>0</v>
      </c>
      <c r="AQ96" s="42">
        <f t="shared" ref="AQ96" si="255">SUM(AQ97:AQ103)</f>
        <v>0</v>
      </c>
      <c r="AR96" s="43">
        <f t="shared" ref="AR96" si="256">SUM(AR97:AR103)</f>
        <v>0</v>
      </c>
      <c r="AS96" s="105">
        <f t="shared" ref="AS96" si="257">SUM(AS97:AS103)</f>
        <v>0</v>
      </c>
      <c r="AT96" s="42">
        <f t="shared" ref="AT96" si="258">SUM(AT97:AT103)</f>
        <v>0</v>
      </c>
      <c r="AU96" s="43">
        <f t="shared" ref="AU96" si="259">SUM(AU97:AU103)</f>
        <v>0</v>
      </c>
      <c r="AV96" s="105">
        <f t="shared" ref="AV96" si="260">SUM(AV97:AV103)</f>
        <v>0</v>
      </c>
      <c r="AW96" s="42">
        <f t="shared" ref="AW96" si="261">SUM(AW97:AW103)</f>
        <v>0</v>
      </c>
      <c r="AX96" s="42">
        <f t="shared" ref="AX96" si="262">SUM(AX97:AX103)</f>
        <v>0</v>
      </c>
      <c r="AY96" s="42">
        <f t="shared" ref="AY96" si="263">SUM(AY97:AY103)</f>
        <v>0</v>
      </c>
      <c r="AZ96" s="106">
        <f t="shared" ref="AZ96" si="264">SUM(AZ97:AZ103)</f>
        <v>0</v>
      </c>
      <c r="BA96" s="44" t="s">
        <v>1686</v>
      </c>
      <c r="BB96" s="44" t="s">
        <v>1994</v>
      </c>
      <c r="BC96" s="45" t="s">
        <v>1688</v>
      </c>
    </row>
    <row r="97" spans="1:55" ht="33.75" x14ac:dyDescent="0.2">
      <c r="A97" s="885"/>
      <c r="B97" s="887" t="str">
        <f>VLOOKUP($D$9,'PROYECTOS REGISTRADOS'!$A$2:$D$82,4,0)</f>
        <v>Mejoramiento de la Cobertura de Alcantarillado en el Área Urbana y Área Rural en el Municipio de Tocancipá, Cundinamarca, Centro Oriente</v>
      </c>
      <c r="C97" s="890" t="str">
        <f>VLOOKUP($D$9,'PROYECTOS REGISTRADOS'!$A$2:$D$82,3,0)</f>
        <v>2016-25817-0033</v>
      </c>
      <c r="D97" s="893" t="s">
        <v>1417</v>
      </c>
      <c r="E97" s="896" t="str">
        <f>IF(D97=0,"0-0",(VLOOKUP(D97,'CONSOLIDADO PLAN DESARROLLO'!$EL$9:$ET$304,2,0)))</f>
        <v>Terminar y poner en marcha de la PTAR Los Patos</v>
      </c>
      <c r="F97" s="899" t="str">
        <f>IF(D97=0,"0-0",(VLOOKUP(D97,'CONSOLIDADO PLAN DESARROLLO'!$EL$9:$ET$304,3,0)))</f>
        <v>No. de PTAR Los Patos operando</v>
      </c>
      <c r="G97" s="902">
        <f>IF(D97=0,"0-0",(VLOOKUP(D97,'CONSOLIDADO PLAN DESARROLLO'!$EL$9:$ET$304,4,0)))</f>
        <v>0</v>
      </c>
      <c r="H97" s="905">
        <f>IF(D97=0,"0-0",(VLOOKUP(D97,'CONSOLIDADO PLAN DESARROLLO'!$EL$9:$ET$304,5,0)))</f>
        <v>1</v>
      </c>
      <c r="I97" s="908">
        <f>IF(D97=0,"0-0",(VLOOKUP(D97,'CONSOLIDADO PLAN DESARROLLO'!$EL$9:$ET$304,$R$3,0)))</f>
        <v>0.2</v>
      </c>
      <c r="J97" s="909"/>
      <c r="K97" s="920"/>
      <c r="L97" s="923">
        <v>0</v>
      </c>
      <c r="M97" s="819" t="s">
        <v>1933</v>
      </c>
      <c r="N97" s="817" t="s">
        <v>1934</v>
      </c>
      <c r="O97" s="821">
        <v>1</v>
      </c>
      <c r="P97" s="46"/>
      <c r="Q97" s="47">
        <v>0</v>
      </c>
      <c r="R97" s="926">
        <v>0</v>
      </c>
      <c r="S97" s="48">
        <v>0</v>
      </c>
      <c r="T97" s="914">
        <v>0</v>
      </c>
      <c r="U97" s="48">
        <v>0</v>
      </c>
      <c r="V97" s="914">
        <v>0</v>
      </c>
      <c r="W97" s="48">
        <v>0</v>
      </c>
      <c r="X97" s="914">
        <v>0</v>
      </c>
      <c r="Y97" s="48">
        <v>0</v>
      </c>
      <c r="Z97" s="914">
        <v>0</v>
      </c>
      <c r="AA97" s="48">
        <v>0</v>
      </c>
      <c r="AB97" s="914">
        <v>0</v>
      </c>
      <c r="AC97" s="48">
        <v>0</v>
      </c>
      <c r="AD97" s="914">
        <v>0</v>
      </c>
      <c r="AE97" s="48">
        <v>0</v>
      </c>
      <c r="AF97" s="914">
        <v>0</v>
      </c>
      <c r="AG97" s="48">
        <v>0</v>
      </c>
      <c r="AH97" s="914">
        <v>0</v>
      </c>
      <c r="AI97" s="48">
        <v>0</v>
      </c>
      <c r="AJ97" s="917">
        <f>+R97+T97+V97+X97+Z97+AB97+AD97+AF97+AH97</f>
        <v>0</v>
      </c>
      <c r="AK97" s="104">
        <f>AC97+AE97+AG97+S97+U97+W97+Y97+AA97+AI97</f>
        <v>0</v>
      </c>
      <c r="AL97" s="51">
        <v>0</v>
      </c>
      <c r="AM97" s="52">
        <v>0</v>
      </c>
      <c r="AN97" s="52">
        <v>0</v>
      </c>
      <c r="AO97" s="52">
        <v>0</v>
      </c>
      <c r="AP97" s="52">
        <v>0</v>
      </c>
      <c r="AQ97" s="52">
        <v>0</v>
      </c>
      <c r="AR97" s="53">
        <f t="shared" ref="AR97:AR102" si="265">SUM(AL97:AQ97)</f>
        <v>0</v>
      </c>
      <c r="AS97" s="54">
        <v>0</v>
      </c>
      <c r="AT97" s="52">
        <v>0</v>
      </c>
      <c r="AU97" s="53">
        <f t="shared" ref="AU97:AU101" si="266">SUM(AS97:AT97)</f>
        <v>0</v>
      </c>
      <c r="AV97" s="54">
        <v>0</v>
      </c>
      <c r="AW97" s="52">
        <v>0</v>
      </c>
      <c r="AX97" s="52">
        <v>0</v>
      </c>
      <c r="AY97" s="52">
        <v>0</v>
      </c>
      <c r="AZ97" s="55">
        <v>0</v>
      </c>
      <c r="BA97" s="56"/>
      <c r="BB97" s="56"/>
      <c r="BC97" s="57"/>
    </row>
    <row r="98" spans="1:55" ht="22.5" x14ac:dyDescent="0.2">
      <c r="A98" s="885"/>
      <c r="B98" s="887"/>
      <c r="C98" s="890"/>
      <c r="D98" s="893"/>
      <c r="E98" s="897"/>
      <c r="F98" s="899"/>
      <c r="G98" s="902"/>
      <c r="H98" s="905"/>
      <c r="I98" s="910"/>
      <c r="J98" s="911"/>
      <c r="K98" s="920"/>
      <c r="L98" s="924"/>
      <c r="M98" s="819" t="s">
        <v>1981</v>
      </c>
      <c r="N98" s="817" t="s">
        <v>1934</v>
      </c>
      <c r="O98" s="821">
        <v>1</v>
      </c>
      <c r="P98" s="46"/>
      <c r="Q98" s="47">
        <v>0</v>
      </c>
      <c r="R98" s="927"/>
      <c r="S98" s="48">
        <v>0</v>
      </c>
      <c r="T98" s="915"/>
      <c r="U98" s="48">
        <v>0</v>
      </c>
      <c r="V98" s="915"/>
      <c r="W98" s="48">
        <v>0</v>
      </c>
      <c r="X98" s="915"/>
      <c r="Y98" s="48">
        <v>0</v>
      </c>
      <c r="Z98" s="915"/>
      <c r="AA98" s="48">
        <v>0</v>
      </c>
      <c r="AB98" s="915"/>
      <c r="AC98" s="48">
        <v>0</v>
      </c>
      <c r="AD98" s="915"/>
      <c r="AE98" s="48">
        <v>0</v>
      </c>
      <c r="AF98" s="915"/>
      <c r="AG98" s="48">
        <v>0</v>
      </c>
      <c r="AH98" s="915"/>
      <c r="AI98" s="48">
        <v>0</v>
      </c>
      <c r="AJ98" s="918"/>
      <c r="AK98" s="104">
        <f t="shared" ref="AK98:AK102" si="267">AC98+AE98+AG98+S98+U98+W98+Y98+AA98+AI98</f>
        <v>0</v>
      </c>
      <c r="AL98" s="51">
        <v>0</v>
      </c>
      <c r="AM98" s="52">
        <v>0</v>
      </c>
      <c r="AN98" s="52">
        <v>0</v>
      </c>
      <c r="AO98" s="52">
        <v>0</v>
      </c>
      <c r="AP98" s="52">
        <v>0</v>
      </c>
      <c r="AQ98" s="52">
        <v>0</v>
      </c>
      <c r="AR98" s="53">
        <f t="shared" si="265"/>
        <v>0</v>
      </c>
      <c r="AS98" s="54">
        <v>0</v>
      </c>
      <c r="AT98" s="52">
        <v>0</v>
      </c>
      <c r="AU98" s="53">
        <f t="shared" si="266"/>
        <v>0</v>
      </c>
      <c r="AV98" s="54">
        <v>0</v>
      </c>
      <c r="AW98" s="52">
        <v>0</v>
      </c>
      <c r="AX98" s="52">
        <v>0</v>
      </c>
      <c r="AY98" s="52">
        <v>0</v>
      </c>
      <c r="AZ98" s="55">
        <v>0</v>
      </c>
      <c r="BA98" s="56"/>
      <c r="BB98" s="56"/>
      <c r="BC98" s="57"/>
    </row>
    <row r="99" spans="1:55" ht="22.5" x14ac:dyDescent="0.2">
      <c r="A99" s="885"/>
      <c r="B99" s="887"/>
      <c r="C99" s="890"/>
      <c r="D99" s="893"/>
      <c r="E99" s="897"/>
      <c r="F99" s="899"/>
      <c r="G99" s="902"/>
      <c r="H99" s="905"/>
      <c r="I99" s="910"/>
      <c r="J99" s="911"/>
      <c r="K99" s="920"/>
      <c r="L99" s="924"/>
      <c r="M99" s="819" t="s">
        <v>1957</v>
      </c>
      <c r="N99" s="817" t="s">
        <v>1934</v>
      </c>
      <c r="O99" s="821">
        <v>1</v>
      </c>
      <c r="P99" s="46"/>
      <c r="Q99" s="47">
        <v>0</v>
      </c>
      <c r="R99" s="927"/>
      <c r="S99" s="48">
        <v>0</v>
      </c>
      <c r="T99" s="915"/>
      <c r="U99" s="48">
        <v>0</v>
      </c>
      <c r="V99" s="915"/>
      <c r="W99" s="48">
        <v>0</v>
      </c>
      <c r="X99" s="915"/>
      <c r="Y99" s="48">
        <v>0</v>
      </c>
      <c r="Z99" s="915"/>
      <c r="AA99" s="48">
        <v>0</v>
      </c>
      <c r="AB99" s="915"/>
      <c r="AC99" s="48">
        <v>0</v>
      </c>
      <c r="AD99" s="915"/>
      <c r="AE99" s="48">
        <v>0</v>
      </c>
      <c r="AF99" s="915"/>
      <c r="AG99" s="48">
        <v>0</v>
      </c>
      <c r="AH99" s="915"/>
      <c r="AI99" s="48">
        <v>0</v>
      </c>
      <c r="AJ99" s="918"/>
      <c r="AK99" s="104">
        <f t="shared" si="267"/>
        <v>0</v>
      </c>
      <c r="AL99" s="51">
        <v>0</v>
      </c>
      <c r="AM99" s="52">
        <v>0</v>
      </c>
      <c r="AN99" s="52">
        <v>0</v>
      </c>
      <c r="AO99" s="52">
        <v>0</v>
      </c>
      <c r="AP99" s="52">
        <v>0</v>
      </c>
      <c r="AQ99" s="52">
        <v>0</v>
      </c>
      <c r="AR99" s="53">
        <f t="shared" si="265"/>
        <v>0</v>
      </c>
      <c r="AS99" s="54">
        <v>0</v>
      </c>
      <c r="AT99" s="52">
        <v>0</v>
      </c>
      <c r="AU99" s="53">
        <f t="shared" si="266"/>
        <v>0</v>
      </c>
      <c r="AV99" s="54">
        <v>0</v>
      </c>
      <c r="AW99" s="52">
        <v>0</v>
      </c>
      <c r="AX99" s="52">
        <v>0</v>
      </c>
      <c r="AY99" s="52">
        <v>0</v>
      </c>
      <c r="AZ99" s="55">
        <v>0</v>
      </c>
      <c r="BA99" s="56"/>
      <c r="BB99" s="56"/>
      <c r="BC99" s="57"/>
    </row>
    <row r="100" spans="1:55" ht="22.5" x14ac:dyDescent="0.2">
      <c r="A100" s="885"/>
      <c r="B100" s="887"/>
      <c r="C100" s="890"/>
      <c r="D100" s="893"/>
      <c r="E100" s="897"/>
      <c r="F100" s="899"/>
      <c r="G100" s="902"/>
      <c r="H100" s="905"/>
      <c r="I100" s="910"/>
      <c r="J100" s="911"/>
      <c r="K100" s="920"/>
      <c r="L100" s="924"/>
      <c r="M100" s="819" t="s">
        <v>1958</v>
      </c>
      <c r="N100" s="817" t="s">
        <v>1934</v>
      </c>
      <c r="O100" s="821">
        <v>3</v>
      </c>
      <c r="P100" s="46"/>
      <c r="Q100" s="47">
        <v>0</v>
      </c>
      <c r="R100" s="927"/>
      <c r="S100" s="48">
        <v>0</v>
      </c>
      <c r="T100" s="915"/>
      <c r="U100" s="48">
        <v>0</v>
      </c>
      <c r="V100" s="915"/>
      <c r="W100" s="48">
        <v>0</v>
      </c>
      <c r="X100" s="915"/>
      <c r="Y100" s="48">
        <v>0</v>
      </c>
      <c r="Z100" s="915"/>
      <c r="AA100" s="48">
        <v>0</v>
      </c>
      <c r="AB100" s="915"/>
      <c r="AC100" s="48">
        <v>0</v>
      </c>
      <c r="AD100" s="915"/>
      <c r="AE100" s="48">
        <v>0</v>
      </c>
      <c r="AF100" s="915"/>
      <c r="AG100" s="48">
        <v>0</v>
      </c>
      <c r="AH100" s="915"/>
      <c r="AI100" s="48">
        <v>0</v>
      </c>
      <c r="AJ100" s="918"/>
      <c r="AK100" s="104">
        <f t="shared" si="267"/>
        <v>0</v>
      </c>
      <c r="AL100" s="51">
        <v>0</v>
      </c>
      <c r="AM100" s="52">
        <v>0</v>
      </c>
      <c r="AN100" s="52">
        <v>0</v>
      </c>
      <c r="AO100" s="52">
        <v>0</v>
      </c>
      <c r="AP100" s="52">
        <v>0</v>
      </c>
      <c r="AQ100" s="52">
        <v>0</v>
      </c>
      <c r="AR100" s="53">
        <f t="shared" si="265"/>
        <v>0</v>
      </c>
      <c r="AS100" s="54">
        <v>0</v>
      </c>
      <c r="AT100" s="52">
        <v>0</v>
      </c>
      <c r="AU100" s="53">
        <f t="shared" si="266"/>
        <v>0</v>
      </c>
      <c r="AV100" s="54">
        <v>0</v>
      </c>
      <c r="AW100" s="52">
        <v>0</v>
      </c>
      <c r="AX100" s="52">
        <v>0</v>
      </c>
      <c r="AY100" s="52">
        <v>0</v>
      </c>
      <c r="AZ100" s="55">
        <v>0</v>
      </c>
      <c r="BA100" s="56"/>
      <c r="BB100" s="56"/>
      <c r="BC100" s="57"/>
    </row>
    <row r="101" spans="1:55" ht="33.75" x14ac:dyDescent="0.2">
      <c r="A101" s="885"/>
      <c r="B101" s="887"/>
      <c r="C101" s="890"/>
      <c r="D101" s="893"/>
      <c r="E101" s="897"/>
      <c r="F101" s="899"/>
      <c r="G101" s="902"/>
      <c r="H101" s="905"/>
      <c r="I101" s="910"/>
      <c r="J101" s="911"/>
      <c r="K101" s="920"/>
      <c r="L101" s="924"/>
      <c r="M101" s="819" t="s">
        <v>1972</v>
      </c>
      <c r="N101" s="817" t="s">
        <v>1934</v>
      </c>
      <c r="O101" s="821">
        <v>3</v>
      </c>
      <c r="P101" s="46"/>
      <c r="Q101" s="47">
        <v>0</v>
      </c>
      <c r="R101" s="927"/>
      <c r="S101" s="48">
        <v>0</v>
      </c>
      <c r="T101" s="915"/>
      <c r="U101" s="48">
        <v>0</v>
      </c>
      <c r="V101" s="915"/>
      <c r="W101" s="48">
        <v>0</v>
      </c>
      <c r="X101" s="915"/>
      <c r="Y101" s="48">
        <v>0</v>
      </c>
      <c r="Z101" s="915"/>
      <c r="AA101" s="48">
        <v>0</v>
      </c>
      <c r="AB101" s="915"/>
      <c r="AC101" s="48">
        <v>0</v>
      </c>
      <c r="AD101" s="915"/>
      <c r="AE101" s="48">
        <v>0</v>
      </c>
      <c r="AF101" s="915"/>
      <c r="AG101" s="48">
        <v>0</v>
      </c>
      <c r="AH101" s="915"/>
      <c r="AI101" s="48">
        <v>0</v>
      </c>
      <c r="AJ101" s="918"/>
      <c r="AK101" s="104">
        <f t="shared" si="267"/>
        <v>0</v>
      </c>
      <c r="AL101" s="51">
        <v>0</v>
      </c>
      <c r="AM101" s="52">
        <v>0</v>
      </c>
      <c r="AN101" s="52">
        <v>0</v>
      </c>
      <c r="AO101" s="52">
        <v>0</v>
      </c>
      <c r="AP101" s="52">
        <v>0</v>
      </c>
      <c r="AQ101" s="52">
        <v>0</v>
      </c>
      <c r="AR101" s="53">
        <f t="shared" si="265"/>
        <v>0</v>
      </c>
      <c r="AS101" s="54">
        <v>0</v>
      </c>
      <c r="AT101" s="52">
        <v>0</v>
      </c>
      <c r="AU101" s="53">
        <f t="shared" si="266"/>
        <v>0</v>
      </c>
      <c r="AV101" s="54">
        <v>0</v>
      </c>
      <c r="AW101" s="52">
        <v>0</v>
      </c>
      <c r="AX101" s="52">
        <v>0</v>
      </c>
      <c r="AY101" s="52">
        <v>0</v>
      </c>
      <c r="AZ101" s="55">
        <v>0</v>
      </c>
      <c r="BA101" s="56"/>
      <c r="BB101" s="56"/>
      <c r="BC101" s="57"/>
    </row>
    <row r="102" spans="1:55" ht="17.25" customHeight="1" x14ac:dyDescent="0.2">
      <c r="A102" s="885"/>
      <c r="B102" s="888"/>
      <c r="C102" s="891"/>
      <c r="D102" s="894"/>
      <c r="E102" s="897"/>
      <c r="F102" s="900"/>
      <c r="G102" s="903"/>
      <c r="H102" s="906"/>
      <c r="I102" s="910"/>
      <c r="J102" s="911"/>
      <c r="K102" s="921"/>
      <c r="L102" s="924"/>
      <c r="M102" s="178"/>
      <c r="N102" s="179"/>
      <c r="O102" s="180"/>
      <c r="P102" s="107"/>
      <c r="Q102" s="108"/>
      <c r="R102" s="927"/>
      <c r="S102" s="109">
        <v>0</v>
      </c>
      <c r="T102" s="915"/>
      <c r="U102" s="110">
        <v>0</v>
      </c>
      <c r="V102" s="915"/>
      <c r="W102" s="110">
        <v>0</v>
      </c>
      <c r="X102" s="915"/>
      <c r="Y102" s="110">
        <v>0</v>
      </c>
      <c r="Z102" s="915"/>
      <c r="AA102" s="110">
        <v>0</v>
      </c>
      <c r="AB102" s="915"/>
      <c r="AC102" s="110">
        <v>0</v>
      </c>
      <c r="AD102" s="915"/>
      <c r="AE102" s="110">
        <v>0</v>
      </c>
      <c r="AF102" s="915"/>
      <c r="AG102" s="110">
        <v>0</v>
      </c>
      <c r="AH102" s="915"/>
      <c r="AI102" s="110">
        <v>0</v>
      </c>
      <c r="AJ102" s="919"/>
      <c r="AK102" s="104">
        <f t="shared" si="267"/>
        <v>0</v>
      </c>
      <c r="AL102" s="51">
        <v>0</v>
      </c>
      <c r="AM102" s="52">
        <v>0</v>
      </c>
      <c r="AN102" s="52">
        <v>0</v>
      </c>
      <c r="AO102" s="52">
        <v>0</v>
      </c>
      <c r="AP102" s="52">
        <v>0</v>
      </c>
      <c r="AQ102" s="52">
        <v>0</v>
      </c>
      <c r="AR102" s="53">
        <f t="shared" si="265"/>
        <v>0</v>
      </c>
      <c r="AS102" s="54">
        <v>0</v>
      </c>
      <c r="AT102" s="52">
        <v>0</v>
      </c>
      <c r="AU102" s="53">
        <f>SUM(AS102:AT102)</f>
        <v>0</v>
      </c>
      <c r="AV102" s="54">
        <v>0</v>
      </c>
      <c r="AW102" s="52">
        <v>0</v>
      </c>
      <c r="AX102" s="52">
        <v>0</v>
      </c>
      <c r="AY102" s="52">
        <v>0</v>
      </c>
      <c r="AZ102" s="55">
        <v>0</v>
      </c>
      <c r="BA102" s="116"/>
      <c r="BB102" s="116"/>
      <c r="BC102" s="117"/>
    </row>
    <row r="103" spans="1:55" ht="9.9499999999999993" customHeight="1" thickBot="1" x14ac:dyDescent="0.25">
      <c r="A103" s="886"/>
      <c r="B103" s="889"/>
      <c r="C103" s="892"/>
      <c r="D103" s="895"/>
      <c r="E103" s="898"/>
      <c r="F103" s="901"/>
      <c r="G103" s="904"/>
      <c r="H103" s="907"/>
      <c r="I103" s="912"/>
      <c r="J103" s="913"/>
      <c r="K103" s="922"/>
      <c r="L103" s="925"/>
      <c r="M103" s="181"/>
      <c r="N103" s="182"/>
      <c r="O103" s="183"/>
      <c r="P103" s="118"/>
      <c r="Q103" s="118"/>
      <c r="R103" s="928"/>
      <c r="S103" s="184"/>
      <c r="T103" s="916"/>
      <c r="U103" s="185"/>
      <c r="V103" s="916"/>
      <c r="W103" s="185"/>
      <c r="X103" s="916"/>
      <c r="Y103" s="185"/>
      <c r="Z103" s="916"/>
      <c r="AA103" s="185"/>
      <c r="AB103" s="916"/>
      <c r="AC103" s="185"/>
      <c r="AD103" s="916"/>
      <c r="AE103" s="185"/>
      <c r="AF103" s="916"/>
      <c r="AG103" s="186"/>
      <c r="AH103" s="916"/>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x14ac:dyDescent="0.2">
      <c r="A104" s="157"/>
      <c r="B104" s="193"/>
      <c r="C104" s="193"/>
      <c r="D104" s="193"/>
      <c r="E104" s="193"/>
      <c r="F104" s="193"/>
      <c r="G104" s="193"/>
      <c r="H104" s="193"/>
      <c r="I104" s="929"/>
      <c r="J104" s="929"/>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x14ac:dyDescent="0.2">
      <c r="A105" s="884">
        <v>9</v>
      </c>
      <c r="B105" s="162" t="s">
        <v>1706</v>
      </c>
      <c r="C105" s="163" t="s">
        <v>1707</v>
      </c>
      <c r="D105" s="164" t="s">
        <v>21</v>
      </c>
      <c r="E105" s="164" t="s">
        <v>1895</v>
      </c>
      <c r="F105" s="163" t="s">
        <v>1708</v>
      </c>
      <c r="G105" s="165" t="s">
        <v>1680</v>
      </c>
      <c r="H105" s="165" t="s">
        <v>1681</v>
      </c>
      <c r="I105" s="166" t="s">
        <v>1911</v>
      </c>
      <c r="J105" s="167">
        <f>+$N$3</f>
        <v>2017</v>
      </c>
      <c r="K105" s="165" t="s">
        <v>1928</v>
      </c>
      <c r="L105" s="166" t="s">
        <v>1991</v>
      </c>
      <c r="M105" s="163" t="s">
        <v>1709</v>
      </c>
      <c r="N105" s="163" t="s">
        <v>1710</v>
      </c>
      <c r="O105" s="163" t="s">
        <v>1711</v>
      </c>
      <c r="P105" s="163" t="s">
        <v>1712</v>
      </c>
      <c r="Q105" s="163" t="s">
        <v>1992</v>
      </c>
      <c r="R105" s="168">
        <f t="shared" ref="R105" si="268">SUM(R106:R112)</f>
        <v>0</v>
      </c>
      <c r="S105" s="169">
        <f t="shared" ref="S105" si="269">SUM(S106:S112)</f>
        <v>0</v>
      </c>
      <c r="T105" s="170">
        <f t="shared" ref="T105" si="270">SUM(T106:T112)</f>
        <v>0</v>
      </c>
      <c r="U105" s="171">
        <f t="shared" ref="U105" si="271">SUM(U106:U112)</f>
        <v>0</v>
      </c>
      <c r="V105" s="170">
        <f t="shared" ref="V105" si="272">SUM(V106:V112)</f>
        <v>0</v>
      </c>
      <c r="W105" s="171">
        <f t="shared" ref="W105" si="273">SUM(W106:W112)</f>
        <v>0</v>
      </c>
      <c r="X105" s="170">
        <f t="shared" ref="X105" si="274">SUM(X106:X112)</f>
        <v>0</v>
      </c>
      <c r="Y105" s="171">
        <f t="shared" ref="Y105" si="275">SUM(Y106:Y112)</f>
        <v>0</v>
      </c>
      <c r="Z105" s="170">
        <f t="shared" ref="Z105" si="276">SUM(Z106:Z112)</f>
        <v>0</v>
      </c>
      <c r="AA105" s="171">
        <f t="shared" ref="AA105" si="277">SUM(AA106:AA112)</f>
        <v>0</v>
      </c>
      <c r="AB105" s="170">
        <f t="shared" ref="AB105" si="278">SUM(AB106:AB112)</f>
        <v>61829.394</v>
      </c>
      <c r="AC105" s="171">
        <f t="shared" ref="AC105" si="279">SUM(AC106:AC112)</f>
        <v>61829.394</v>
      </c>
      <c r="AD105" s="170">
        <f t="shared" ref="AD105" si="280">SUM(AD106:AD112)</f>
        <v>0</v>
      </c>
      <c r="AE105" s="171">
        <f t="shared" ref="AE105" si="281">SUM(AE106:AE112)</f>
        <v>0</v>
      </c>
      <c r="AF105" s="170">
        <f t="shared" ref="AF105" si="282">SUM(AF106:AF112)</f>
        <v>0</v>
      </c>
      <c r="AG105" s="172">
        <f t="shared" ref="AG105:AI105" si="283">SUM(AG106:AG112)</f>
        <v>0</v>
      </c>
      <c r="AH105" s="170">
        <f t="shared" si="283"/>
        <v>0</v>
      </c>
      <c r="AI105" s="171">
        <f t="shared" si="283"/>
        <v>0</v>
      </c>
      <c r="AJ105" s="173">
        <f t="shared" ref="AJ105" si="284">SUM(AJ106:AJ112)</f>
        <v>61829.394</v>
      </c>
      <c r="AK105" s="174">
        <f t="shared" ref="AK105" si="285">SUM(AK106:AK112)</f>
        <v>61829.394</v>
      </c>
      <c r="AL105" s="41">
        <f t="shared" ref="AL105" si="286">SUM(AL106:AL112)</f>
        <v>857</v>
      </c>
      <c r="AM105" s="42">
        <f t="shared" ref="AM105" si="287">SUM(AM106:AM112)</f>
        <v>1341</v>
      </c>
      <c r="AN105" s="42">
        <f t="shared" ref="AN105" si="288">SUM(AN106:AN112)</f>
        <v>1391</v>
      </c>
      <c r="AO105" s="42">
        <f t="shared" ref="AO105" si="289">SUM(AO106:AO112)</f>
        <v>2648</v>
      </c>
      <c r="AP105" s="42">
        <f t="shared" ref="AP105" si="290">SUM(AP106:AP112)</f>
        <v>4870</v>
      </c>
      <c r="AQ105" s="42">
        <f t="shared" ref="AQ105" si="291">SUM(AQ106:AQ112)</f>
        <v>747</v>
      </c>
      <c r="AR105" s="43">
        <f t="shared" ref="AR105" si="292">SUM(AR106:AR112)</f>
        <v>11854</v>
      </c>
      <c r="AS105" s="105">
        <f t="shared" ref="AS105" si="293">SUM(AS106:AS112)</f>
        <v>6097</v>
      </c>
      <c r="AT105" s="42">
        <f t="shared" ref="AT105" si="294">SUM(AT106:AT112)</f>
        <v>5757</v>
      </c>
      <c r="AU105" s="43">
        <f t="shared" ref="AU105" si="295">SUM(AU106:AU112)</f>
        <v>11854</v>
      </c>
      <c r="AV105" s="105">
        <f t="shared" ref="AV105" si="296">SUM(AV106:AV112)</f>
        <v>0</v>
      </c>
      <c r="AW105" s="42">
        <f t="shared" ref="AW105" si="297">SUM(AW106:AW112)</f>
        <v>0</v>
      </c>
      <c r="AX105" s="42">
        <f t="shared" ref="AX105" si="298">SUM(AX106:AX112)</f>
        <v>252</v>
      </c>
      <c r="AY105" s="42">
        <f t="shared" ref="AY105" si="299">SUM(AY106:AY112)</f>
        <v>0</v>
      </c>
      <c r="AZ105" s="106">
        <f t="shared" ref="AZ105" si="300">SUM(AZ106:AZ112)</f>
        <v>0</v>
      </c>
      <c r="BA105" s="44" t="s">
        <v>1686</v>
      </c>
      <c r="BB105" s="44" t="s">
        <v>1994</v>
      </c>
      <c r="BC105" s="45" t="s">
        <v>1688</v>
      </c>
    </row>
    <row r="106" spans="1:55" ht="59.25" thickBot="1" x14ac:dyDescent="0.25">
      <c r="A106" s="885"/>
      <c r="B106" s="887" t="str">
        <f>VLOOKUP($D$9,'PROYECTOS REGISTRADOS'!$A$2:$D$82,4,0)</f>
        <v>Mejoramiento de la Cobertura de Alcantarillado en el Área Urbana y Área Rural en el Municipio de Tocancipá, Cundinamarca, Centro Oriente</v>
      </c>
      <c r="C106" s="890" t="str">
        <f>VLOOKUP($D$9,'PROYECTOS REGISTRADOS'!$A$2:$D$82,3,0)</f>
        <v>2016-25817-0033</v>
      </c>
      <c r="D106" s="893" t="s">
        <v>1420</v>
      </c>
      <c r="E106" s="896" t="str">
        <f>IF(D106=0,"0-0",(VLOOKUP(D106,'CONSOLIDADO PLAN DESARROLLO'!$EL$9:$ET$304,2,0)))</f>
        <v>Suscribir convenios para subsidiar el servicio público de Alcantarillado</v>
      </c>
      <c r="F106" s="899" t="str">
        <f>IF(D106=0,"0-0",(VLOOKUP(D106,'CONSOLIDADO PLAN DESARROLLO'!$EL$9:$ET$304,3,0)))</f>
        <v xml:space="preserve">No. de convenios suscritos </v>
      </c>
      <c r="G106" s="902">
        <f>IF(D106=0,"0-0",(VLOOKUP(D106,'CONSOLIDADO PLAN DESARROLLO'!$EL$9:$ET$304,4,0)))</f>
        <v>0</v>
      </c>
      <c r="H106" s="905">
        <f>IF(D106=0,"0-0",(VLOOKUP(D106,'CONSOLIDADO PLAN DESARROLLO'!$EL$9:$ET$304,5,0)))</f>
        <v>4</v>
      </c>
      <c r="I106" s="908">
        <f>IF(D106=0,"0-0",(VLOOKUP(D106,'CONSOLIDADO PLAN DESARROLLO'!$EL$9:$ET$304,$R$3,0)))</f>
        <v>1</v>
      </c>
      <c r="J106" s="909"/>
      <c r="K106" s="920"/>
      <c r="L106" s="923">
        <v>1</v>
      </c>
      <c r="M106" s="819" t="s">
        <v>1959</v>
      </c>
      <c r="N106" s="817" t="s">
        <v>1934</v>
      </c>
      <c r="O106" s="821">
        <v>4</v>
      </c>
      <c r="P106" s="46"/>
      <c r="Q106" s="47">
        <v>1</v>
      </c>
      <c r="R106" s="926">
        <v>0</v>
      </c>
      <c r="S106" s="48">
        <v>0</v>
      </c>
      <c r="T106" s="914">
        <v>0</v>
      </c>
      <c r="U106" s="48">
        <v>0</v>
      </c>
      <c r="V106" s="914">
        <v>0</v>
      </c>
      <c r="W106" s="48">
        <v>0</v>
      </c>
      <c r="X106" s="914">
        <v>0</v>
      </c>
      <c r="Y106" s="48">
        <v>0</v>
      </c>
      <c r="Z106" s="914">
        <v>0</v>
      </c>
      <c r="AA106" s="48">
        <v>0</v>
      </c>
      <c r="AB106" s="914">
        <f>+AC106</f>
        <v>61829.394</v>
      </c>
      <c r="AC106" s="49">
        <f>61829394/1000</f>
        <v>61829.394</v>
      </c>
      <c r="AD106" s="914">
        <v>0</v>
      </c>
      <c r="AE106" s="49">
        <v>0</v>
      </c>
      <c r="AF106" s="914"/>
      <c r="AG106" s="49">
        <v>0</v>
      </c>
      <c r="AH106" s="914">
        <v>0</v>
      </c>
      <c r="AI106" s="49">
        <v>0</v>
      </c>
      <c r="AJ106" s="917">
        <f>+R106+T106+V106+X106+Z106+AB106+AD106+AF106+AH106</f>
        <v>61829.394</v>
      </c>
      <c r="AK106" s="104">
        <f>AC106+AE106+AG106+S106+U106+W106+Y106+AA106+AI106</f>
        <v>61829.394</v>
      </c>
      <c r="AL106" s="880">
        <v>857</v>
      </c>
      <c r="AM106" s="881">
        <v>1341</v>
      </c>
      <c r="AN106" s="881">
        <v>1391</v>
      </c>
      <c r="AO106" s="881">
        <v>2648</v>
      </c>
      <c r="AP106" s="881">
        <v>4870</v>
      </c>
      <c r="AQ106" s="881">
        <v>747</v>
      </c>
      <c r="AR106" s="53">
        <f t="shared" ref="AR106:AR111" si="301">SUM(AL106:AQ106)</f>
        <v>11854</v>
      </c>
      <c r="AS106" s="882">
        <v>6097</v>
      </c>
      <c r="AT106" s="883">
        <v>5757</v>
      </c>
      <c r="AU106" s="53">
        <f t="shared" ref="AU106:AU110" si="302">SUM(AS106:AT106)</f>
        <v>11854</v>
      </c>
      <c r="AV106" s="54">
        <v>0</v>
      </c>
      <c r="AW106" s="52">
        <v>0</v>
      </c>
      <c r="AX106" s="52">
        <v>252</v>
      </c>
      <c r="AY106" s="52">
        <v>0</v>
      </c>
      <c r="AZ106" s="55">
        <v>0</v>
      </c>
      <c r="BA106" s="56" t="s">
        <v>2024</v>
      </c>
      <c r="BB106" s="56" t="s">
        <v>2008</v>
      </c>
      <c r="BC106" s="57" t="s">
        <v>2009</v>
      </c>
    </row>
    <row r="107" spans="1:55" ht="17.25" customHeight="1" x14ac:dyDescent="0.2">
      <c r="A107" s="885"/>
      <c r="B107" s="887"/>
      <c r="C107" s="890"/>
      <c r="D107" s="893"/>
      <c r="E107" s="897"/>
      <c r="F107" s="899"/>
      <c r="G107" s="902"/>
      <c r="H107" s="905"/>
      <c r="I107" s="910"/>
      <c r="J107" s="911"/>
      <c r="K107" s="920"/>
      <c r="L107" s="924"/>
      <c r="M107" s="175"/>
      <c r="N107" s="176"/>
      <c r="O107" s="177"/>
      <c r="P107" s="46"/>
      <c r="Q107" s="47"/>
      <c r="R107" s="927"/>
      <c r="S107" s="48">
        <v>0</v>
      </c>
      <c r="T107" s="915"/>
      <c r="U107" s="48">
        <v>0</v>
      </c>
      <c r="V107" s="915"/>
      <c r="W107" s="48">
        <v>0</v>
      </c>
      <c r="X107" s="915"/>
      <c r="Y107" s="48">
        <v>0</v>
      </c>
      <c r="Z107" s="915"/>
      <c r="AA107" s="48">
        <v>0</v>
      </c>
      <c r="AB107" s="915"/>
      <c r="AC107" s="49">
        <v>0</v>
      </c>
      <c r="AD107" s="915"/>
      <c r="AE107" s="49">
        <v>0</v>
      </c>
      <c r="AF107" s="915"/>
      <c r="AG107" s="49">
        <v>0</v>
      </c>
      <c r="AH107" s="915"/>
      <c r="AI107" s="49">
        <v>0</v>
      </c>
      <c r="AJ107" s="918"/>
      <c r="AK107" s="104">
        <f t="shared" ref="AK107:AK111" si="303">AC107+AE107+AG107+S107+U107+W107+Y107+AA107+AI107</f>
        <v>0</v>
      </c>
      <c r="AL107" s="51">
        <v>0</v>
      </c>
      <c r="AM107" s="52">
        <v>0</v>
      </c>
      <c r="AN107" s="52">
        <v>0</v>
      </c>
      <c r="AO107" s="52">
        <v>0</v>
      </c>
      <c r="AP107" s="52">
        <v>0</v>
      </c>
      <c r="AQ107" s="52">
        <v>0</v>
      </c>
      <c r="AR107" s="53">
        <f t="shared" si="301"/>
        <v>0</v>
      </c>
      <c r="AS107" s="54">
        <v>0</v>
      </c>
      <c r="AT107" s="52">
        <v>0</v>
      </c>
      <c r="AU107" s="53">
        <f t="shared" si="302"/>
        <v>0</v>
      </c>
      <c r="AV107" s="54">
        <v>0</v>
      </c>
      <c r="AW107" s="52">
        <v>0</v>
      </c>
      <c r="AX107" s="52">
        <v>0</v>
      </c>
      <c r="AY107" s="52">
        <v>0</v>
      </c>
      <c r="AZ107" s="55">
        <v>0</v>
      </c>
      <c r="BA107" s="56"/>
      <c r="BB107" s="56"/>
      <c r="BC107" s="57"/>
    </row>
    <row r="108" spans="1:55" ht="17.25" customHeight="1" x14ac:dyDescent="0.2">
      <c r="A108" s="885"/>
      <c r="B108" s="887"/>
      <c r="C108" s="890"/>
      <c r="D108" s="893"/>
      <c r="E108" s="897"/>
      <c r="F108" s="899"/>
      <c r="G108" s="902"/>
      <c r="H108" s="905"/>
      <c r="I108" s="910"/>
      <c r="J108" s="911"/>
      <c r="K108" s="920"/>
      <c r="L108" s="924"/>
      <c r="M108" s="175"/>
      <c r="N108" s="176"/>
      <c r="O108" s="177"/>
      <c r="P108" s="46"/>
      <c r="Q108" s="47"/>
      <c r="R108" s="927"/>
      <c r="S108" s="48">
        <v>0</v>
      </c>
      <c r="T108" s="915"/>
      <c r="U108" s="48">
        <v>0</v>
      </c>
      <c r="V108" s="915"/>
      <c r="W108" s="48">
        <v>0</v>
      </c>
      <c r="X108" s="915"/>
      <c r="Y108" s="48">
        <v>0</v>
      </c>
      <c r="Z108" s="915"/>
      <c r="AA108" s="48">
        <v>0</v>
      </c>
      <c r="AB108" s="915"/>
      <c r="AC108" s="49">
        <v>0</v>
      </c>
      <c r="AD108" s="915"/>
      <c r="AE108" s="49">
        <v>0</v>
      </c>
      <c r="AF108" s="915"/>
      <c r="AG108" s="49">
        <v>0</v>
      </c>
      <c r="AH108" s="915"/>
      <c r="AI108" s="49">
        <v>0</v>
      </c>
      <c r="AJ108" s="918"/>
      <c r="AK108" s="104">
        <f t="shared" si="303"/>
        <v>0</v>
      </c>
      <c r="AL108" s="51">
        <v>0</v>
      </c>
      <c r="AM108" s="52">
        <v>0</v>
      </c>
      <c r="AN108" s="52">
        <v>0</v>
      </c>
      <c r="AO108" s="52">
        <v>0</v>
      </c>
      <c r="AP108" s="52">
        <v>0</v>
      </c>
      <c r="AQ108" s="52">
        <v>0</v>
      </c>
      <c r="AR108" s="53">
        <f t="shared" si="301"/>
        <v>0</v>
      </c>
      <c r="AS108" s="54">
        <v>0</v>
      </c>
      <c r="AT108" s="52">
        <v>0</v>
      </c>
      <c r="AU108" s="53">
        <f t="shared" si="302"/>
        <v>0</v>
      </c>
      <c r="AV108" s="54">
        <v>0</v>
      </c>
      <c r="AW108" s="52">
        <v>0</v>
      </c>
      <c r="AX108" s="52">
        <v>0</v>
      </c>
      <c r="AY108" s="52">
        <v>0</v>
      </c>
      <c r="AZ108" s="55">
        <v>0</v>
      </c>
      <c r="BA108" s="56"/>
      <c r="BB108" s="56"/>
      <c r="BC108" s="57"/>
    </row>
    <row r="109" spans="1:55" ht="17.25" customHeight="1" x14ac:dyDescent="0.2">
      <c r="A109" s="885"/>
      <c r="B109" s="887"/>
      <c r="C109" s="890"/>
      <c r="D109" s="893"/>
      <c r="E109" s="897"/>
      <c r="F109" s="899"/>
      <c r="G109" s="902"/>
      <c r="H109" s="905"/>
      <c r="I109" s="910"/>
      <c r="J109" s="911"/>
      <c r="K109" s="920"/>
      <c r="L109" s="924"/>
      <c r="M109" s="175"/>
      <c r="N109" s="176"/>
      <c r="O109" s="177"/>
      <c r="P109" s="46"/>
      <c r="Q109" s="47"/>
      <c r="R109" s="927"/>
      <c r="S109" s="48">
        <v>0</v>
      </c>
      <c r="T109" s="915"/>
      <c r="U109" s="48">
        <v>0</v>
      </c>
      <c r="V109" s="915"/>
      <c r="W109" s="48">
        <v>0</v>
      </c>
      <c r="X109" s="915"/>
      <c r="Y109" s="48">
        <v>0</v>
      </c>
      <c r="Z109" s="915"/>
      <c r="AA109" s="48">
        <v>0</v>
      </c>
      <c r="AB109" s="915"/>
      <c r="AC109" s="49">
        <v>0</v>
      </c>
      <c r="AD109" s="915"/>
      <c r="AE109" s="49">
        <v>0</v>
      </c>
      <c r="AF109" s="915"/>
      <c r="AG109" s="49">
        <v>0</v>
      </c>
      <c r="AH109" s="915"/>
      <c r="AI109" s="49">
        <v>0</v>
      </c>
      <c r="AJ109" s="918"/>
      <c r="AK109" s="104">
        <f t="shared" si="303"/>
        <v>0</v>
      </c>
      <c r="AL109" s="51">
        <v>0</v>
      </c>
      <c r="AM109" s="52">
        <v>0</v>
      </c>
      <c r="AN109" s="52">
        <v>0</v>
      </c>
      <c r="AO109" s="52">
        <v>0</v>
      </c>
      <c r="AP109" s="52">
        <v>0</v>
      </c>
      <c r="AQ109" s="52">
        <v>0</v>
      </c>
      <c r="AR109" s="53">
        <f t="shared" si="301"/>
        <v>0</v>
      </c>
      <c r="AS109" s="54">
        <v>0</v>
      </c>
      <c r="AT109" s="52">
        <v>0</v>
      </c>
      <c r="AU109" s="53">
        <f t="shared" si="302"/>
        <v>0</v>
      </c>
      <c r="AV109" s="54">
        <v>0</v>
      </c>
      <c r="AW109" s="52">
        <v>0</v>
      </c>
      <c r="AX109" s="52">
        <v>0</v>
      </c>
      <c r="AY109" s="52">
        <v>0</v>
      </c>
      <c r="AZ109" s="55">
        <v>0</v>
      </c>
      <c r="BA109" s="56"/>
      <c r="BB109" s="56"/>
      <c r="BC109" s="57"/>
    </row>
    <row r="110" spans="1:55" ht="17.25" customHeight="1" x14ac:dyDescent="0.2">
      <c r="A110" s="885"/>
      <c r="B110" s="887"/>
      <c r="C110" s="890"/>
      <c r="D110" s="893"/>
      <c r="E110" s="897"/>
      <c r="F110" s="899"/>
      <c r="G110" s="902"/>
      <c r="H110" s="905"/>
      <c r="I110" s="910"/>
      <c r="J110" s="911"/>
      <c r="K110" s="920"/>
      <c r="L110" s="924"/>
      <c r="M110" s="175"/>
      <c r="N110" s="176"/>
      <c r="O110" s="177"/>
      <c r="P110" s="46"/>
      <c r="Q110" s="47"/>
      <c r="R110" s="927"/>
      <c r="S110" s="48">
        <v>0</v>
      </c>
      <c r="T110" s="915"/>
      <c r="U110" s="48">
        <v>0</v>
      </c>
      <c r="V110" s="915"/>
      <c r="W110" s="48">
        <v>0</v>
      </c>
      <c r="X110" s="915"/>
      <c r="Y110" s="48">
        <v>0</v>
      </c>
      <c r="Z110" s="915"/>
      <c r="AA110" s="48">
        <v>0</v>
      </c>
      <c r="AB110" s="915"/>
      <c r="AC110" s="49">
        <v>0</v>
      </c>
      <c r="AD110" s="915"/>
      <c r="AE110" s="49">
        <v>0</v>
      </c>
      <c r="AF110" s="915"/>
      <c r="AG110" s="49">
        <v>0</v>
      </c>
      <c r="AH110" s="915"/>
      <c r="AI110" s="49">
        <v>0</v>
      </c>
      <c r="AJ110" s="918"/>
      <c r="AK110" s="104">
        <f t="shared" si="303"/>
        <v>0</v>
      </c>
      <c r="AL110" s="51">
        <v>0</v>
      </c>
      <c r="AM110" s="52">
        <v>0</v>
      </c>
      <c r="AN110" s="52">
        <v>0</v>
      </c>
      <c r="AO110" s="52">
        <v>0</v>
      </c>
      <c r="AP110" s="52">
        <v>0</v>
      </c>
      <c r="AQ110" s="52">
        <v>0</v>
      </c>
      <c r="AR110" s="53">
        <f t="shared" si="301"/>
        <v>0</v>
      </c>
      <c r="AS110" s="54">
        <v>0</v>
      </c>
      <c r="AT110" s="52">
        <v>0</v>
      </c>
      <c r="AU110" s="53">
        <f t="shared" si="302"/>
        <v>0</v>
      </c>
      <c r="AV110" s="54">
        <v>0</v>
      </c>
      <c r="AW110" s="52">
        <v>0</v>
      </c>
      <c r="AX110" s="52">
        <v>0</v>
      </c>
      <c r="AY110" s="52">
        <v>0</v>
      </c>
      <c r="AZ110" s="55">
        <v>0</v>
      </c>
      <c r="BA110" s="56"/>
      <c r="BB110" s="56"/>
      <c r="BC110" s="57"/>
    </row>
    <row r="111" spans="1:55" ht="17.25" customHeight="1" x14ac:dyDescent="0.2">
      <c r="A111" s="885"/>
      <c r="B111" s="888"/>
      <c r="C111" s="891"/>
      <c r="D111" s="894"/>
      <c r="E111" s="897"/>
      <c r="F111" s="900"/>
      <c r="G111" s="903"/>
      <c r="H111" s="906"/>
      <c r="I111" s="910"/>
      <c r="J111" s="911"/>
      <c r="K111" s="921"/>
      <c r="L111" s="924"/>
      <c r="M111" s="178"/>
      <c r="N111" s="179"/>
      <c r="O111" s="180"/>
      <c r="P111" s="107"/>
      <c r="Q111" s="108"/>
      <c r="R111" s="927"/>
      <c r="S111" s="109">
        <v>0</v>
      </c>
      <c r="T111" s="915"/>
      <c r="U111" s="109">
        <v>0</v>
      </c>
      <c r="V111" s="915"/>
      <c r="W111" s="109">
        <v>0</v>
      </c>
      <c r="X111" s="915"/>
      <c r="Y111" s="109">
        <v>0</v>
      </c>
      <c r="Z111" s="915"/>
      <c r="AA111" s="109">
        <v>0</v>
      </c>
      <c r="AB111" s="915"/>
      <c r="AC111" s="110">
        <v>0</v>
      </c>
      <c r="AD111" s="915"/>
      <c r="AE111" s="110">
        <v>0</v>
      </c>
      <c r="AF111" s="915"/>
      <c r="AG111" s="110">
        <v>0</v>
      </c>
      <c r="AH111" s="915"/>
      <c r="AI111" s="110">
        <v>0</v>
      </c>
      <c r="AJ111" s="919"/>
      <c r="AK111" s="104">
        <f t="shared" si="303"/>
        <v>0</v>
      </c>
      <c r="AL111" s="51">
        <v>0</v>
      </c>
      <c r="AM111" s="52">
        <v>0</v>
      </c>
      <c r="AN111" s="52">
        <v>0</v>
      </c>
      <c r="AO111" s="52">
        <v>0</v>
      </c>
      <c r="AP111" s="52">
        <v>0</v>
      </c>
      <c r="AQ111" s="52">
        <v>0</v>
      </c>
      <c r="AR111" s="53">
        <f t="shared" si="301"/>
        <v>0</v>
      </c>
      <c r="AS111" s="54">
        <v>0</v>
      </c>
      <c r="AT111" s="52">
        <v>0</v>
      </c>
      <c r="AU111" s="53">
        <f>SUM(AS111:AT111)</f>
        <v>0</v>
      </c>
      <c r="AV111" s="54">
        <v>0</v>
      </c>
      <c r="AW111" s="52">
        <v>0</v>
      </c>
      <c r="AX111" s="52">
        <v>0</v>
      </c>
      <c r="AY111" s="52">
        <v>0</v>
      </c>
      <c r="AZ111" s="55">
        <v>0</v>
      </c>
      <c r="BA111" s="116"/>
      <c r="BB111" s="116"/>
      <c r="BC111" s="117"/>
    </row>
    <row r="112" spans="1:55" ht="9.9499999999999993" customHeight="1" thickBot="1" x14ac:dyDescent="0.25">
      <c r="A112" s="886"/>
      <c r="B112" s="889"/>
      <c r="C112" s="892"/>
      <c r="D112" s="895"/>
      <c r="E112" s="898"/>
      <c r="F112" s="901"/>
      <c r="G112" s="904"/>
      <c r="H112" s="907"/>
      <c r="I112" s="912"/>
      <c r="J112" s="913"/>
      <c r="K112" s="922"/>
      <c r="L112" s="925"/>
      <c r="M112" s="181"/>
      <c r="N112" s="182"/>
      <c r="O112" s="183"/>
      <c r="P112" s="118"/>
      <c r="Q112" s="118"/>
      <c r="R112" s="928"/>
      <c r="S112" s="184"/>
      <c r="T112" s="916"/>
      <c r="U112" s="185"/>
      <c r="V112" s="916"/>
      <c r="W112" s="185"/>
      <c r="X112" s="916"/>
      <c r="Y112" s="185"/>
      <c r="Z112" s="916"/>
      <c r="AA112" s="185"/>
      <c r="AB112" s="916"/>
      <c r="AC112" s="185"/>
      <c r="AD112" s="916"/>
      <c r="AE112" s="185"/>
      <c r="AF112" s="916"/>
      <c r="AG112" s="186"/>
      <c r="AH112" s="916"/>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x14ac:dyDescent="0.2">
      <c r="A113" s="157"/>
      <c r="B113" s="193"/>
      <c r="C113" s="193"/>
      <c r="D113" s="193"/>
      <c r="E113" s="193"/>
      <c r="F113" s="193"/>
      <c r="G113" s="193"/>
      <c r="H113" s="193"/>
      <c r="I113" s="929"/>
      <c r="J113" s="929"/>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884">
        <v>10</v>
      </c>
      <c r="B114" s="162" t="s">
        <v>1706</v>
      </c>
      <c r="C114" s="163" t="s">
        <v>1707</v>
      </c>
      <c r="D114" s="164" t="s">
        <v>21</v>
      </c>
      <c r="E114" s="164" t="s">
        <v>1895</v>
      </c>
      <c r="F114" s="163" t="s">
        <v>1708</v>
      </c>
      <c r="G114" s="165" t="s">
        <v>1680</v>
      </c>
      <c r="H114" s="165" t="s">
        <v>1681</v>
      </c>
      <c r="I114" s="166" t="s">
        <v>1911</v>
      </c>
      <c r="J114" s="167">
        <f>+$N$3</f>
        <v>2017</v>
      </c>
      <c r="K114" s="165" t="s">
        <v>1928</v>
      </c>
      <c r="L114" s="166" t="s">
        <v>1929</v>
      </c>
      <c r="M114" s="163" t="s">
        <v>1709</v>
      </c>
      <c r="N114" s="163" t="s">
        <v>1710</v>
      </c>
      <c r="O114" s="163" t="s">
        <v>1711</v>
      </c>
      <c r="P114" s="163" t="s">
        <v>1712</v>
      </c>
      <c r="Q114" s="163" t="s">
        <v>1713</v>
      </c>
      <c r="R114" s="168">
        <f t="shared" ref="R114" si="304">SUM(R115:R121)</f>
        <v>0</v>
      </c>
      <c r="S114" s="169">
        <f t="shared" ref="S114" si="305">SUM(S115:S121)</f>
        <v>0</v>
      </c>
      <c r="T114" s="170">
        <f t="shared" ref="T114" si="306">SUM(T115:T121)</f>
        <v>0</v>
      </c>
      <c r="U114" s="171">
        <f t="shared" ref="U114" si="307">SUM(U115:U121)</f>
        <v>0</v>
      </c>
      <c r="V114" s="170">
        <f t="shared" ref="V114" si="308">SUM(V115:V121)</f>
        <v>0</v>
      </c>
      <c r="W114" s="171">
        <f t="shared" ref="W114" si="309">SUM(W115:W121)</f>
        <v>0</v>
      </c>
      <c r="X114" s="170">
        <f t="shared" ref="X114" si="310">SUM(X115:X121)</f>
        <v>0</v>
      </c>
      <c r="Y114" s="171">
        <f t="shared" ref="Y114" si="311">SUM(Y115:Y121)</f>
        <v>0</v>
      </c>
      <c r="Z114" s="170">
        <f t="shared" ref="Z114" si="312">SUM(Z115:Z121)</f>
        <v>0</v>
      </c>
      <c r="AA114" s="171">
        <f t="shared" ref="AA114" si="313">SUM(AA115:AA121)</f>
        <v>0</v>
      </c>
      <c r="AB114" s="170">
        <f t="shared" ref="AB114" si="314">SUM(AB115:AB121)</f>
        <v>0</v>
      </c>
      <c r="AC114" s="171">
        <f t="shared" ref="AC114" si="315">SUM(AC115:AC121)</f>
        <v>0</v>
      </c>
      <c r="AD114" s="170">
        <f t="shared" ref="AD114" si="316">SUM(AD115:AD121)</f>
        <v>0</v>
      </c>
      <c r="AE114" s="171">
        <f t="shared" ref="AE114" si="317">SUM(AE115:AE121)</f>
        <v>0</v>
      </c>
      <c r="AF114" s="170">
        <f t="shared" ref="AF114" si="318">SUM(AF115:AF121)</f>
        <v>0</v>
      </c>
      <c r="AG114" s="172">
        <f t="shared" ref="AG114" si="319">SUM(AG115:AG121)</f>
        <v>0</v>
      </c>
      <c r="AH114" s="876"/>
      <c r="AI114" s="876"/>
      <c r="AJ114" s="173">
        <f t="shared" ref="AJ114" si="320">SUM(AJ115:AJ121)</f>
        <v>0</v>
      </c>
      <c r="AK114" s="174">
        <f t="shared" ref="AK114" si="321">SUM(AK115:AK121)</f>
        <v>0</v>
      </c>
      <c r="AL114" s="41">
        <f t="shared" ref="AL114" si="322">SUM(AL115:AL121)</f>
        <v>0</v>
      </c>
      <c r="AM114" s="42">
        <f t="shared" ref="AM114" si="323">SUM(AM115:AM121)</f>
        <v>0</v>
      </c>
      <c r="AN114" s="42">
        <f t="shared" ref="AN114" si="324">SUM(AN115:AN121)</f>
        <v>0</v>
      </c>
      <c r="AO114" s="42">
        <f t="shared" ref="AO114" si="325">SUM(AO115:AO121)</f>
        <v>0</v>
      </c>
      <c r="AP114" s="42">
        <f t="shared" ref="AP114" si="326">SUM(AP115:AP121)</f>
        <v>0</v>
      </c>
      <c r="AQ114" s="42">
        <f t="shared" ref="AQ114" si="327">SUM(AQ115:AQ121)</f>
        <v>0</v>
      </c>
      <c r="AR114" s="43">
        <f t="shared" ref="AR114" si="328">SUM(AR115:AR121)</f>
        <v>0</v>
      </c>
      <c r="AS114" s="105">
        <f t="shared" ref="AS114" si="329">SUM(AS115:AS121)</f>
        <v>0</v>
      </c>
      <c r="AT114" s="42">
        <f t="shared" ref="AT114" si="330">SUM(AT115:AT121)</f>
        <v>0</v>
      </c>
      <c r="AU114" s="43">
        <f t="shared" ref="AU114" si="331">SUM(AU115:AU121)</f>
        <v>0</v>
      </c>
      <c r="AV114" s="105">
        <f t="shared" ref="AV114" si="332">SUM(AV115:AV121)</f>
        <v>0</v>
      </c>
      <c r="AW114" s="42">
        <f t="shared" ref="AW114" si="333">SUM(AW115:AW121)</f>
        <v>0</v>
      </c>
      <c r="AX114" s="42">
        <f t="shared" ref="AX114" si="334">SUM(AX115:AX121)</f>
        <v>0</v>
      </c>
      <c r="AY114" s="42">
        <f t="shared" ref="AY114" si="335">SUM(AY115:AY121)</f>
        <v>0</v>
      </c>
      <c r="AZ114" s="106">
        <f t="shared" ref="AZ114" si="336">SUM(AZ115:AZ121)</f>
        <v>0</v>
      </c>
      <c r="BA114" s="44" t="s">
        <v>1686</v>
      </c>
      <c r="BB114" s="44" t="s">
        <v>1687</v>
      </c>
      <c r="BC114" s="45" t="s">
        <v>1688</v>
      </c>
    </row>
    <row r="115" spans="1:55" ht="17.25" hidden="1" customHeight="1" x14ac:dyDescent="0.2">
      <c r="A115" s="885"/>
      <c r="B115" s="887" t="str">
        <f>VLOOKUP($D$9,'PROYECTOS REGISTRADOS'!$A$2:$D$82,4,0)</f>
        <v>Mejoramiento de la Cobertura de Alcantarillado en el Área Urbana y Área Rural en el Municipio de Tocancipá, Cundinamarca, Centro Oriente</v>
      </c>
      <c r="C115" s="890" t="str">
        <f>VLOOKUP($D$9,'PROYECTOS REGISTRADOS'!$A$2:$D$82,3,0)</f>
        <v>2016-25817-0033</v>
      </c>
      <c r="D115" s="893"/>
      <c r="E115" s="896" t="str">
        <f>IF(D115=0,"0-0",(VLOOKUP(D115,'CONSOLIDADO PLAN DESARROLLO'!$EL$9:$ET$304,2,0)))</f>
        <v>0-0</v>
      </c>
      <c r="F115" s="899" t="str">
        <f>IF(D115=0,"0-0",(VLOOKUP(D115,'CONSOLIDADO PLAN DESARROLLO'!$EL$9:$ET$304,3,0)))</f>
        <v>0-0</v>
      </c>
      <c r="G115" s="902" t="str">
        <f>IF(D115=0,"0-0",(VLOOKUP(D115,'CONSOLIDADO PLAN DESARROLLO'!$EL$9:$ET$304,4,0)))</f>
        <v>0-0</v>
      </c>
      <c r="H115" s="905" t="str">
        <f>IF(D115=0,"0-0",(VLOOKUP(D115,'CONSOLIDADO PLAN DESARROLLO'!$EL$9:$ET$304,5,0)))</f>
        <v>0-0</v>
      </c>
      <c r="I115" s="908" t="str">
        <f>IF(D115=0,"0-0",(VLOOKUP(D115,'CONSOLIDADO PLAN DESARROLLO'!$EL$9:$ET$304,$R$3,0)))</f>
        <v>0-0</v>
      </c>
      <c r="J115" s="909"/>
      <c r="K115" s="920"/>
      <c r="L115" s="923"/>
      <c r="M115" s="175"/>
      <c r="N115" s="176"/>
      <c r="O115" s="177"/>
      <c r="P115" s="46"/>
      <c r="Q115" s="47"/>
      <c r="R115" s="926"/>
      <c r="S115" s="48"/>
      <c r="T115" s="914"/>
      <c r="U115" s="49"/>
      <c r="V115" s="914"/>
      <c r="W115" s="49"/>
      <c r="X115" s="914"/>
      <c r="Y115" s="49"/>
      <c r="Z115" s="914"/>
      <c r="AA115" s="49"/>
      <c r="AB115" s="914"/>
      <c r="AC115" s="49"/>
      <c r="AD115" s="914"/>
      <c r="AE115" s="49"/>
      <c r="AF115" s="914"/>
      <c r="AG115" s="50"/>
      <c r="AH115" s="877"/>
      <c r="AI115" s="877"/>
      <c r="AJ115" s="917">
        <f>+R115+T115+V115+X115+Z115+AB115+AD115+AF115</f>
        <v>0</v>
      </c>
      <c r="AK115" s="104">
        <f t="shared" ref="AK115:AK120" si="337">AC115+AE115+AG115+S115+U115+W115+Y115+AA115</f>
        <v>0</v>
      </c>
      <c r="AL115" s="51"/>
      <c r="AM115" s="52"/>
      <c r="AN115" s="52"/>
      <c r="AO115" s="52"/>
      <c r="AP115" s="52"/>
      <c r="AQ115" s="52"/>
      <c r="AR115" s="53">
        <f t="shared" ref="AR115:AR120" si="338">SUM(AL115:AQ115)</f>
        <v>0</v>
      </c>
      <c r="AS115" s="54"/>
      <c r="AT115" s="52"/>
      <c r="AU115" s="53">
        <f t="shared" ref="AU115:AU119" si="339">SUM(AS115:AT115)</f>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0"/>
      <c r="L116" s="924"/>
      <c r="M116" s="175"/>
      <c r="N116" s="176"/>
      <c r="O116" s="177"/>
      <c r="P116" s="46"/>
      <c r="Q116" s="47"/>
      <c r="R116" s="927"/>
      <c r="S116" s="48"/>
      <c r="T116" s="915"/>
      <c r="U116" s="49"/>
      <c r="V116" s="915"/>
      <c r="W116" s="49"/>
      <c r="X116" s="915"/>
      <c r="Y116" s="49"/>
      <c r="Z116" s="915"/>
      <c r="AA116" s="49"/>
      <c r="AB116" s="915"/>
      <c r="AC116" s="49"/>
      <c r="AD116" s="915"/>
      <c r="AE116" s="49"/>
      <c r="AF116" s="915"/>
      <c r="AG116" s="50"/>
      <c r="AH116" s="878"/>
      <c r="AI116" s="878"/>
      <c r="AJ116" s="918"/>
      <c r="AK116" s="104">
        <f t="shared" si="337"/>
        <v>0</v>
      </c>
      <c r="AL116" s="51"/>
      <c r="AM116" s="52"/>
      <c r="AN116" s="52"/>
      <c r="AO116" s="52"/>
      <c r="AP116" s="52"/>
      <c r="AQ116" s="52"/>
      <c r="AR116" s="53">
        <f t="shared" si="338"/>
        <v>0</v>
      </c>
      <c r="AS116" s="54"/>
      <c r="AT116" s="52"/>
      <c r="AU116" s="53">
        <f t="shared" si="339"/>
        <v>0</v>
      </c>
      <c r="AV116" s="54"/>
      <c r="AW116" s="52"/>
      <c r="AX116" s="52"/>
      <c r="AY116" s="52"/>
      <c r="AZ116" s="55"/>
      <c r="BA116" s="56"/>
      <c r="BB116" s="56"/>
      <c r="BC116" s="57"/>
    </row>
    <row r="117" spans="1:55" ht="17.25" hidden="1" customHeight="1" x14ac:dyDescent="0.2">
      <c r="A117" s="885"/>
      <c r="B117" s="887"/>
      <c r="C117" s="890"/>
      <c r="D117" s="893"/>
      <c r="E117" s="897"/>
      <c r="F117" s="899"/>
      <c r="G117" s="902"/>
      <c r="H117" s="905"/>
      <c r="I117" s="910"/>
      <c r="J117" s="911"/>
      <c r="K117" s="920"/>
      <c r="L117" s="924"/>
      <c r="M117" s="175"/>
      <c r="N117" s="176"/>
      <c r="O117" s="177"/>
      <c r="P117" s="46"/>
      <c r="Q117" s="47"/>
      <c r="R117" s="927"/>
      <c r="S117" s="48"/>
      <c r="T117" s="915"/>
      <c r="U117" s="49"/>
      <c r="V117" s="915"/>
      <c r="W117" s="49"/>
      <c r="X117" s="915"/>
      <c r="Y117" s="49"/>
      <c r="Z117" s="915"/>
      <c r="AA117" s="49"/>
      <c r="AB117" s="915"/>
      <c r="AC117" s="49"/>
      <c r="AD117" s="915"/>
      <c r="AE117" s="49"/>
      <c r="AF117" s="915"/>
      <c r="AG117" s="50"/>
      <c r="AH117" s="878"/>
      <c r="AI117" s="878"/>
      <c r="AJ117" s="918"/>
      <c r="AK117" s="104">
        <f t="shared" si="337"/>
        <v>0</v>
      </c>
      <c r="AL117" s="51"/>
      <c r="AM117" s="52"/>
      <c r="AN117" s="52"/>
      <c r="AO117" s="52"/>
      <c r="AP117" s="52"/>
      <c r="AQ117" s="52"/>
      <c r="AR117" s="53">
        <f t="shared" si="338"/>
        <v>0</v>
      </c>
      <c r="AS117" s="54"/>
      <c r="AT117" s="52"/>
      <c r="AU117" s="53">
        <f t="shared" si="339"/>
        <v>0</v>
      </c>
      <c r="AV117" s="54"/>
      <c r="AW117" s="52"/>
      <c r="AX117" s="52"/>
      <c r="AY117" s="52"/>
      <c r="AZ117" s="55"/>
      <c r="BA117" s="56"/>
      <c r="BB117" s="56"/>
      <c r="BC117" s="57"/>
    </row>
    <row r="118" spans="1:55" ht="17.25" hidden="1" customHeight="1" x14ac:dyDescent="0.2">
      <c r="A118" s="885"/>
      <c r="B118" s="887"/>
      <c r="C118" s="890"/>
      <c r="D118" s="893"/>
      <c r="E118" s="897"/>
      <c r="F118" s="899"/>
      <c r="G118" s="902"/>
      <c r="H118" s="905"/>
      <c r="I118" s="910"/>
      <c r="J118" s="911"/>
      <c r="K118" s="920"/>
      <c r="L118" s="924"/>
      <c r="M118" s="175"/>
      <c r="N118" s="176"/>
      <c r="O118" s="177"/>
      <c r="P118" s="46"/>
      <c r="Q118" s="47"/>
      <c r="R118" s="927"/>
      <c r="S118" s="48"/>
      <c r="T118" s="915"/>
      <c r="U118" s="49"/>
      <c r="V118" s="915"/>
      <c r="W118" s="49"/>
      <c r="X118" s="915"/>
      <c r="Y118" s="49"/>
      <c r="Z118" s="915"/>
      <c r="AA118" s="49"/>
      <c r="AB118" s="915"/>
      <c r="AC118" s="49"/>
      <c r="AD118" s="915"/>
      <c r="AE118" s="49"/>
      <c r="AF118" s="915"/>
      <c r="AG118" s="50"/>
      <c r="AH118" s="878"/>
      <c r="AI118" s="878"/>
      <c r="AJ118" s="918"/>
      <c r="AK118" s="104">
        <f t="shared" si="337"/>
        <v>0</v>
      </c>
      <c r="AL118" s="51"/>
      <c r="AM118" s="52"/>
      <c r="AN118" s="52"/>
      <c r="AO118" s="52"/>
      <c r="AP118" s="52"/>
      <c r="AQ118" s="52"/>
      <c r="AR118" s="53">
        <f t="shared" si="338"/>
        <v>0</v>
      </c>
      <c r="AS118" s="54"/>
      <c r="AT118" s="52"/>
      <c r="AU118" s="53">
        <f t="shared" si="339"/>
        <v>0</v>
      </c>
      <c r="AV118" s="54"/>
      <c r="AW118" s="52"/>
      <c r="AX118" s="52"/>
      <c r="AY118" s="52"/>
      <c r="AZ118" s="55"/>
      <c r="BA118" s="56"/>
      <c r="BB118" s="56"/>
      <c r="BC118" s="57"/>
    </row>
    <row r="119" spans="1:55" ht="17.25" hidden="1" customHeight="1" x14ac:dyDescent="0.2">
      <c r="A119" s="885"/>
      <c r="B119" s="887"/>
      <c r="C119" s="890"/>
      <c r="D119" s="893"/>
      <c r="E119" s="897"/>
      <c r="F119" s="899"/>
      <c r="G119" s="902"/>
      <c r="H119" s="905"/>
      <c r="I119" s="910"/>
      <c r="J119" s="911"/>
      <c r="K119" s="920"/>
      <c r="L119" s="924"/>
      <c r="M119" s="175"/>
      <c r="N119" s="176"/>
      <c r="O119" s="177"/>
      <c r="P119" s="46"/>
      <c r="Q119" s="47"/>
      <c r="R119" s="927"/>
      <c r="S119" s="48"/>
      <c r="T119" s="915"/>
      <c r="U119" s="49"/>
      <c r="V119" s="915"/>
      <c r="W119" s="49"/>
      <c r="X119" s="915"/>
      <c r="Y119" s="49"/>
      <c r="Z119" s="915"/>
      <c r="AA119" s="49"/>
      <c r="AB119" s="915"/>
      <c r="AC119" s="49"/>
      <c r="AD119" s="915"/>
      <c r="AE119" s="49"/>
      <c r="AF119" s="915"/>
      <c r="AG119" s="50"/>
      <c r="AH119" s="878"/>
      <c r="AI119" s="878"/>
      <c r="AJ119" s="918"/>
      <c r="AK119" s="104">
        <f t="shared" si="337"/>
        <v>0</v>
      </c>
      <c r="AL119" s="51"/>
      <c r="AM119" s="52"/>
      <c r="AN119" s="52"/>
      <c r="AO119" s="52"/>
      <c r="AP119" s="52"/>
      <c r="AQ119" s="52"/>
      <c r="AR119" s="53">
        <f t="shared" si="338"/>
        <v>0</v>
      </c>
      <c r="AS119" s="54"/>
      <c r="AT119" s="52"/>
      <c r="AU119" s="53">
        <f t="shared" si="339"/>
        <v>0</v>
      </c>
      <c r="AV119" s="54"/>
      <c r="AW119" s="52"/>
      <c r="AX119" s="52"/>
      <c r="AY119" s="52"/>
      <c r="AZ119" s="55"/>
      <c r="BA119" s="56"/>
      <c r="BB119" s="56"/>
      <c r="BC119" s="57"/>
    </row>
    <row r="120" spans="1:55" ht="17.25" hidden="1" customHeight="1" x14ac:dyDescent="0.2">
      <c r="A120" s="885"/>
      <c r="B120" s="888"/>
      <c r="C120" s="891"/>
      <c r="D120" s="894"/>
      <c r="E120" s="897"/>
      <c r="F120" s="900"/>
      <c r="G120" s="903"/>
      <c r="H120" s="906"/>
      <c r="I120" s="910"/>
      <c r="J120" s="911"/>
      <c r="K120" s="921"/>
      <c r="L120" s="924"/>
      <c r="M120" s="178"/>
      <c r="N120" s="179"/>
      <c r="O120" s="180"/>
      <c r="P120" s="107"/>
      <c r="Q120" s="108"/>
      <c r="R120" s="927"/>
      <c r="S120" s="109"/>
      <c r="T120" s="915"/>
      <c r="U120" s="110"/>
      <c r="V120" s="915"/>
      <c r="W120" s="110"/>
      <c r="X120" s="915"/>
      <c r="Y120" s="110"/>
      <c r="Z120" s="915"/>
      <c r="AA120" s="110"/>
      <c r="AB120" s="915"/>
      <c r="AC120" s="110"/>
      <c r="AD120" s="915"/>
      <c r="AE120" s="110"/>
      <c r="AF120" s="915"/>
      <c r="AG120" s="111"/>
      <c r="AH120" s="878"/>
      <c r="AI120" s="878"/>
      <c r="AJ120" s="919"/>
      <c r="AK120" s="104">
        <f t="shared" si="337"/>
        <v>0</v>
      </c>
      <c r="AL120" s="112"/>
      <c r="AM120" s="113"/>
      <c r="AN120" s="113"/>
      <c r="AO120" s="113"/>
      <c r="AP120" s="113"/>
      <c r="AQ120" s="113"/>
      <c r="AR120" s="53">
        <f t="shared" si="338"/>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886"/>
      <c r="B121" s="889"/>
      <c r="C121" s="892"/>
      <c r="D121" s="895"/>
      <c r="E121" s="898"/>
      <c r="F121" s="901"/>
      <c r="G121" s="904"/>
      <c r="H121" s="907"/>
      <c r="I121" s="912"/>
      <c r="J121" s="913"/>
      <c r="K121" s="922"/>
      <c r="L121" s="925"/>
      <c r="M121" s="181"/>
      <c r="N121" s="182"/>
      <c r="O121" s="183"/>
      <c r="P121" s="118"/>
      <c r="Q121" s="118"/>
      <c r="R121" s="928"/>
      <c r="S121" s="184"/>
      <c r="T121" s="916"/>
      <c r="U121" s="185"/>
      <c r="V121" s="916"/>
      <c r="W121" s="185"/>
      <c r="X121" s="916"/>
      <c r="Y121" s="185"/>
      <c r="Z121" s="916"/>
      <c r="AA121" s="185"/>
      <c r="AB121" s="916"/>
      <c r="AC121" s="185"/>
      <c r="AD121" s="916"/>
      <c r="AE121" s="185"/>
      <c r="AF121" s="916"/>
      <c r="AG121" s="186"/>
      <c r="AH121" s="879"/>
      <c r="AI121" s="879"/>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29"/>
      <c r="J122" s="929"/>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884">
        <v>11</v>
      </c>
      <c r="B123" s="162" t="s">
        <v>1706</v>
      </c>
      <c r="C123" s="163" t="s">
        <v>1707</v>
      </c>
      <c r="D123" s="164" t="s">
        <v>21</v>
      </c>
      <c r="E123" s="164" t="s">
        <v>1895</v>
      </c>
      <c r="F123" s="163" t="s">
        <v>1708</v>
      </c>
      <c r="G123" s="165" t="s">
        <v>1680</v>
      </c>
      <c r="H123" s="165" t="s">
        <v>1681</v>
      </c>
      <c r="I123" s="166" t="s">
        <v>1911</v>
      </c>
      <c r="J123" s="167">
        <f>+$N$3</f>
        <v>2017</v>
      </c>
      <c r="K123" s="165" t="s">
        <v>1928</v>
      </c>
      <c r="L123" s="166" t="s">
        <v>1929</v>
      </c>
      <c r="M123" s="163" t="s">
        <v>1709</v>
      </c>
      <c r="N123" s="163" t="s">
        <v>1710</v>
      </c>
      <c r="O123" s="163" t="s">
        <v>1711</v>
      </c>
      <c r="P123" s="163" t="s">
        <v>1712</v>
      </c>
      <c r="Q123" s="163" t="s">
        <v>1713</v>
      </c>
      <c r="R123" s="168">
        <f t="shared" ref="R123" si="340">SUM(R124:R130)</f>
        <v>0</v>
      </c>
      <c r="S123" s="169">
        <f t="shared" ref="S123" si="341">SUM(S124:S130)</f>
        <v>0</v>
      </c>
      <c r="T123" s="170">
        <f t="shared" ref="T123" si="342">SUM(T124:T130)</f>
        <v>0</v>
      </c>
      <c r="U123" s="171">
        <f t="shared" ref="U123" si="343">SUM(U124:U130)</f>
        <v>0</v>
      </c>
      <c r="V123" s="170">
        <f t="shared" ref="V123" si="344">SUM(V124:V130)</f>
        <v>0</v>
      </c>
      <c r="W123" s="171">
        <f t="shared" ref="W123" si="345">SUM(W124:W130)</f>
        <v>0</v>
      </c>
      <c r="X123" s="170">
        <f t="shared" ref="X123" si="346">SUM(X124:X130)</f>
        <v>0</v>
      </c>
      <c r="Y123" s="171">
        <f t="shared" ref="Y123" si="347">SUM(Y124:Y130)</f>
        <v>0</v>
      </c>
      <c r="Z123" s="170">
        <f t="shared" ref="Z123" si="348">SUM(Z124:Z130)</f>
        <v>0</v>
      </c>
      <c r="AA123" s="171">
        <f t="shared" ref="AA123" si="349">SUM(AA124:AA130)</f>
        <v>0</v>
      </c>
      <c r="AB123" s="170">
        <f t="shared" ref="AB123" si="350">SUM(AB124:AB130)</f>
        <v>0</v>
      </c>
      <c r="AC123" s="171">
        <f t="shared" ref="AC123" si="351">SUM(AC124:AC130)</f>
        <v>0</v>
      </c>
      <c r="AD123" s="170">
        <f t="shared" ref="AD123" si="352">SUM(AD124:AD130)</f>
        <v>0</v>
      </c>
      <c r="AE123" s="171">
        <f t="shared" ref="AE123" si="353">SUM(AE124:AE130)</f>
        <v>0</v>
      </c>
      <c r="AF123" s="170">
        <f t="shared" ref="AF123" si="354">SUM(AF124:AF130)</f>
        <v>0</v>
      </c>
      <c r="AG123" s="172">
        <f t="shared" ref="AG123" si="355">SUM(AG124:AG130)</f>
        <v>0</v>
      </c>
      <c r="AH123" s="876"/>
      <c r="AI123" s="876"/>
      <c r="AJ123" s="173">
        <f t="shared" ref="AJ123" si="356">SUM(AJ124:AJ130)</f>
        <v>0</v>
      </c>
      <c r="AK123" s="174">
        <f t="shared" ref="AK123" si="357">SUM(AK124:AK130)</f>
        <v>0</v>
      </c>
      <c r="AL123" s="41">
        <f t="shared" ref="AL123" si="358">SUM(AL124:AL130)</f>
        <v>0</v>
      </c>
      <c r="AM123" s="42">
        <f t="shared" ref="AM123" si="359">SUM(AM124:AM130)</f>
        <v>0</v>
      </c>
      <c r="AN123" s="42">
        <f t="shared" ref="AN123" si="360">SUM(AN124:AN130)</f>
        <v>0</v>
      </c>
      <c r="AO123" s="42">
        <f t="shared" ref="AO123" si="361">SUM(AO124:AO130)</f>
        <v>0</v>
      </c>
      <c r="AP123" s="42">
        <f t="shared" ref="AP123" si="362">SUM(AP124:AP130)</f>
        <v>0</v>
      </c>
      <c r="AQ123" s="42">
        <f t="shared" ref="AQ123" si="363">SUM(AQ124:AQ130)</f>
        <v>0</v>
      </c>
      <c r="AR123" s="43">
        <f t="shared" ref="AR123" si="364">SUM(AR124:AR130)</f>
        <v>0</v>
      </c>
      <c r="AS123" s="105">
        <f t="shared" ref="AS123" si="365">SUM(AS124:AS130)</f>
        <v>0</v>
      </c>
      <c r="AT123" s="42">
        <f t="shared" ref="AT123" si="366">SUM(AT124:AT130)</f>
        <v>0</v>
      </c>
      <c r="AU123" s="43">
        <f t="shared" ref="AU123" si="367">SUM(AU124:AU130)</f>
        <v>0</v>
      </c>
      <c r="AV123" s="105">
        <f t="shared" ref="AV123" si="368">SUM(AV124:AV130)</f>
        <v>0</v>
      </c>
      <c r="AW123" s="42">
        <f t="shared" ref="AW123" si="369">SUM(AW124:AW130)</f>
        <v>0</v>
      </c>
      <c r="AX123" s="42">
        <f t="shared" ref="AX123" si="370">SUM(AX124:AX130)</f>
        <v>0</v>
      </c>
      <c r="AY123" s="42">
        <f t="shared" ref="AY123" si="371">SUM(AY124:AY130)</f>
        <v>0</v>
      </c>
      <c r="AZ123" s="106">
        <f t="shared" ref="AZ123" si="372">SUM(AZ124:AZ130)</f>
        <v>0</v>
      </c>
      <c r="BA123" s="44" t="s">
        <v>1686</v>
      </c>
      <c r="BB123" s="44" t="s">
        <v>1687</v>
      </c>
      <c r="BC123" s="45" t="s">
        <v>1688</v>
      </c>
    </row>
    <row r="124" spans="1:55" ht="17.25" hidden="1" customHeight="1" x14ac:dyDescent="0.2">
      <c r="A124" s="885"/>
      <c r="B124" s="887" t="str">
        <f>VLOOKUP($D$9,'PROYECTOS REGISTRADOS'!$A$2:$D$82,4,0)</f>
        <v>Mejoramiento de la Cobertura de Alcantarillado en el Área Urbana y Área Rural en el Municipio de Tocancipá, Cundinamarca, Centro Oriente</v>
      </c>
      <c r="C124" s="890" t="str">
        <f>VLOOKUP($D$9,'PROYECTOS REGISTRADOS'!$A$2:$D$82,3,0)</f>
        <v>2016-25817-0033</v>
      </c>
      <c r="D124" s="893"/>
      <c r="E124" s="896" t="str">
        <f>IF(D124=0,"0-0",(VLOOKUP(D124,'CONSOLIDADO PLAN DESARROLLO'!$EL$9:$ET$304,2,0)))</f>
        <v>0-0</v>
      </c>
      <c r="F124" s="899" t="str">
        <f>IF(D124=0,"0-0",(VLOOKUP(D124,'CONSOLIDADO PLAN DESARROLLO'!$EL$9:$ET$304,3,0)))</f>
        <v>0-0</v>
      </c>
      <c r="G124" s="902" t="str">
        <f>IF(D124=0,"0-0",(VLOOKUP(D124,'CONSOLIDADO PLAN DESARROLLO'!$EL$9:$ET$304,4,0)))</f>
        <v>0-0</v>
      </c>
      <c r="H124" s="905" t="str">
        <f>IF(D124=0,"0-0",(VLOOKUP(D124,'CONSOLIDADO PLAN DESARROLLO'!$EL$9:$ET$304,5,0)))</f>
        <v>0-0</v>
      </c>
      <c r="I124" s="908" t="str">
        <f>IF(D124=0,"0-0",(VLOOKUP(D124,'CONSOLIDADO PLAN DESARROLLO'!$EL$9:$ET$304,$R$3,0)))</f>
        <v>0-0</v>
      </c>
      <c r="J124" s="909"/>
      <c r="K124" s="920"/>
      <c r="L124" s="923"/>
      <c r="M124" s="175"/>
      <c r="N124" s="176"/>
      <c r="O124" s="177"/>
      <c r="P124" s="46"/>
      <c r="Q124" s="47"/>
      <c r="R124" s="926"/>
      <c r="S124" s="48"/>
      <c r="T124" s="914"/>
      <c r="U124" s="49"/>
      <c r="V124" s="914"/>
      <c r="W124" s="49"/>
      <c r="X124" s="914"/>
      <c r="Y124" s="49"/>
      <c r="Z124" s="914"/>
      <c r="AA124" s="49"/>
      <c r="AB124" s="914"/>
      <c r="AC124" s="49"/>
      <c r="AD124" s="914"/>
      <c r="AE124" s="49"/>
      <c r="AF124" s="914"/>
      <c r="AG124" s="50"/>
      <c r="AH124" s="877"/>
      <c r="AI124" s="877"/>
      <c r="AJ124" s="917">
        <f>+R124+T124+V124+X124+Z124+AB124+AD124+AF124</f>
        <v>0</v>
      </c>
      <c r="AK124" s="104">
        <f t="shared" ref="AK124:AK129" si="373">AC124+AE124+AG124+S124+U124+W124+Y124+AA124</f>
        <v>0</v>
      </c>
      <c r="AL124" s="51"/>
      <c r="AM124" s="52"/>
      <c r="AN124" s="52"/>
      <c r="AO124" s="52"/>
      <c r="AP124" s="52"/>
      <c r="AQ124" s="52"/>
      <c r="AR124" s="53">
        <f t="shared" ref="AR124:AR129" si="374">SUM(AL124:AQ124)</f>
        <v>0</v>
      </c>
      <c r="AS124" s="54"/>
      <c r="AT124" s="52"/>
      <c r="AU124" s="53">
        <f t="shared" ref="AU124:AU128" si="375">SUM(AS124:AT124)</f>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0"/>
      <c r="L125" s="924"/>
      <c r="M125" s="175"/>
      <c r="N125" s="176"/>
      <c r="O125" s="177"/>
      <c r="P125" s="46"/>
      <c r="Q125" s="47"/>
      <c r="R125" s="927"/>
      <c r="S125" s="48"/>
      <c r="T125" s="915"/>
      <c r="U125" s="49"/>
      <c r="V125" s="915"/>
      <c r="W125" s="49"/>
      <c r="X125" s="915"/>
      <c r="Y125" s="49"/>
      <c r="Z125" s="915"/>
      <c r="AA125" s="49"/>
      <c r="AB125" s="915"/>
      <c r="AC125" s="49"/>
      <c r="AD125" s="915"/>
      <c r="AE125" s="49"/>
      <c r="AF125" s="915"/>
      <c r="AG125" s="50"/>
      <c r="AH125" s="878"/>
      <c r="AI125" s="878"/>
      <c r="AJ125" s="918"/>
      <c r="AK125" s="104">
        <f t="shared" si="373"/>
        <v>0</v>
      </c>
      <c r="AL125" s="51"/>
      <c r="AM125" s="52"/>
      <c r="AN125" s="52"/>
      <c r="AO125" s="52"/>
      <c r="AP125" s="52"/>
      <c r="AQ125" s="52"/>
      <c r="AR125" s="53">
        <f t="shared" si="374"/>
        <v>0</v>
      </c>
      <c r="AS125" s="54"/>
      <c r="AT125" s="52"/>
      <c r="AU125" s="53">
        <f t="shared" si="375"/>
        <v>0</v>
      </c>
      <c r="AV125" s="54"/>
      <c r="AW125" s="52"/>
      <c r="AX125" s="52"/>
      <c r="AY125" s="52"/>
      <c r="AZ125" s="55"/>
      <c r="BA125" s="56"/>
      <c r="BB125" s="56"/>
      <c r="BC125" s="57"/>
    </row>
    <row r="126" spans="1:55" ht="17.25" hidden="1" customHeight="1" x14ac:dyDescent="0.2">
      <c r="A126" s="885"/>
      <c r="B126" s="887"/>
      <c r="C126" s="890"/>
      <c r="D126" s="893"/>
      <c r="E126" s="897"/>
      <c r="F126" s="899"/>
      <c r="G126" s="902"/>
      <c r="H126" s="905"/>
      <c r="I126" s="910"/>
      <c r="J126" s="911"/>
      <c r="K126" s="920"/>
      <c r="L126" s="924"/>
      <c r="M126" s="175"/>
      <c r="N126" s="176"/>
      <c r="O126" s="177"/>
      <c r="P126" s="46"/>
      <c r="Q126" s="47"/>
      <c r="R126" s="927"/>
      <c r="S126" s="48"/>
      <c r="T126" s="915"/>
      <c r="U126" s="49"/>
      <c r="V126" s="915"/>
      <c r="W126" s="49"/>
      <c r="X126" s="915"/>
      <c r="Y126" s="49"/>
      <c r="Z126" s="915"/>
      <c r="AA126" s="49"/>
      <c r="AB126" s="915"/>
      <c r="AC126" s="49"/>
      <c r="AD126" s="915"/>
      <c r="AE126" s="49"/>
      <c r="AF126" s="915"/>
      <c r="AG126" s="50"/>
      <c r="AH126" s="878"/>
      <c r="AI126" s="878"/>
      <c r="AJ126" s="918"/>
      <c r="AK126" s="104">
        <f t="shared" si="373"/>
        <v>0</v>
      </c>
      <c r="AL126" s="51"/>
      <c r="AM126" s="52"/>
      <c r="AN126" s="52"/>
      <c r="AO126" s="52"/>
      <c r="AP126" s="52"/>
      <c r="AQ126" s="52"/>
      <c r="AR126" s="53">
        <f t="shared" si="374"/>
        <v>0</v>
      </c>
      <c r="AS126" s="54"/>
      <c r="AT126" s="52"/>
      <c r="AU126" s="53">
        <f t="shared" si="375"/>
        <v>0</v>
      </c>
      <c r="AV126" s="54"/>
      <c r="AW126" s="52"/>
      <c r="AX126" s="52"/>
      <c r="AY126" s="52"/>
      <c r="AZ126" s="55"/>
      <c r="BA126" s="56"/>
      <c r="BB126" s="56"/>
      <c r="BC126" s="57"/>
    </row>
    <row r="127" spans="1:55" ht="17.25" hidden="1" customHeight="1" x14ac:dyDescent="0.2">
      <c r="A127" s="885"/>
      <c r="B127" s="887"/>
      <c r="C127" s="890"/>
      <c r="D127" s="893"/>
      <c r="E127" s="897"/>
      <c r="F127" s="899"/>
      <c r="G127" s="902"/>
      <c r="H127" s="905"/>
      <c r="I127" s="910"/>
      <c r="J127" s="911"/>
      <c r="K127" s="920"/>
      <c r="L127" s="924"/>
      <c r="M127" s="175"/>
      <c r="N127" s="176"/>
      <c r="O127" s="177"/>
      <c r="P127" s="46"/>
      <c r="Q127" s="47"/>
      <c r="R127" s="927"/>
      <c r="S127" s="48"/>
      <c r="T127" s="915"/>
      <c r="U127" s="49"/>
      <c r="V127" s="915"/>
      <c r="W127" s="49"/>
      <c r="X127" s="915"/>
      <c r="Y127" s="49"/>
      <c r="Z127" s="915"/>
      <c r="AA127" s="49"/>
      <c r="AB127" s="915"/>
      <c r="AC127" s="49"/>
      <c r="AD127" s="915"/>
      <c r="AE127" s="49"/>
      <c r="AF127" s="915"/>
      <c r="AG127" s="50"/>
      <c r="AH127" s="878"/>
      <c r="AI127" s="878"/>
      <c r="AJ127" s="918"/>
      <c r="AK127" s="104">
        <f t="shared" si="373"/>
        <v>0</v>
      </c>
      <c r="AL127" s="51"/>
      <c r="AM127" s="52"/>
      <c r="AN127" s="52"/>
      <c r="AO127" s="52"/>
      <c r="AP127" s="52"/>
      <c r="AQ127" s="52"/>
      <c r="AR127" s="53">
        <f t="shared" si="374"/>
        <v>0</v>
      </c>
      <c r="AS127" s="54"/>
      <c r="AT127" s="52"/>
      <c r="AU127" s="53">
        <f t="shared" si="375"/>
        <v>0</v>
      </c>
      <c r="AV127" s="54"/>
      <c r="AW127" s="52"/>
      <c r="AX127" s="52"/>
      <c r="AY127" s="52"/>
      <c r="AZ127" s="55"/>
      <c r="BA127" s="56"/>
      <c r="BB127" s="56"/>
      <c r="BC127" s="57"/>
    </row>
    <row r="128" spans="1:55" ht="17.25" hidden="1" customHeight="1" x14ac:dyDescent="0.2">
      <c r="A128" s="885"/>
      <c r="B128" s="887"/>
      <c r="C128" s="890"/>
      <c r="D128" s="893"/>
      <c r="E128" s="897"/>
      <c r="F128" s="899"/>
      <c r="G128" s="902"/>
      <c r="H128" s="905"/>
      <c r="I128" s="910"/>
      <c r="J128" s="911"/>
      <c r="K128" s="920"/>
      <c r="L128" s="924"/>
      <c r="M128" s="175"/>
      <c r="N128" s="176"/>
      <c r="O128" s="177"/>
      <c r="P128" s="46"/>
      <c r="Q128" s="47"/>
      <c r="R128" s="927"/>
      <c r="S128" s="48"/>
      <c r="T128" s="915"/>
      <c r="U128" s="49"/>
      <c r="V128" s="915"/>
      <c r="W128" s="49"/>
      <c r="X128" s="915"/>
      <c r="Y128" s="49"/>
      <c r="Z128" s="915"/>
      <c r="AA128" s="49"/>
      <c r="AB128" s="915"/>
      <c r="AC128" s="49"/>
      <c r="AD128" s="915"/>
      <c r="AE128" s="49"/>
      <c r="AF128" s="915"/>
      <c r="AG128" s="50"/>
      <c r="AH128" s="878"/>
      <c r="AI128" s="878"/>
      <c r="AJ128" s="918"/>
      <c r="AK128" s="104">
        <f t="shared" si="373"/>
        <v>0</v>
      </c>
      <c r="AL128" s="51"/>
      <c r="AM128" s="52"/>
      <c r="AN128" s="52"/>
      <c r="AO128" s="52"/>
      <c r="AP128" s="52"/>
      <c r="AQ128" s="52"/>
      <c r="AR128" s="53">
        <f t="shared" si="374"/>
        <v>0</v>
      </c>
      <c r="AS128" s="54"/>
      <c r="AT128" s="52"/>
      <c r="AU128" s="53">
        <f t="shared" si="375"/>
        <v>0</v>
      </c>
      <c r="AV128" s="54"/>
      <c r="AW128" s="52"/>
      <c r="AX128" s="52"/>
      <c r="AY128" s="52"/>
      <c r="AZ128" s="55"/>
      <c r="BA128" s="56"/>
      <c r="BB128" s="56"/>
      <c r="BC128" s="57"/>
    </row>
    <row r="129" spans="1:55" ht="17.25" hidden="1" customHeight="1" x14ac:dyDescent="0.2">
      <c r="A129" s="885"/>
      <c r="B129" s="888"/>
      <c r="C129" s="891"/>
      <c r="D129" s="894"/>
      <c r="E129" s="897"/>
      <c r="F129" s="900"/>
      <c r="G129" s="903"/>
      <c r="H129" s="906"/>
      <c r="I129" s="910"/>
      <c r="J129" s="911"/>
      <c r="K129" s="921"/>
      <c r="L129" s="924"/>
      <c r="M129" s="178"/>
      <c r="N129" s="179"/>
      <c r="O129" s="180"/>
      <c r="P129" s="107"/>
      <c r="Q129" s="108"/>
      <c r="R129" s="927"/>
      <c r="S129" s="109"/>
      <c r="T129" s="915"/>
      <c r="U129" s="110"/>
      <c r="V129" s="915"/>
      <c r="W129" s="110"/>
      <c r="X129" s="915"/>
      <c r="Y129" s="110"/>
      <c r="Z129" s="915"/>
      <c r="AA129" s="110"/>
      <c r="AB129" s="915"/>
      <c r="AC129" s="110"/>
      <c r="AD129" s="915"/>
      <c r="AE129" s="110"/>
      <c r="AF129" s="915"/>
      <c r="AG129" s="111"/>
      <c r="AH129" s="878"/>
      <c r="AI129" s="878"/>
      <c r="AJ129" s="919"/>
      <c r="AK129" s="104">
        <f t="shared" si="373"/>
        <v>0</v>
      </c>
      <c r="AL129" s="112"/>
      <c r="AM129" s="113"/>
      <c r="AN129" s="113"/>
      <c r="AO129" s="113"/>
      <c r="AP129" s="113"/>
      <c r="AQ129" s="113"/>
      <c r="AR129" s="53">
        <f t="shared" si="374"/>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886"/>
      <c r="B130" s="889"/>
      <c r="C130" s="892"/>
      <c r="D130" s="895"/>
      <c r="E130" s="898"/>
      <c r="F130" s="901"/>
      <c r="G130" s="904"/>
      <c r="H130" s="907"/>
      <c r="I130" s="912"/>
      <c r="J130" s="913"/>
      <c r="K130" s="922"/>
      <c r="L130" s="925"/>
      <c r="M130" s="181"/>
      <c r="N130" s="182"/>
      <c r="O130" s="183"/>
      <c r="P130" s="118"/>
      <c r="Q130" s="118"/>
      <c r="R130" s="928"/>
      <c r="S130" s="184"/>
      <c r="T130" s="916"/>
      <c r="U130" s="185"/>
      <c r="V130" s="916"/>
      <c r="W130" s="185"/>
      <c r="X130" s="916"/>
      <c r="Y130" s="185"/>
      <c r="Z130" s="916"/>
      <c r="AA130" s="185"/>
      <c r="AB130" s="916"/>
      <c r="AC130" s="185"/>
      <c r="AD130" s="916"/>
      <c r="AE130" s="185"/>
      <c r="AF130" s="916"/>
      <c r="AG130" s="186"/>
      <c r="AH130" s="879"/>
      <c r="AI130" s="879"/>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29"/>
      <c r="J131" s="929"/>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884">
        <v>12</v>
      </c>
      <c r="B132" s="162" t="s">
        <v>1706</v>
      </c>
      <c r="C132" s="163" t="s">
        <v>1707</v>
      </c>
      <c r="D132" s="164" t="s">
        <v>21</v>
      </c>
      <c r="E132" s="164" t="s">
        <v>1895</v>
      </c>
      <c r="F132" s="163" t="s">
        <v>1708</v>
      </c>
      <c r="G132" s="165" t="s">
        <v>1680</v>
      </c>
      <c r="H132" s="165" t="s">
        <v>1681</v>
      </c>
      <c r="I132" s="166" t="s">
        <v>1911</v>
      </c>
      <c r="J132" s="167">
        <f>+$N$3</f>
        <v>2017</v>
      </c>
      <c r="K132" s="165" t="s">
        <v>1928</v>
      </c>
      <c r="L132" s="166" t="s">
        <v>1929</v>
      </c>
      <c r="M132" s="163" t="s">
        <v>1709</v>
      </c>
      <c r="N132" s="163" t="s">
        <v>1710</v>
      </c>
      <c r="O132" s="163" t="s">
        <v>1711</v>
      </c>
      <c r="P132" s="163" t="s">
        <v>1712</v>
      </c>
      <c r="Q132" s="163" t="s">
        <v>1713</v>
      </c>
      <c r="R132" s="168">
        <f t="shared" ref="R132" si="376">SUM(R133:R139)</f>
        <v>0</v>
      </c>
      <c r="S132" s="169">
        <f t="shared" ref="S132" si="377">SUM(S133:S139)</f>
        <v>0</v>
      </c>
      <c r="T132" s="170">
        <f t="shared" ref="T132" si="378">SUM(T133:T139)</f>
        <v>0</v>
      </c>
      <c r="U132" s="171">
        <f t="shared" ref="U132" si="379">SUM(U133:U139)</f>
        <v>0</v>
      </c>
      <c r="V132" s="170">
        <f t="shared" ref="V132" si="380">SUM(V133:V139)</f>
        <v>0</v>
      </c>
      <c r="W132" s="171">
        <f t="shared" ref="W132" si="381">SUM(W133:W139)</f>
        <v>0</v>
      </c>
      <c r="X132" s="170">
        <f t="shared" ref="X132" si="382">SUM(X133:X139)</f>
        <v>0</v>
      </c>
      <c r="Y132" s="171">
        <f t="shared" ref="Y132" si="383">SUM(Y133:Y139)</f>
        <v>0</v>
      </c>
      <c r="Z132" s="170">
        <f t="shared" ref="Z132" si="384">SUM(Z133:Z139)</f>
        <v>0</v>
      </c>
      <c r="AA132" s="171">
        <f t="shared" ref="AA132" si="385">SUM(AA133:AA139)</f>
        <v>0</v>
      </c>
      <c r="AB132" s="170">
        <f t="shared" ref="AB132" si="386">SUM(AB133:AB139)</f>
        <v>0</v>
      </c>
      <c r="AC132" s="171">
        <f t="shared" ref="AC132" si="387">SUM(AC133:AC139)</f>
        <v>0</v>
      </c>
      <c r="AD132" s="170">
        <f t="shared" ref="AD132" si="388">SUM(AD133:AD139)</f>
        <v>0</v>
      </c>
      <c r="AE132" s="171">
        <f t="shared" ref="AE132" si="389">SUM(AE133:AE139)</f>
        <v>0</v>
      </c>
      <c r="AF132" s="170">
        <f t="shared" ref="AF132" si="390">SUM(AF133:AF139)</f>
        <v>0</v>
      </c>
      <c r="AG132" s="172">
        <f t="shared" ref="AG132" si="391">SUM(AG133:AG139)</f>
        <v>0</v>
      </c>
      <c r="AH132" s="876"/>
      <c r="AI132" s="876"/>
      <c r="AJ132" s="173">
        <f t="shared" ref="AJ132" si="392">SUM(AJ133:AJ139)</f>
        <v>0</v>
      </c>
      <c r="AK132" s="174">
        <f t="shared" ref="AK132" si="393">SUM(AK133:AK139)</f>
        <v>0</v>
      </c>
      <c r="AL132" s="41">
        <f t="shared" ref="AL132" si="394">SUM(AL133:AL139)</f>
        <v>0</v>
      </c>
      <c r="AM132" s="42">
        <f t="shared" ref="AM132" si="395">SUM(AM133:AM139)</f>
        <v>0</v>
      </c>
      <c r="AN132" s="42">
        <f t="shared" ref="AN132" si="396">SUM(AN133:AN139)</f>
        <v>0</v>
      </c>
      <c r="AO132" s="42">
        <f t="shared" ref="AO132" si="397">SUM(AO133:AO139)</f>
        <v>0</v>
      </c>
      <c r="AP132" s="42">
        <f t="shared" ref="AP132" si="398">SUM(AP133:AP139)</f>
        <v>0</v>
      </c>
      <c r="AQ132" s="42">
        <f t="shared" ref="AQ132" si="399">SUM(AQ133:AQ139)</f>
        <v>0</v>
      </c>
      <c r="AR132" s="43">
        <f t="shared" ref="AR132" si="400">SUM(AR133:AR139)</f>
        <v>0</v>
      </c>
      <c r="AS132" s="105">
        <f t="shared" ref="AS132" si="401">SUM(AS133:AS139)</f>
        <v>0</v>
      </c>
      <c r="AT132" s="42">
        <f t="shared" ref="AT132" si="402">SUM(AT133:AT139)</f>
        <v>0</v>
      </c>
      <c r="AU132" s="43">
        <f t="shared" ref="AU132" si="403">SUM(AU133:AU139)</f>
        <v>0</v>
      </c>
      <c r="AV132" s="105">
        <f t="shared" ref="AV132" si="404">SUM(AV133:AV139)</f>
        <v>0</v>
      </c>
      <c r="AW132" s="42">
        <f t="shared" ref="AW132" si="405">SUM(AW133:AW139)</f>
        <v>0</v>
      </c>
      <c r="AX132" s="42">
        <f t="shared" ref="AX132" si="406">SUM(AX133:AX139)</f>
        <v>0</v>
      </c>
      <c r="AY132" s="42">
        <f t="shared" ref="AY132" si="407">SUM(AY133:AY139)</f>
        <v>0</v>
      </c>
      <c r="AZ132" s="106">
        <f t="shared" ref="AZ132" si="408">SUM(AZ133:AZ139)</f>
        <v>0</v>
      </c>
      <c r="BA132" s="44" t="s">
        <v>1686</v>
      </c>
      <c r="BB132" s="44" t="s">
        <v>1687</v>
      </c>
      <c r="BC132" s="45" t="s">
        <v>1688</v>
      </c>
    </row>
    <row r="133" spans="1:55" ht="17.25" hidden="1" customHeight="1" x14ac:dyDescent="0.2">
      <c r="A133" s="885"/>
      <c r="B133" s="887" t="str">
        <f>VLOOKUP($D$9,'PROYECTOS REGISTRADOS'!$A$2:$D$82,4,0)</f>
        <v>Mejoramiento de la Cobertura de Alcantarillado en el Área Urbana y Área Rural en el Municipio de Tocancipá, Cundinamarca, Centro Oriente</v>
      </c>
      <c r="C133" s="890" t="str">
        <f>VLOOKUP($D$9,'PROYECTOS REGISTRADOS'!$A$2:$D$82,3,0)</f>
        <v>2016-25817-0033</v>
      </c>
      <c r="D133" s="893"/>
      <c r="E133" s="896" t="str">
        <f>IF(D133=0,"0-0",(VLOOKUP(D133,'CONSOLIDADO PLAN DESARROLLO'!$EL$9:$ET$304,2,0)))</f>
        <v>0-0</v>
      </c>
      <c r="F133" s="899" t="str">
        <f>IF(D133=0,"0-0",(VLOOKUP(D133,'CONSOLIDADO PLAN DESARROLLO'!$EL$9:$ET$304,3,0)))</f>
        <v>0-0</v>
      </c>
      <c r="G133" s="902" t="str">
        <f>IF(D133=0,"0-0",(VLOOKUP(D133,'CONSOLIDADO PLAN DESARROLLO'!$EL$9:$ET$304,4,0)))</f>
        <v>0-0</v>
      </c>
      <c r="H133" s="905" t="str">
        <f>IF(D133=0,"0-0",(VLOOKUP(D133,'CONSOLIDADO PLAN DESARROLLO'!$EL$9:$ET$304,5,0)))</f>
        <v>0-0</v>
      </c>
      <c r="I133" s="908" t="str">
        <f>IF(D133=0,"0-0",(VLOOKUP(D133,'CONSOLIDADO PLAN DESARROLLO'!$EL$9:$ET$304,$R$3,0)))</f>
        <v>0-0</v>
      </c>
      <c r="J133" s="909"/>
      <c r="K133" s="920"/>
      <c r="L133" s="923"/>
      <c r="M133" s="175"/>
      <c r="N133" s="176"/>
      <c r="O133" s="177"/>
      <c r="P133" s="46"/>
      <c r="Q133" s="47"/>
      <c r="R133" s="926"/>
      <c r="S133" s="48"/>
      <c r="T133" s="914"/>
      <c r="U133" s="49"/>
      <c r="V133" s="914"/>
      <c r="W133" s="49"/>
      <c r="X133" s="914"/>
      <c r="Y133" s="49"/>
      <c r="Z133" s="914"/>
      <c r="AA133" s="49"/>
      <c r="AB133" s="914"/>
      <c r="AC133" s="49"/>
      <c r="AD133" s="914"/>
      <c r="AE133" s="49"/>
      <c r="AF133" s="914"/>
      <c r="AG133" s="50"/>
      <c r="AH133" s="877"/>
      <c r="AI133" s="877"/>
      <c r="AJ133" s="917">
        <f>+R133+T133+V133+X133+Z133+AB133+AD133+AF133</f>
        <v>0</v>
      </c>
      <c r="AK133" s="104">
        <f t="shared" ref="AK133:AK138" si="409">AC133+AE133+AG133+S133+U133+W133+Y133+AA133</f>
        <v>0</v>
      </c>
      <c r="AL133" s="51"/>
      <c r="AM133" s="52"/>
      <c r="AN133" s="52"/>
      <c r="AO133" s="52"/>
      <c r="AP133" s="52"/>
      <c r="AQ133" s="52"/>
      <c r="AR133" s="53">
        <f t="shared" ref="AR133:AR138" si="410">SUM(AL133:AQ133)</f>
        <v>0</v>
      </c>
      <c r="AS133" s="54"/>
      <c r="AT133" s="52"/>
      <c r="AU133" s="53">
        <f t="shared" ref="AU133:AU137" si="411">SUM(AS133:AT133)</f>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0"/>
      <c r="L134" s="924"/>
      <c r="M134" s="175"/>
      <c r="N134" s="176"/>
      <c r="O134" s="177"/>
      <c r="P134" s="46"/>
      <c r="Q134" s="47"/>
      <c r="R134" s="927"/>
      <c r="S134" s="48"/>
      <c r="T134" s="915"/>
      <c r="U134" s="49"/>
      <c r="V134" s="915"/>
      <c r="W134" s="49"/>
      <c r="X134" s="915"/>
      <c r="Y134" s="49"/>
      <c r="Z134" s="915"/>
      <c r="AA134" s="49"/>
      <c r="AB134" s="915"/>
      <c r="AC134" s="49"/>
      <c r="AD134" s="915"/>
      <c r="AE134" s="49"/>
      <c r="AF134" s="915"/>
      <c r="AG134" s="50"/>
      <c r="AH134" s="878"/>
      <c r="AI134" s="878"/>
      <c r="AJ134" s="918"/>
      <c r="AK134" s="104">
        <f t="shared" si="409"/>
        <v>0</v>
      </c>
      <c r="AL134" s="51"/>
      <c r="AM134" s="52"/>
      <c r="AN134" s="52"/>
      <c r="AO134" s="52"/>
      <c r="AP134" s="52"/>
      <c r="AQ134" s="52"/>
      <c r="AR134" s="53">
        <f t="shared" si="410"/>
        <v>0</v>
      </c>
      <c r="AS134" s="54"/>
      <c r="AT134" s="52"/>
      <c r="AU134" s="53">
        <f t="shared" si="411"/>
        <v>0</v>
      </c>
      <c r="AV134" s="54"/>
      <c r="AW134" s="52"/>
      <c r="AX134" s="52"/>
      <c r="AY134" s="52"/>
      <c r="AZ134" s="55"/>
      <c r="BA134" s="56"/>
      <c r="BB134" s="56"/>
      <c r="BC134" s="57"/>
    </row>
    <row r="135" spans="1:55" ht="17.25" hidden="1" customHeight="1" x14ac:dyDescent="0.2">
      <c r="A135" s="885"/>
      <c r="B135" s="887"/>
      <c r="C135" s="890"/>
      <c r="D135" s="893"/>
      <c r="E135" s="897"/>
      <c r="F135" s="899"/>
      <c r="G135" s="902"/>
      <c r="H135" s="905"/>
      <c r="I135" s="910"/>
      <c r="J135" s="911"/>
      <c r="K135" s="920"/>
      <c r="L135" s="924"/>
      <c r="M135" s="175"/>
      <c r="N135" s="176"/>
      <c r="O135" s="177"/>
      <c r="P135" s="46"/>
      <c r="Q135" s="47"/>
      <c r="R135" s="927"/>
      <c r="S135" s="48"/>
      <c r="T135" s="915"/>
      <c r="U135" s="49"/>
      <c r="V135" s="915"/>
      <c r="W135" s="49"/>
      <c r="X135" s="915"/>
      <c r="Y135" s="49"/>
      <c r="Z135" s="915"/>
      <c r="AA135" s="49"/>
      <c r="AB135" s="915"/>
      <c r="AC135" s="49"/>
      <c r="AD135" s="915"/>
      <c r="AE135" s="49"/>
      <c r="AF135" s="915"/>
      <c r="AG135" s="50"/>
      <c r="AH135" s="878"/>
      <c r="AI135" s="878"/>
      <c r="AJ135" s="918"/>
      <c r="AK135" s="104">
        <f t="shared" si="409"/>
        <v>0</v>
      </c>
      <c r="AL135" s="51"/>
      <c r="AM135" s="52"/>
      <c r="AN135" s="52"/>
      <c r="AO135" s="52"/>
      <c r="AP135" s="52"/>
      <c r="AQ135" s="52"/>
      <c r="AR135" s="53">
        <f t="shared" si="410"/>
        <v>0</v>
      </c>
      <c r="AS135" s="54"/>
      <c r="AT135" s="52"/>
      <c r="AU135" s="53">
        <f t="shared" si="411"/>
        <v>0</v>
      </c>
      <c r="AV135" s="54"/>
      <c r="AW135" s="52"/>
      <c r="AX135" s="52"/>
      <c r="AY135" s="52"/>
      <c r="AZ135" s="55"/>
      <c r="BA135" s="56"/>
      <c r="BB135" s="56"/>
      <c r="BC135" s="57"/>
    </row>
    <row r="136" spans="1:55" ht="17.25" hidden="1" customHeight="1" x14ac:dyDescent="0.2">
      <c r="A136" s="885"/>
      <c r="B136" s="887"/>
      <c r="C136" s="890"/>
      <c r="D136" s="893"/>
      <c r="E136" s="897"/>
      <c r="F136" s="899"/>
      <c r="G136" s="902"/>
      <c r="H136" s="905"/>
      <c r="I136" s="910"/>
      <c r="J136" s="911"/>
      <c r="K136" s="920"/>
      <c r="L136" s="924"/>
      <c r="M136" s="175"/>
      <c r="N136" s="176"/>
      <c r="O136" s="177"/>
      <c r="P136" s="46"/>
      <c r="Q136" s="47"/>
      <c r="R136" s="927"/>
      <c r="S136" s="48"/>
      <c r="T136" s="915"/>
      <c r="U136" s="49"/>
      <c r="V136" s="915"/>
      <c r="W136" s="49"/>
      <c r="X136" s="915"/>
      <c r="Y136" s="49"/>
      <c r="Z136" s="915"/>
      <c r="AA136" s="49"/>
      <c r="AB136" s="915"/>
      <c r="AC136" s="49"/>
      <c r="AD136" s="915"/>
      <c r="AE136" s="49"/>
      <c r="AF136" s="915"/>
      <c r="AG136" s="50"/>
      <c r="AH136" s="878"/>
      <c r="AI136" s="878"/>
      <c r="AJ136" s="918"/>
      <c r="AK136" s="104">
        <f t="shared" si="409"/>
        <v>0</v>
      </c>
      <c r="AL136" s="51"/>
      <c r="AM136" s="52"/>
      <c r="AN136" s="52"/>
      <c r="AO136" s="52"/>
      <c r="AP136" s="52"/>
      <c r="AQ136" s="52"/>
      <c r="AR136" s="53">
        <f t="shared" si="410"/>
        <v>0</v>
      </c>
      <c r="AS136" s="54"/>
      <c r="AT136" s="52"/>
      <c r="AU136" s="53">
        <f t="shared" si="411"/>
        <v>0</v>
      </c>
      <c r="AV136" s="54"/>
      <c r="AW136" s="52"/>
      <c r="AX136" s="52"/>
      <c r="AY136" s="52"/>
      <c r="AZ136" s="55"/>
      <c r="BA136" s="56"/>
      <c r="BB136" s="56"/>
      <c r="BC136" s="57"/>
    </row>
    <row r="137" spans="1:55" ht="17.25" hidden="1" customHeight="1" x14ac:dyDescent="0.2">
      <c r="A137" s="885"/>
      <c r="B137" s="887"/>
      <c r="C137" s="890"/>
      <c r="D137" s="893"/>
      <c r="E137" s="897"/>
      <c r="F137" s="899"/>
      <c r="G137" s="902"/>
      <c r="H137" s="905"/>
      <c r="I137" s="910"/>
      <c r="J137" s="911"/>
      <c r="K137" s="920"/>
      <c r="L137" s="924"/>
      <c r="M137" s="175"/>
      <c r="N137" s="176"/>
      <c r="O137" s="177"/>
      <c r="P137" s="46"/>
      <c r="Q137" s="47"/>
      <c r="R137" s="927"/>
      <c r="S137" s="48"/>
      <c r="T137" s="915"/>
      <c r="U137" s="49"/>
      <c r="V137" s="915"/>
      <c r="W137" s="49"/>
      <c r="X137" s="915"/>
      <c r="Y137" s="49"/>
      <c r="Z137" s="915"/>
      <c r="AA137" s="49"/>
      <c r="AB137" s="915"/>
      <c r="AC137" s="49"/>
      <c r="AD137" s="915"/>
      <c r="AE137" s="49"/>
      <c r="AF137" s="915"/>
      <c r="AG137" s="50"/>
      <c r="AH137" s="878"/>
      <c r="AI137" s="878"/>
      <c r="AJ137" s="918"/>
      <c r="AK137" s="104">
        <f t="shared" si="409"/>
        <v>0</v>
      </c>
      <c r="AL137" s="51"/>
      <c r="AM137" s="52"/>
      <c r="AN137" s="52"/>
      <c r="AO137" s="52"/>
      <c r="AP137" s="52"/>
      <c r="AQ137" s="52"/>
      <c r="AR137" s="53">
        <f t="shared" si="410"/>
        <v>0</v>
      </c>
      <c r="AS137" s="54"/>
      <c r="AT137" s="52"/>
      <c r="AU137" s="53">
        <f t="shared" si="411"/>
        <v>0</v>
      </c>
      <c r="AV137" s="54"/>
      <c r="AW137" s="52"/>
      <c r="AX137" s="52"/>
      <c r="AY137" s="52"/>
      <c r="AZ137" s="55"/>
      <c r="BA137" s="56"/>
      <c r="BB137" s="56"/>
      <c r="BC137" s="57"/>
    </row>
    <row r="138" spans="1:55" ht="17.25" hidden="1" customHeight="1" x14ac:dyDescent="0.2">
      <c r="A138" s="885"/>
      <c r="B138" s="888"/>
      <c r="C138" s="891"/>
      <c r="D138" s="894"/>
      <c r="E138" s="897"/>
      <c r="F138" s="900"/>
      <c r="G138" s="903"/>
      <c r="H138" s="906"/>
      <c r="I138" s="910"/>
      <c r="J138" s="911"/>
      <c r="K138" s="921"/>
      <c r="L138" s="924"/>
      <c r="M138" s="178"/>
      <c r="N138" s="179"/>
      <c r="O138" s="180"/>
      <c r="P138" s="107"/>
      <c r="Q138" s="108"/>
      <c r="R138" s="927"/>
      <c r="S138" s="109"/>
      <c r="T138" s="915"/>
      <c r="U138" s="110"/>
      <c r="V138" s="915"/>
      <c r="W138" s="110"/>
      <c r="X138" s="915"/>
      <c r="Y138" s="110"/>
      <c r="Z138" s="915"/>
      <c r="AA138" s="110"/>
      <c r="AB138" s="915"/>
      <c r="AC138" s="110"/>
      <c r="AD138" s="915"/>
      <c r="AE138" s="110"/>
      <c r="AF138" s="915"/>
      <c r="AG138" s="111"/>
      <c r="AH138" s="878"/>
      <c r="AI138" s="878"/>
      <c r="AJ138" s="919"/>
      <c r="AK138" s="104">
        <f t="shared" si="409"/>
        <v>0</v>
      </c>
      <c r="AL138" s="112"/>
      <c r="AM138" s="113"/>
      <c r="AN138" s="113"/>
      <c r="AO138" s="113"/>
      <c r="AP138" s="113"/>
      <c r="AQ138" s="113"/>
      <c r="AR138" s="53">
        <f t="shared" si="410"/>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886"/>
      <c r="B139" s="889"/>
      <c r="C139" s="892"/>
      <c r="D139" s="895"/>
      <c r="E139" s="898"/>
      <c r="F139" s="901"/>
      <c r="G139" s="904"/>
      <c r="H139" s="907"/>
      <c r="I139" s="912"/>
      <c r="J139" s="913"/>
      <c r="K139" s="922"/>
      <c r="L139" s="925"/>
      <c r="M139" s="181"/>
      <c r="N139" s="182"/>
      <c r="O139" s="183"/>
      <c r="P139" s="118"/>
      <c r="Q139" s="118"/>
      <c r="R139" s="928"/>
      <c r="S139" s="184"/>
      <c r="T139" s="916"/>
      <c r="U139" s="185"/>
      <c r="V139" s="916"/>
      <c r="W139" s="185"/>
      <c r="X139" s="916"/>
      <c r="Y139" s="185"/>
      <c r="Z139" s="916"/>
      <c r="AA139" s="185"/>
      <c r="AB139" s="916"/>
      <c r="AC139" s="185"/>
      <c r="AD139" s="916"/>
      <c r="AE139" s="185"/>
      <c r="AF139" s="916"/>
      <c r="AG139" s="186"/>
      <c r="AH139" s="879"/>
      <c r="AI139" s="879"/>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29"/>
      <c r="J140" s="929"/>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884">
        <v>13</v>
      </c>
      <c r="B141" s="162" t="s">
        <v>1706</v>
      </c>
      <c r="C141" s="163" t="s">
        <v>1707</v>
      </c>
      <c r="D141" s="164" t="s">
        <v>21</v>
      </c>
      <c r="E141" s="164" t="s">
        <v>1895</v>
      </c>
      <c r="F141" s="163" t="s">
        <v>1708</v>
      </c>
      <c r="G141" s="165" t="s">
        <v>1680</v>
      </c>
      <c r="H141" s="165" t="s">
        <v>1681</v>
      </c>
      <c r="I141" s="166" t="s">
        <v>1911</v>
      </c>
      <c r="J141" s="167">
        <f>+$N$3</f>
        <v>2017</v>
      </c>
      <c r="K141" s="165" t="s">
        <v>1928</v>
      </c>
      <c r="L141" s="166" t="s">
        <v>1929</v>
      </c>
      <c r="M141" s="163" t="s">
        <v>1709</v>
      </c>
      <c r="N141" s="163" t="s">
        <v>1710</v>
      </c>
      <c r="O141" s="163" t="s">
        <v>1711</v>
      </c>
      <c r="P141" s="163" t="s">
        <v>1712</v>
      </c>
      <c r="Q141" s="163" t="s">
        <v>1713</v>
      </c>
      <c r="R141" s="168">
        <f t="shared" ref="R141" si="412">SUM(R142:R148)</f>
        <v>0</v>
      </c>
      <c r="S141" s="169">
        <f t="shared" ref="S141" si="413">SUM(S142:S148)</f>
        <v>0</v>
      </c>
      <c r="T141" s="170">
        <f t="shared" ref="T141" si="414">SUM(T142:T148)</f>
        <v>0</v>
      </c>
      <c r="U141" s="171">
        <f t="shared" ref="U141" si="415">SUM(U142:U148)</f>
        <v>0</v>
      </c>
      <c r="V141" s="170">
        <f t="shared" ref="V141" si="416">SUM(V142:V148)</f>
        <v>0</v>
      </c>
      <c r="W141" s="171">
        <f t="shared" ref="W141" si="417">SUM(W142:W148)</f>
        <v>0</v>
      </c>
      <c r="X141" s="170">
        <f t="shared" ref="X141" si="418">SUM(X142:X148)</f>
        <v>0</v>
      </c>
      <c r="Y141" s="171">
        <f t="shared" ref="Y141" si="419">SUM(Y142:Y148)</f>
        <v>0</v>
      </c>
      <c r="Z141" s="170">
        <f t="shared" ref="Z141" si="420">SUM(Z142:Z148)</f>
        <v>0</v>
      </c>
      <c r="AA141" s="171">
        <f t="shared" ref="AA141" si="421">SUM(AA142:AA148)</f>
        <v>0</v>
      </c>
      <c r="AB141" s="170">
        <f t="shared" ref="AB141" si="422">SUM(AB142:AB148)</f>
        <v>0</v>
      </c>
      <c r="AC141" s="171">
        <f t="shared" ref="AC141" si="423">SUM(AC142:AC148)</f>
        <v>0</v>
      </c>
      <c r="AD141" s="170">
        <f t="shared" ref="AD141" si="424">SUM(AD142:AD148)</f>
        <v>0</v>
      </c>
      <c r="AE141" s="171">
        <f t="shared" ref="AE141" si="425">SUM(AE142:AE148)</f>
        <v>0</v>
      </c>
      <c r="AF141" s="170">
        <f t="shared" ref="AF141" si="426">SUM(AF142:AF148)</f>
        <v>0</v>
      </c>
      <c r="AG141" s="172">
        <f t="shared" ref="AG141" si="427">SUM(AG142:AG148)</f>
        <v>0</v>
      </c>
      <c r="AH141" s="876"/>
      <c r="AI141" s="876"/>
      <c r="AJ141" s="173">
        <f t="shared" ref="AJ141" si="428">SUM(AJ142:AJ148)</f>
        <v>0</v>
      </c>
      <c r="AK141" s="174">
        <f t="shared" ref="AK141" si="429">SUM(AK142:AK148)</f>
        <v>0</v>
      </c>
      <c r="AL141" s="41">
        <f t="shared" ref="AL141" si="430">SUM(AL142:AL148)</f>
        <v>0</v>
      </c>
      <c r="AM141" s="42">
        <f t="shared" ref="AM141" si="431">SUM(AM142:AM148)</f>
        <v>0</v>
      </c>
      <c r="AN141" s="42">
        <f t="shared" ref="AN141" si="432">SUM(AN142:AN148)</f>
        <v>0</v>
      </c>
      <c r="AO141" s="42">
        <f t="shared" ref="AO141" si="433">SUM(AO142:AO148)</f>
        <v>0</v>
      </c>
      <c r="AP141" s="42">
        <f t="shared" ref="AP141" si="434">SUM(AP142:AP148)</f>
        <v>0</v>
      </c>
      <c r="AQ141" s="42">
        <f t="shared" ref="AQ141" si="435">SUM(AQ142:AQ148)</f>
        <v>0</v>
      </c>
      <c r="AR141" s="43">
        <f t="shared" ref="AR141" si="436">SUM(AR142:AR148)</f>
        <v>0</v>
      </c>
      <c r="AS141" s="105">
        <f t="shared" ref="AS141" si="437">SUM(AS142:AS148)</f>
        <v>0</v>
      </c>
      <c r="AT141" s="42">
        <f t="shared" ref="AT141" si="438">SUM(AT142:AT148)</f>
        <v>0</v>
      </c>
      <c r="AU141" s="43">
        <f t="shared" ref="AU141" si="439">SUM(AU142:AU148)</f>
        <v>0</v>
      </c>
      <c r="AV141" s="105">
        <f t="shared" ref="AV141" si="440">SUM(AV142:AV148)</f>
        <v>0</v>
      </c>
      <c r="AW141" s="42">
        <f t="shared" ref="AW141" si="441">SUM(AW142:AW148)</f>
        <v>0</v>
      </c>
      <c r="AX141" s="42">
        <f t="shared" ref="AX141" si="442">SUM(AX142:AX148)</f>
        <v>0</v>
      </c>
      <c r="AY141" s="42">
        <f t="shared" ref="AY141" si="443">SUM(AY142:AY148)</f>
        <v>0</v>
      </c>
      <c r="AZ141" s="106">
        <f t="shared" ref="AZ141" si="444">SUM(AZ142:AZ148)</f>
        <v>0</v>
      </c>
      <c r="BA141" s="44" t="s">
        <v>1686</v>
      </c>
      <c r="BB141" s="44" t="s">
        <v>1687</v>
      </c>
      <c r="BC141" s="45" t="s">
        <v>1688</v>
      </c>
    </row>
    <row r="142" spans="1:55" ht="17.25" hidden="1" customHeight="1" x14ac:dyDescent="0.2">
      <c r="A142" s="885"/>
      <c r="B142" s="887" t="str">
        <f>VLOOKUP($D$9,'PROYECTOS REGISTRADOS'!$A$2:$D$82,4,0)</f>
        <v>Mejoramiento de la Cobertura de Alcantarillado en el Área Urbana y Área Rural en el Municipio de Tocancipá, Cundinamarca, Centro Oriente</v>
      </c>
      <c r="C142" s="890" t="str">
        <f>VLOOKUP($D$9,'PROYECTOS REGISTRADOS'!$A$2:$D$82,3,0)</f>
        <v>2016-25817-0033</v>
      </c>
      <c r="D142" s="893"/>
      <c r="E142" s="896" t="str">
        <f>IF(D142=0,"0-0",(VLOOKUP(D142,'CONSOLIDADO PLAN DESARROLLO'!$EL$9:$ET$304,2,0)))</f>
        <v>0-0</v>
      </c>
      <c r="F142" s="899" t="str">
        <f>IF(D142=0,"0-0",(VLOOKUP(D142,'CONSOLIDADO PLAN DESARROLLO'!$EL$9:$ET$304,3,0)))</f>
        <v>0-0</v>
      </c>
      <c r="G142" s="902" t="str">
        <f>IF(D142=0,"0-0",(VLOOKUP(D142,'CONSOLIDADO PLAN DESARROLLO'!$EL$9:$ET$304,4,0)))</f>
        <v>0-0</v>
      </c>
      <c r="H142" s="905" t="str">
        <f>IF(D142=0,"0-0",(VLOOKUP(D142,'CONSOLIDADO PLAN DESARROLLO'!$EL$9:$ET$304,5,0)))</f>
        <v>0-0</v>
      </c>
      <c r="I142" s="908" t="str">
        <f>IF(D142=0,"0-0",(VLOOKUP(D142,'CONSOLIDADO PLAN DESARROLLO'!$EL$9:$ET$304,$R$3,0)))</f>
        <v>0-0</v>
      </c>
      <c r="J142" s="909"/>
      <c r="K142" s="920"/>
      <c r="L142" s="923"/>
      <c r="M142" s="175"/>
      <c r="N142" s="176"/>
      <c r="O142" s="177"/>
      <c r="P142" s="46"/>
      <c r="Q142" s="47"/>
      <c r="R142" s="926"/>
      <c r="S142" s="48"/>
      <c r="T142" s="914"/>
      <c r="U142" s="49"/>
      <c r="V142" s="914"/>
      <c r="W142" s="49"/>
      <c r="X142" s="914"/>
      <c r="Y142" s="49"/>
      <c r="Z142" s="914"/>
      <c r="AA142" s="49"/>
      <c r="AB142" s="914"/>
      <c r="AC142" s="49"/>
      <c r="AD142" s="914"/>
      <c r="AE142" s="49"/>
      <c r="AF142" s="914"/>
      <c r="AG142" s="50"/>
      <c r="AH142" s="877"/>
      <c r="AI142" s="877"/>
      <c r="AJ142" s="917">
        <f>+R142+T142+V142+X142+Z142+AB142+AD142+AF142</f>
        <v>0</v>
      </c>
      <c r="AK142" s="104">
        <f t="shared" ref="AK142:AK147" si="445">AC142+AE142+AG142+S142+U142+W142+Y142+AA142</f>
        <v>0</v>
      </c>
      <c r="AL142" s="51"/>
      <c r="AM142" s="52"/>
      <c r="AN142" s="52"/>
      <c r="AO142" s="52"/>
      <c r="AP142" s="52"/>
      <c r="AQ142" s="52"/>
      <c r="AR142" s="53">
        <f t="shared" ref="AR142:AR147" si="446">SUM(AL142:AQ142)</f>
        <v>0</v>
      </c>
      <c r="AS142" s="54"/>
      <c r="AT142" s="52"/>
      <c r="AU142" s="53">
        <f t="shared" ref="AU142:AU146" si="447">SUM(AS142:AT142)</f>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0"/>
      <c r="L143" s="924"/>
      <c r="M143" s="175"/>
      <c r="N143" s="176"/>
      <c r="O143" s="177"/>
      <c r="P143" s="46"/>
      <c r="Q143" s="47"/>
      <c r="R143" s="927"/>
      <c r="S143" s="48"/>
      <c r="T143" s="915"/>
      <c r="U143" s="49"/>
      <c r="V143" s="915"/>
      <c r="W143" s="49"/>
      <c r="X143" s="915"/>
      <c r="Y143" s="49"/>
      <c r="Z143" s="915"/>
      <c r="AA143" s="49"/>
      <c r="AB143" s="915"/>
      <c r="AC143" s="49"/>
      <c r="AD143" s="915"/>
      <c r="AE143" s="49"/>
      <c r="AF143" s="915"/>
      <c r="AG143" s="50"/>
      <c r="AH143" s="878"/>
      <c r="AI143" s="878"/>
      <c r="AJ143" s="918"/>
      <c r="AK143" s="104">
        <f t="shared" si="445"/>
        <v>0</v>
      </c>
      <c r="AL143" s="51"/>
      <c r="AM143" s="52"/>
      <c r="AN143" s="52"/>
      <c r="AO143" s="52"/>
      <c r="AP143" s="52"/>
      <c r="AQ143" s="52"/>
      <c r="AR143" s="53">
        <f t="shared" si="446"/>
        <v>0</v>
      </c>
      <c r="AS143" s="54"/>
      <c r="AT143" s="52"/>
      <c r="AU143" s="53">
        <f t="shared" si="447"/>
        <v>0</v>
      </c>
      <c r="AV143" s="54"/>
      <c r="AW143" s="52"/>
      <c r="AX143" s="52"/>
      <c r="AY143" s="52"/>
      <c r="AZ143" s="55"/>
      <c r="BA143" s="56"/>
      <c r="BB143" s="56"/>
      <c r="BC143" s="57"/>
    </row>
    <row r="144" spans="1:55" ht="17.25" hidden="1" customHeight="1" x14ac:dyDescent="0.2">
      <c r="A144" s="885"/>
      <c r="B144" s="887"/>
      <c r="C144" s="890"/>
      <c r="D144" s="893"/>
      <c r="E144" s="897"/>
      <c r="F144" s="899"/>
      <c r="G144" s="902"/>
      <c r="H144" s="905"/>
      <c r="I144" s="910"/>
      <c r="J144" s="911"/>
      <c r="K144" s="920"/>
      <c r="L144" s="924"/>
      <c r="M144" s="175"/>
      <c r="N144" s="176"/>
      <c r="O144" s="177"/>
      <c r="P144" s="46"/>
      <c r="Q144" s="47"/>
      <c r="R144" s="927"/>
      <c r="S144" s="48"/>
      <c r="T144" s="915"/>
      <c r="U144" s="49"/>
      <c r="V144" s="915"/>
      <c r="W144" s="49"/>
      <c r="X144" s="915"/>
      <c r="Y144" s="49"/>
      <c r="Z144" s="915"/>
      <c r="AA144" s="49"/>
      <c r="AB144" s="915"/>
      <c r="AC144" s="49"/>
      <c r="AD144" s="915"/>
      <c r="AE144" s="49"/>
      <c r="AF144" s="915"/>
      <c r="AG144" s="50"/>
      <c r="AH144" s="878"/>
      <c r="AI144" s="878"/>
      <c r="AJ144" s="918"/>
      <c r="AK144" s="104">
        <f t="shared" si="445"/>
        <v>0</v>
      </c>
      <c r="AL144" s="51"/>
      <c r="AM144" s="52"/>
      <c r="AN144" s="52"/>
      <c r="AO144" s="52"/>
      <c r="AP144" s="52"/>
      <c r="AQ144" s="52"/>
      <c r="AR144" s="53">
        <f t="shared" si="446"/>
        <v>0</v>
      </c>
      <c r="AS144" s="54"/>
      <c r="AT144" s="52"/>
      <c r="AU144" s="53">
        <f t="shared" si="447"/>
        <v>0</v>
      </c>
      <c r="AV144" s="54"/>
      <c r="AW144" s="52"/>
      <c r="AX144" s="52"/>
      <c r="AY144" s="52"/>
      <c r="AZ144" s="55"/>
      <c r="BA144" s="56"/>
      <c r="BB144" s="56"/>
      <c r="BC144" s="57"/>
    </row>
    <row r="145" spans="1:55" ht="17.25" hidden="1" customHeight="1" x14ac:dyDescent="0.2">
      <c r="A145" s="885"/>
      <c r="B145" s="887"/>
      <c r="C145" s="890"/>
      <c r="D145" s="893"/>
      <c r="E145" s="897"/>
      <c r="F145" s="899"/>
      <c r="G145" s="902"/>
      <c r="H145" s="905"/>
      <c r="I145" s="910"/>
      <c r="J145" s="911"/>
      <c r="K145" s="920"/>
      <c r="L145" s="924"/>
      <c r="M145" s="175"/>
      <c r="N145" s="176"/>
      <c r="O145" s="177"/>
      <c r="P145" s="46"/>
      <c r="Q145" s="47"/>
      <c r="R145" s="927"/>
      <c r="S145" s="48"/>
      <c r="T145" s="915"/>
      <c r="U145" s="49"/>
      <c r="V145" s="915"/>
      <c r="W145" s="49"/>
      <c r="X145" s="915"/>
      <c r="Y145" s="49"/>
      <c r="Z145" s="915"/>
      <c r="AA145" s="49"/>
      <c r="AB145" s="915"/>
      <c r="AC145" s="49"/>
      <c r="AD145" s="915"/>
      <c r="AE145" s="49"/>
      <c r="AF145" s="915"/>
      <c r="AG145" s="50"/>
      <c r="AH145" s="878"/>
      <c r="AI145" s="878"/>
      <c r="AJ145" s="918"/>
      <c r="AK145" s="104">
        <f t="shared" si="445"/>
        <v>0</v>
      </c>
      <c r="AL145" s="51"/>
      <c r="AM145" s="52"/>
      <c r="AN145" s="52"/>
      <c r="AO145" s="52"/>
      <c r="AP145" s="52"/>
      <c r="AQ145" s="52"/>
      <c r="AR145" s="53">
        <f t="shared" si="446"/>
        <v>0</v>
      </c>
      <c r="AS145" s="54"/>
      <c r="AT145" s="52"/>
      <c r="AU145" s="53">
        <f t="shared" si="447"/>
        <v>0</v>
      </c>
      <c r="AV145" s="54"/>
      <c r="AW145" s="52"/>
      <c r="AX145" s="52"/>
      <c r="AY145" s="52"/>
      <c r="AZ145" s="55"/>
      <c r="BA145" s="56"/>
      <c r="BB145" s="56"/>
      <c r="BC145" s="57"/>
    </row>
    <row r="146" spans="1:55" ht="17.25" hidden="1" customHeight="1" x14ac:dyDescent="0.2">
      <c r="A146" s="885"/>
      <c r="B146" s="887"/>
      <c r="C146" s="890"/>
      <c r="D146" s="893"/>
      <c r="E146" s="897"/>
      <c r="F146" s="899"/>
      <c r="G146" s="902"/>
      <c r="H146" s="905"/>
      <c r="I146" s="910"/>
      <c r="J146" s="911"/>
      <c r="K146" s="920"/>
      <c r="L146" s="924"/>
      <c r="M146" s="175"/>
      <c r="N146" s="176"/>
      <c r="O146" s="177"/>
      <c r="P146" s="46"/>
      <c r="Q146" s="47"/>
      <c r="R146" s="927"/>
      <c r="S146" s="48"/>
      <c r="T146" s="915"/>
      <c r="U146" s="49"/>
      <c r="V146" s="915"/>
      <c r="W146" s="49"/>
      <c r="X146" s="915"/>
      <c r="Y146" s="49"/>
      <c r="Z146" s="915"/>
      <c r="AA146" s="49"/>
      <c r="AB146" s="915"/>
      <c r="AC146" s="49"/>
      <c r="AD146" s="915"/>
      <c r="AE146" s="49"/>
      <c r="AF146" s="915"/>
      <c r="AG146" s="50"/>
      <c r="AH146" s="878"/>
      <c r="AI146" s="878"/>
      <c r="AJ146" s="918"/>
      <c r="AK146" s="104">
        <f t="shared" si="445"/>
        <v>0</v>
      </c>
      <c r="AL146" s="51"/>
      <c r="AM146" s="52"/>
      <c r="AN146" s="52"/>
      <c r="AO146" s="52"/>
      <c r="AP146" s="52"/>
      <c r="AQ146" s="52"/>
      <c r="AR146" s="53">
        <f t="shared" si="446"/>
        <v>0</v>
      </c>
      <c r="AS146" s="54"/>
      <c r="AT146" s="52"/>
      <c r="AU146" s="53">
        <f t="shared" si="447"/>
        <v>0</v>
      </c>
      <c r="AV146" s="54"/>
      <c r="AW146" s="52"/>
      <c r="AX146" s="52"/>
      <c r="AY146" s="52"/>
      <c r="AZ146" s="55"/>
      <c r="BA146" s="56"/>
      <c r="BB146" s="56"/>
      <c r="BC146" s="57"/>
    </row>
    <row r="147" spans="1:55" ht="17.25" hidden="1" customHeight="1" x14ac:dyDescent="0.2">
      <c r="A147" s="885"/>
      <c r="B147" s="888"/>
      <c r="C147" s="891"/>
      <c r="D147" s="894"/>
      <c r="E147" s="897"/>
      <c r="F147" s="900"/>
      <c r="G147" s="903"/>
      <c r="H147" s="906"/>
      <c r="I147" s="910"/>
      <c r="J147" s="911"/>
      <c r="K147" s="921"/>
      <c r="L147" s="924"/>
      <c r="M147" s="178"/>
      <c r="N147" s="179"/>
      <c r="O147" s="180"/>
      <c r="P147" s="107"/>
      <c r="Q147" s="108"/>
      <c r="R147" s="927"/>
      <c r="S147" s="109"/>
      <c r="T147" s="915"/>
      <c r="U147" s="110"/>
      <c r="V147" s="915"/>
      <c r="W147" s="110"/>
      <c r="X147" s="915"/>
      <c r="Y147" s="110"/>
      <c r="Z147" s="915"/>
      <c r="AA147" s="110"/>
      <c r="AB147" s="915"/>
      <c r="AC147" s="110"/>
      <c r="AD147" s="915"/>
      <c r="AE147" s="110"/>
      <c r="AF147" s="915"/>
      <c r="AG147" s="111"/>
      <c r="AH147" s="878"/>
      <c r="AI147" s="878"/>
      <c r="AJ147" s="919"/>
      <c r="AK147" s="104">
        <f t="shared" si="445"/>
        <v>0</v>
      </c>
      <c r="AL147" s="112"/>
      <c r="AM147" s="113"/>
      <c r="AN147" s="113"/>
      <c r="AO147" s="113"/>
      <c r="AP147" s="113"/>
      <c r="AQ147" s="113"/>
      <c r="AR147" s="53">
        <f t="shared" si="446"/>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886"/>
      <c r="B148" s="889"/>
      <c r="C148" s="892"/>
      <c r="D148" s="895"/>
      <c r="E148" s="898"/>
      <c r="F148" s="901"/>
      <c r="G148" s="904"/>
      <c r="H148" s="907"/>
      <c r="I148" s="912"/>
      <c r="J148" s="913"/>
      <c r="K148" s="922"/>
      <c r="L148" s="925"/>
      <c r="M148" s="181"/>
      <c r="N148" s="182"/>
      <c r="O148" s="183"/>
      <c r="P148" s="118"/>
      <c r="Q148" s="118"/>
      <c r="R148" s="928"/>
      <c r="S148" s="184"/>
      <c r="T148" s="916"/>
      <c r="U148" s="185"/>
      <c r="V148" s="916"/>
      <c r="W148" s="185"/>
      <c r="X148" s="916"/>
      <c r="Y148" s="185"/>
      <c r="Z148" s="916"/>
      <c r="AA148" s="185"/>
      <c r="AB148" s="916"/>
      <c r="AC148" s="185"/>
      <c r="AD148" s="916"/>
      <c r="AE148" s="185"/>
      <c r="AF148" s="916"/>
      <c r="AG148" s="186"/>
      <c r="AH148" s="879"/>
      <c r="AI148" s="879"/>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29"/>
      <c r="J149" s="929"/>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884">
        <v>14</v>
      </c>
      <c r="B150" s="162" t="s">
        <v>1706</v>
      </c>
      <c r="C150" s="163" t="s">
        <v>1707</v>
      </c>
      <c r="D150" s="164" t="s">
        <v>21</v>
      </c>
      <c r="E150" s="164" t="s">
        <v>1895</v>
      </c>
      <c r="F150" s="163" t="s">
        <v>1708</v>
      </c>
      <c r="G150" s="165" t="s">
        <v>1680</v>
      </c>
      <c r="H150" s="165" t="s">
        <v>1681</v>
      </c>
      <c r="I150" s="166" t="s">
        <v>1911</v>
      </c>
      <c r="J150" s="167">
        <f>+$N$3</f>
        <v>2017</v>
      </c>
      <c r="K150" s="165" t="s">
        <v>1928</v>
      </c>
      <c r="L150" s="166" t="s">
        <v>1929</v>
      </c>
      <c r="M150" s="163" t="s">
        <v>1709</v>
      </c>
      <c r="N150" s="163" t="s">
        <v>1710</v>
      </c>
      <c r="O150" s="163" t="s">
        <v>1711</v>
      </c>
      <c r="P150" s="163" t="s">
        <v>1712</v>
      </c>
      <c r="Q150" s="163" t="s">
        <v>1713</v>
      </c>
      <c r="R150" s="168">
        <f t="shared" ref="R150" si="448">SUM(R151:R157)</f>
        <v>0</v>
      </c>
      <c r="S150" s="169">
        <f t="shared" ref="S150" si="449">SUM(S151:S157)</f>
        <v>0</v>
      </c>
      <c r="T150" s="170">
        <f t="shared" ref="T150" si="450">SUM(T151:T157)</f>
        <v>0</v>
      </c>
      <c r="U150" s="171">
        <f t="shared" ref="U150" si="451">SUM(U151:U157)</f>
        <v>0</v>
      </c>
      <c r="V150" s="170">
        <f t="shared" ref="V150" si="452">SUM(V151:V157)</f>
        <v>0</v>
      </c>
      <c r="W150" s="171">
        <f t="shared" ref="W150" si="453">SUM(W151:W157)</f>
        <v>0</v>
      </c>
      <c r="X150" s="170">
        <f t="shared" ref="X150" si="454">SUM(X151:X157)</f>
        <v>0</v>
      </c>
      <c r="Y150" s="171">
        <f t="shared" ref="Y150" si="455">SUM(Y151:Y157)</f>
        <v>0</v>
      </c>
      <c r="Z150" s="170">
        <f t="shared" ref="Z150" si="456">SUM(Z151:Z157)</f>
        <v>0</v>
      </c>
      <c r="AA150" s="171">
        <f t="shared" ref="AA150" si="457">SUM(AA151:AA157)</f>
        <v>0</v>
      </c>
      <c r="AB150" s="170">
        <f t="shared" ref="AB150" si="458">SUM(AB151:AB157)</f>
        <v>0</v>
      </c>
      <c r="AC150" s="171">
        <f t="shared" ref="AC150" si="459">SUM(AC151:AC157)</f>
        <v>0</v>
      </c>
      <c r="AD150" s="170">
        <f t="shared" ref="AD150" si="460">SUM(AD151:AD157)</f>
        <v>0</v>
      </c>
      <c r="AE150" s="171">
        <f t="shared" ref="AE150" si="461">SUM(AE151:AE157)</f>
        <v>0</v>
      </c>
      <c r="AF150" s="170">
        <f t="shared" ref="AF150" si="462">SUM(AF151:AF157)</f>
        <v>0</v>
      </c>
      <c r="AG150" s="172">
        <f t="shared" ref="AG150" si="463">SUM(AG151:AG157)</f>
        <v>0</v>
      </c>
      <c r="AH150" s="876"/>
      <c r="AI150" s="876"/>
      <c r="AJ150" s="173">
        <f t="shared" ref="AJ150" si="464">SUM(AJ151:AJ157)</f>
        <v>0</v>
      </c>
      <c r="AK150" s="174">
        <f t="shared" ref="AK150" si="465">SUM(AK151:AK157)</f>
        <v>0</v>
      </c>
      <c r="AL150" s="41">
        <f t="shared" ref="AL150" si="466">SUM(AL151:AL157)</f>
        <v>0</v>
      </c>
      <c r="AM150" s="42">
        <f t="shared" ref="AM150" si="467">SUM(AM151:AM157)</f>
        <v>0</v>
      </c>
      <c r="AN150" s="42">
        <f t="shared" ref="AN150" si="468">SUM(AN151:AN157)</f>
        <v>0</v>
      </c>
      <c r="AO150" s="42">
        <f t="shared" ref="AO150" si="469">SUM(AO151:AO157)</f>
        <v>0</v>
      </c>
      <c r="AP150" s="42">
        <f t="shared" ref="AP150" si="470">SUM(AP151:AP157)</f>
        <v>0</v>
      </c>
      <c r="AQ150" s="42">
        <f t="shared" ref="AQ150" si="471">SUM(AQ151:AQ157)</f>
        <v>0</v>
      </c>
      <c r="AR150" s="43">
        <f t="shared" ref="AR150" si="472">SUM(AR151:AR157)</f>
        <v>0</v>
      </c>
      <c r="AS150" s="105">
        <f t="shared" ref="AS150" si="473">SUM(AS151:AS157)</f>
        <v>0</v>
      </c>
      <c r="AT150" s="42">
        <f t="shared" ref="AT150" si="474">SUM(AT151:AT157)</f>
        <v>0</v>
      </c>
      <c r="AU150" s="43">
        <f t="shared" ref="AU150" si="475">SUM(AU151:AU157)</f>
        <v>0</v>
      </c>
      <c r="AV150" s="105">
        <f t="shared" ref="AV150" si="476">SUM(AV151:AV157)</f>
        <v>0</v>
      </c>
      <c r="AW150" s="42">
        <f t="shared" ref="AW150" si="477">SUM(AW151:AW157)</f>
        <v>0</v>
      </c>
      <c r="AX150" s="42">
        <f t="shared" ref="AX150" si="478">SUM(AX151:AX157)</f>
        <v>0</v>
      </c>
      <c r="AY150" s="42">
        <f t="shared" ref="AY150" si="479">SUM(AY151:AY157)</f>
        <v>0</v>
      </c>
      <c r="AZ150" s="106">
        <f t="shared" ref="AZ150" si="480">SUM(AZ151:AZ157)</f>
        <v>0</v>
      </c>
      <c r="BA150" s="44" t="s">
        <v>1686</v>
      </c>
      <c r="BB150" s="44" t="s">
        <v>1687</v>
      </c>
      <c r="BC150" s="45" t="s">
        <v>1688</v>
      </c>
    </row>
    <row r="151" spans="1:55" ht="17.25" hidden="1" customHeight="1" x14ac:dyDescent="0.2">
      <c r="A151" s="885"/>
      <c r="B151" s="887" t="str">
        <f>VLOOKUP($D$9,'PROYECTOS REGISTRADOS'!$A$2:$D$82,4,0)</f>
        <v>Mejoramiento de la Cobertura de Alcantarillado en el Área Urbana y Área Rural en el Municipio de Tocancipá, Cundinamarca, Centro Oriente</v>
      </c>
      <c r="C151" s="890" t="str">
        <f>VLOOKUP($D$9,'PROYECTOS REGISTRADOS'!$A$2:$D$82,3,0)</f>
        <v>2016-25817-0033</v>
      </c>
      <c r="D151" s="893"/>
      <c r="E151" s="896" t="str">
        <f>IF(D151=0,"0-0",(VLOOKUP(D151,'CONSOLIDADO PLAN DESARROLLO'!$EL$9:$ET$304,2,0)))</f>
        <v>0-0</v>
      </c>
      <c r="F151" s="899" t="str">
        <f>IF(D151=0,"0-0",(VLOOKUP(D151,'CONSOLIDADO PLAN DESARROLLO'!$EL$9:$ET$304,3,0)))</f>
        <v>0-0</v>
      </c>
      <c r="G151" s="902" t="str">
        <f>IF(D151=0,"0-0",(VLOOKUP(D151,'CONSOLIDADO PLAN DESARROLLO'!$EL$9:$ET$304,4,0)))</f>
        <v>0-0</v>
      </c>
      <c r="H151" s="905" t="str">
        <f>IF(D151=0,"0-0",(VLOOKUP(D151,'CONSOLIDADO PLAN DESARROLLO'!$EL$9:$ET$304,5,0)))</f>
        <v>0-0</v>
      </c>
      <c r="I151" s="908" t="str">
        <f>IF(D151=0,"0-0",(VLOOKUP(D151,'CONSOLIDADO PLAN DESARROLLO'!$EL$9:$ET$304,$R$3,0)))</f>
        <v>0-0</v>
      </c>
      <c r="J151" s="909"/>
      <c r="K151" s="920"/>
      <c r="L151" s="923"/>
      <c r="M151" s="175"/>
      <c r="N151" s="176"/>
      <c r="O151" s="177"/>
      <c r="P151" s="46"/>
      <c r="Q151" s="47"/>
      <c r="R151" s="926"/>
      <c r="S151" s="48"/>
      <c r="T151" s="914"/>
      <c r="U151" s="49"/>
      <c r="V151" s="914"/>
      <c r="W151" s="49"/>
      <c r="X151" s="914"/>
      <c r="Y151" s="49"/>
      <c r="Z151" s="914"/>
      <c r="AA151" s="49"/>
      <c r="AB151" s="914"/>
      <c r="AC151" s="49"/>
      <c r="AD151" s="914"/>
      <c r="AE151" s="49"/>
      <c r="AF151" s="914"/>
      <c r="AG151" s="50"/>
      <c r="AH151" s="877"/>
      <c r="AI151" s="877"/>
      <c r="AJ151" s="917">
        <f>+R151+T151+V151+X151+Z151+AB151+AD151+AF151</f>
        <v>0</v>
      </c>
      <c r="AK151" s="104">
        <f t="shared" ref="AK151:AK156" si="481">AC151+AE151+AG151+S151+U151+W151+Y151+AA151</f>
        <v>0</v>
      </c>
      <c r="AL151" s="51"/>
      <c r="AM151" s="52"/>
      <c r="AN151" s="52"/>
      <c r="AO151" s="52"/>
      <c r="AP151" s="52"/>
      <c r="AQ151" s="52"/>
      <c r="AR151" s="53">
        <f t="shared" ref="AR151:AR156" si="482">SUM(AL151:AQ151)</f>
        <v>0</v>
      </c>
      <c r="AS151" s="54"/>
      <c r="AT151" s="52"/>
      <c r="AU151" s="53">
        <f t="shared" ref="AU151:AU155" si="483">SUM(AS151:AT151)</f>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0"/>
      <c r="L152" s="924"/>
      <c r="M152" s="175"/>
      <c r="N152" s="176"/>
      <c r="O152" s="177"/>
      <c r="P152" s="46"/>
      <c r="Q152" s="47"/>
      <c r="R152" s="927"/>
      <c r="S152" s="48"/>
      <c r="T152" s="915"/>
      <c r="U152" s="49"/>
      <c r="V152" s="915"/>
      <c r="W152" s="49"/>
      <c r="X152" s="915"/>
      <c r="Y152" s="49"/>
      <c r="Z152" s="915"/>
      <c r="AA152" s="49"/>
      <c r="AB152" s="915"/>
      <c r="AC152" s="49"/>
      <c r="AD152" s="915"/>
      <c r="AE152" s="49"/>
      <c r="AF152" s="915"/>
      <c r="AG152" s="50"/>
      <c r="AH152" s="878"/>
      <c r="AI152" s="878"/>
      <c r="AJ152" s="918"/>
      <c r="AK152" s="104">
        <f t="shared" si="481"/>
        <v>0</v>
      </c>
      <c r="AL152" s="51"/>
      <c r="AM152" s="52"/>
      <c r="AN152" s="52"/>
      <c r="AO152" s="52"/>
      <c r="AP152" s="52"/>
      <c r="AQ152" s="52"/>
      <c r="AR152" s="53">
        <f t="shared" si="482"/>
        <v>0</v>
      </c>
      <c r="AS152" s="54"/>
      <c r="AT152" s="52"/>
      <c r="AU152" s="53">
        <f t="shared" si="483"/>
        <v>0</v>
      </c>
      <c r="AV152" s="54"/>
      <c r="AW152" s="52"/>
      <c r="AX152" s="52"/>
      <c r="AY152" s="52"/>
      <c r="AZ152" s="55"/>
      <c r="BA152" s="56"/>
      <c r="BB152" s="56"/>
      <c r="BC152" s="57"/>
    </row>
    <row r="153" spans="1:55" ht="17.25" hidden="1" customHeight="1" x14ac:dyDescent="0.2">
      <c r="A153" s="885"/>
      <c r="B153" s="887"/>
      <c r="C153" s="890"/>
      <c r="D153" s="893"/>
      <c r="E153" s="897"/>
      <c r="F153" s="899"/>
      <c r="G153" s="902"/>
      <c r="H153" s="905"/>
      <c r="I153" s="910"/>
      <c r="J153" s="911"/>
      <c r="K153" s="920"/>
      <c r="L153" s="924"/>
      <c r="M153" s="175"/>
      <c r="N153" s="176"/>
      <c r="O153" s="177"/>
      <c r="P153" s="46"/>
      <c r="Q153" s="47"/>
      <c r="R153" s="927"/>
      <c r="S153" s="48"/>
      <c r="T153" s="915"/>
      <c r="U153" s="49"/>
      <c r="V153" s="915"/>
      <c r="W153" s="49"/>
      <c r="X153" s="915"/>
      <c r="Y153" s="49"/>
      <c r="Z153" s="915"/>
      <c r="AA153" s="49"/>
      <c r="AB153" s="915"/>
      <c r="AC153" s="49"/>
      <c r="AD153" s="915"/>
      <c r="AE153" s="49"/>
      <c r="AF153" s="915"/>
      <c r="AG153" s="50"/>
      <c r="AH153" s="878"/>
      <c r="AI153" s="878"/>
      <c r="AJ153" s="918"/>
      <c r="AK153" s="104">
        <f t="shared" si="481"/>
        <v>0</v>
      </c>
      <c r="AL153" s="51"/>
      <c r="AM153" s="52"/>
      <c r="AN153" s="52"/>
      <c r="AO153" s="52"/>
      <c r="AP153" s="52"/>
      <c r="AQ153" s="52"/>
      <c r="AR153" s="53">
        <f t="shared" si="482"/>
        <v>0</v>
      </c>
      <c r="AS153" s="54"/>
      <c r="AT153" s="52"/>
      <c r="AU153" s="53">
        <f t="shared" si="483"/>
        <v>0</v>
      </c>
      <c r="AV153" s="54"/>
      <c r="AW153" s="52"/>
      <c r="AX153" s="52"/>
      <c r="AY153" s="52"/>
      <c r="AZ153" s="55"/>
      <c r="BA153" s="56"/>
      <c r="BB153" s="56"/>
      <c r="BC153" s="57"/>
    </row>
    <row r="154" spans="1:55" ht="17.25" hidden="1" customHeight="1" x14ac:dyDescent="0.2">
      <c r="A154" s="885"/>
      <c r="B154" s="887"/>
      <c r="C154" s="890"/>
      <c r="D154" s="893"/>
      <c r="E154" s="897"/>
      <c r="F154" s="899"/>
      <c r="G154" s="902"/>
      <c r="H154" s="905"/>
      <c r="I154" s="910"/>
      <c r="J154" s="911"/>
      <c r="K154" s="920"/>
      <c r="L154" s="924"/>
      <c r="M154" s="175"/>
      <c r="N154" s="176"/>
      <c r="O154" s="177"/>
      <c r="P154" s="46"/>
      <c r="Q154" s="47"/>
      <c r="R154" s="927"/>
      <c r="S154" s="48"/>
      <c r="T154" s="915"/>
      <c r="U154" s="49"/>
      <c r="V154" s="915"/>
      <c r="W154" s="49"/>
      <c r="X154" s="915"/>
      <c r="Y154" s="49"/>
      <c r="Z154" s="915"/>
      <c r="AA154" s="49"/>
      <c r="AB154" s="915"/>
      <c r="AC154" s="49"/>
      <c r="AD154" s="915"/>
      <c r="AE154" s="49"/>
      <c r="AF154" s="915"/>
      <c r="AG154" s="50"/>
      <c r="AH154" s="878"/>
      <c r="AI154" s="878"/>
      <c r="AJ154" s="918"/>
      <c r="AK154" s="104">
        <f t="shared" si="481"/>
        <v>0</v>
      </c>
      <c r="AL154" s="51"/>
      <c r="AM154" s="52"/>
      <c r="AN154" s="52"/>
      <c r="AO154" s="52"/>
      <c r="AP154" s="52"/>
      <c r="AQ154" s="52"/>
      <c r="AR154" s="53">
        <f t="shared" si="482"/>
        <v>0</v>
      </c>
      <c r="AS154" s="54"/>
      <c r="AT154" s="52"/>
      <c r="AU154" s="53">
        <f t="shared" si="483"/>
        <v>0</v>
      </c>
      <c r="AV154" s="54"/>
      <c r="AW154" s="52"/>
      <c r="AX154" s="52"/>
      <c r="AY154" s="52"/>
      <c r="AZ154" s="55"/>
      <c r="BA154" s="56"/>
      <c r="BB154" s="56"/>
      <c r="BC154" s="57"/>
    </row>
    <row r="155" spans="1:55" ht="17.25" hidden="1" customHeight="1" x14ac:dyDescent="0.2">
      <c r="A155" s="885"/>
      <c r="B155" s="887"/>
      <c r="C155" s="890"/>
      <c r="D155" s="893"/>
      <c r="E155" s="897"/>
      <c r="F155" s="899"/>
      <c r="G155" s="902"/>
      <c r="H155" s="905"/>
      <c r="I155" s="910"/>
      <c r="J155" s="911"/>
      <c r="K155" s="920"/>
      <c r="L155" s="924"/>
      <c r="M155" s="175"/>
      <c r="N155" s="176"/>
      <c r="O155" s="177"/>
      <c r="P155" s="46"/>
      <c r="Q155" s="47"/>
      <c r="R155" s="927"/>
      <c r="S155" s="48"/>
      <c r="T155" s="915"/>
      <c r="U155" s="49"/>
      <c r="V155" s="915"/>
      <c r="W155" s="49"/>
      <c r="X155" s="915"/>
      <c r="Y155" s="49"/>
      <c r="Z155" s="915"/>
      <c r="AA155" s="49"/>
      <c r="AB155" s="915"/>
      <c r="AC155" s="49"/>
      <c r="AD155" s="915"/>
      <c r="AE155" s="49"/>
      <c r="AF155" s="915"/>
      <c r="AG155" s="50"/>
      <c r="AH155" s="878"/>
      <c r="AI155" s="878"/>
      <c r="AJ155" s="918"/>
      <c r="AK155" s="104">
        <f t="shared" si="481"/>
        <v>0</v>
      </c>
      <c r="AL155" s="51"/>
      <c r="AM155" s="52"/>
      <c r="AN155" s="52"/>
      <c r="AO155" s="52"/>
      <c r="AP155" s="52"/>
      <c r="AQ155" s="52"/>
      <c r="AR155" s="53">
        <f t="shared" si="482"/>
        <v>0</v>
      </c>
      <c r="AS155" s="54"/>
      <c r="AT155" s="52"/>
      <c r="AU155" s="53">
        <f t="shared" si="483"/>
        <v>0</v>
      </c>
      <c r="AV155" s="54"/>
      <c r="AW155" s="52"/>
      <c r="AX155" s="52"/>
      <c r="AY155" s="52"/>
      <c r="AZ155" s="55"/>
      <c r="BA155" s="56"/>
      <c r="BB155" s="56"/>
      <c r="BC155" s="57"/>
    </row>
    <row r="156" spans="1:55" ht="17.25" hidden="1" customHeight="1" x14ac:dyDescent="0.2">
      <c r="A156" s="885"/>
      <c r="B156" s="888"/>
      <c r="C156" s="891"/>
      <c r="D156" s="894"/>
      <c r="E156" s="897"/>
      <c r="F156" s="900"/>
      <c r="G156" s="903"/>
      <c r="H156" s="906"/>
      <c r="I156" s="910"/>
      <c r="J156" s="911"/>
      <c r="K156" s="921"/>
      <c r="L156" s="924"/>
      <c r="M156" s="178"/>
      <c r="N156" s="179"/>
      <c r="O156" s="180"/>
      <c r="P156" s="107"/>
      <c r="Q156" s="108"/>
      <c r="R156" s="927"/>
      <c r="S156" s="109"/>
      <c r="T156" s="915"/>
      <c r="U156" s="110"/>
      <c r="V156" s="915"/>
      <c r="W156" s="110"/>
      <c r="X156" s="915"/>
      <c r="Y156" s="110"/>
      <c r="Z156" s="915"/>
      <c r="AA156" s="110"/>
      <c r="AB156" s="915"/>
      <c r="AC156" s="110"/>
      <c r="AD156" s="915"/>
      <c r="AE156" s="110"/>
      <c r="AF156" s="915"/>
      <c r="AG156" s="111"/>
      <c r="AH156" s="878"/>
      <c r="AI156" s="878"/>
      <c r="AJ156" s="919"/>
      <c r="AK156" s="104">
        <f t="shared" si="481"/>
        <v>0</v>
      </c>
      <c r="AL156" s="112"/>
      <c r="AM156" s="113"/>
      <c r="AN156" s="113"/>
      <c r="AO156" s="113"/>
      <c r="AP156" s="113"/>
      <c r="AQ156" s="113"/>
      <c r="AR156" s="53">
        <f t="shared" si="482"/>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886"/>
      <c r="B157" s="889"/>
      <c r="C157" s="892"/>
      <c r="D157" s="895"/>
      <c r="E157" s="898"/>
      <c r="F157" s="901"/>
      <c r="G157" s="904"/>
      <c r="H157" s="907"/>
      <c r="I157" s="912"/>
      <c r="J157" s="913"/>
      <c r="K157" s="922"/>
      <c r="L157" s="925"/>
      <c r="M157" s="181"/>
      <c r="N157" s="182"/>
      <c r="O157" s="183"/>
      <c r="P157" s="118"/>
      <c r="Q157" s="118"/>
      <c r="R157" s="928"/>
      <c r="S157" s="184"/>
      <c r="T157" s="916"/>
      <c r="U157" s="185"/>
      <c r="V157" s="916"/>
      <c r="W157" s="185"/>
      <c r="X157" s="916"/>
      <c r="Y157" s="185"/>
      <c r="Z157" s="916"/>
      <c r="AA157" s="185"/>
      <c r="AB157" s="916"/>
      <c r="AC157" s="185"/>
      <c r="AD157" s="916"/>
      <c r="AE157" s="185"/>
      <c r="AF157" s="916"/>
      <c r="AG157" s="186"/>
      <c r="AH157" s="879"/>
      <c r="AI157" s="879"/>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29"/>
      <c r="J158" s="929"/>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884">
        <v>15</v>
      </c>
      <c r="B159" s="162" t="s">
        <v>1706</v>
      </c>
      <c r="C159" s="163" t="s">
        <v>1707</v>
      </c>
      <c r="D159" s="164" t="s">
        <v>21</v>
      </c>
      <c r="E159" s="164" t="s">
        <v>1895</v>
      </c>
      <c r="F159" s="163" t="s">
        <v>1708</v>
      </c>
      <c r="G159" s="165" t="s">
        <v>1680</v>
      </c>
      <c r="H159" s="165" t="s">
        <v>1681</v>
      </c>
      <c r="I159" s="166" t="s">
        <v>1911</v>
      </c>
      <c r="J159" s="167">
        <f>+$N$3</f>
        <v>2017</v>
      </c>
      <c r="K159" s="165" t="s">
        <v>1928</v>
      </c>
      <c r="L159" s="166" t="s">
        <v>1929</v>
      </c>
      <c r="M159" s="163" t="s">
        <v>1709</v>
      </c>
      <c r="N159" s="163" t="s">
        <v>1710</v>
      </c>
      <c r="O159" s="163" t="s">
        <v>1711</v>
      </c>
      <c r="P159" s="163" t="s">
        <v>1712</v>
      </c>
      <c r="Q159" s="163" t="s">
        <v>1713</v>
      </c>
      <c r="R159" s="168">
        <f t="shared" ref="R159" si="484">SUM(R160:R166)</f>
        <v>0</v>
      </c>
      <c r="S159" s="169">
        <f t="shared" ref="S159" si="485">SUM(S160:S166)</f>
        <v>0</v>
      </c>
      <c r="T159" s="170">
        <f t="shared" ref="T159" si="486">SUM(T160:T166)</f>
        <v>0</v>
      </c>
      <c r="U159" s="171">
        <f t="shared" ref="U159" si="487">SUM(U160:U166)</f>
        <v>0</v>
      </c>
      <c r="V159" s="170">
        <f t="shared" ref="V159" si="488">SUM(V160:V166)</f>
        <v>0</v>
      </c>
      <c r="W159" s="171">
        <f t="shared" ref="W159" si="489">SUM(W160:W166)</f>
        <v>0</v>
      </c>
      <c r="X159" s="170">
        <f t="shared" ref="X159" si="490">SUM(X160:X166)</f>
        <v>0</v>
      </c>
      <c r="Y159" s="171">
        <f t="shared" ref="Y159" si="491">SUM(Y160:Y166)</f>
        <v>0</v>
      </c>
      <c r="Z159" s="170">
        <f t="shared" ref="Z159" si="492">SUM(Z160:Z166)</f>
        <v>0</v>
      </c>
      <c r="AA159" s="171">
        <f t="shared" ref="AA159" si="493">SUM(AA160:AA166)</f>
        <v>0</v>
      </c>
      <c r="AB159" s="170">
        <f t="shared" ref="AB159" si="494">SUM(AB160:AB166)</f>
        <v>0</v>
      </c>
      <c r="AC159" s="171">
        <f t="shared" ref="AC159" si="495">SUM(AC160:AC166)</f>
        <v>0</v>
      </c>
      <c r="AD159" s="170">
        <f t="shared" ref="AD159" si="496">SUM(AD160:AD166)</f>
        <v>0</v>
      </c>
      <c r="AE159" s="171">
        <f t="shared" ref="AE159" si="497">SUM(AE160:AE166)</f>
        <v>0</v>
      </c>
      <c r="AF159" s="170">
        <f t="shared" ref="AF159" si="498">SUM(AF160:AF166)</f>
        <v>0</v>
      </c>
      <c r="AG159" s="172">
        <f t="shared" ref="AG159" si="499">SUM(AG160:AG166)</f>
        <v>0</v>
      </c>
      <c r="AH159" s="876"/>
      <c r="AI159" s="876"/>
      <c r="AJ159" s="173">
        <f t="shared" ref="AJ159" si="500">SUM(AJ160:AJ166)</f>
        <v>0</v>
      </c>
      <c r="AK159" s="174">
        <f t="shared" ref="AK159" si="501">SUM(AK160:AK166)</f>
        <v>0</v>
      </c>
      <c r="AL159" s="41">
        <f t="shared" ref="AL159" si="502">SUM(AL160:AL166)</f>
        <v>0</v>
      </c>
      <c r="AM159" s="42">
        <f t="shared" ref="AM159" si="503">SUM(AM160:AM166)</f>
        <v>0</v>
      </c>
      <c r="AN159" s="42">
        <f t="shared" ref="AN159" si="504">SUM(AN160:AN166)</f>
        <v>0</v>
      </c>
      <c r="AO159" s="42">
        <f t="shared" ref="AO159" si="505">SUM(AO160:AO166)</f>
        <v>0</v>
      </c>
      <c r="AP159" s="42">
        <f t="shared" ref="AP159" si="506">SUM(AP160:AP166)</f>
        <v>0</v>
      </c>
      <c r="AQ159" s="42">
        <f t="shared" ref="AQ159" si="507">SUM(AQ160:AQ166)</f>
        <v>0</v>
      </c>
      <c r="AR159" s="43">
        <f t="shared" ref="AR159" si="508">SUM(AR160:AR166)</f>
        <v>0</v>
      </c>
      <c r="AS159" s="105">
        <f t="shared" ref="AS159" si="509">SUM(AS160:AS166)</f>
        <v>0</v>
      </c>
      <c r="AT159" s="42">
        <f t="shared" ref="AT159" si="510">SUM(AT160:AT166)</f>
        <v>0</v>
      </c>
      <c r="AU159" s="43">
        <f t="shared" ref="AU159" si="511">SUM(AU160:AU166)</f>
        <v>0</v>
      </c>
      <c r="AV159" s="105">
        <f t="shared" ref="AV159" si="512">SUM(AV160:AV166)</f>
        <v>0</v>
      </c>
      <c r="AW159" s="42">
        <f t="shared" ref="AW159" si="513">SUM(AW160:AW166)</f>
        <v>0</v>
      </c>
      <c r="AX159" s="42">
        <f t="shared" ref="AX159" si="514">SUM(AX160:AX166)</f>
        <v>0</v>
      </c>
      <c r="AY159" s="42">
        <f t="shared" ref="AY159" si="515">SUM(AY160:AY166)</f>
        <v>0</v>
      </c>
      <c r="AZ159" s="106">
        <f t="shared" ref="AZ159" si="516">SUM(AZ160:AZ166)</f>
        <v>0</v>
      </c>
      <c r="BA159" s="44" t="s">
        <v>1686</v>
      </c>
      <c r="BB159" s="44" t="s">
        <v>1687</v>
      </c>
      <c r="BC159" s="45" t="s">
        <v>1688</v>
      </c>
    </row>
    <row r="160" spans="1:55" ht="17.25" hidden="1" customHeight="1" x14ac:dyDescent="0.2">
      <c r="A160" s="885"/>
      <c r="B160" s="887" t="str">
        <f>VLOOKUP($D$9,'PROYECTOS REGISTRADOS'!$A$2:$D$82,4,0)</f>
        <v>Mejoramiento de la Cobertura de Alcantarillado en el Área Urbana y Área Rural en el Municipio de Tocancipá, Cundinamarca, Centro Oriente</v>
      </c>
      <c r="C160" s="890" t="str">
        <f>VLOOKUP($D$9,'PROYECTOS REGISTRADOS'!$A$2:$D$82,3,0)</f>
        <v>2016-25817-0033</v>
      </c>
      <c r="D160" s="893"/>
      <c r="E160" s="896" t="str">
        <f>IF(D160=0,"0-0",(VLOOKUP(D160,'CONSOLIDADO PLAN DESARROLLO'!$EL$9:$ET$304,2,0)))</f>
        <v>0-0</v>
      </c>
      <c r="F160" s="899" t="str">
        <f>IF(D160=0,"0-0",(VLOOKUP(D160,'CONSOLIDADO PLAN DESARROLLO'!$EL$9:$ET$304,3,0)))</f>
        <v>0-0</v>
      </c>
      <c r="G160" s="902" t="str">
        <f>IF(D160=0,"0-0",(VLOOKUP(D160,'CONSOLIDADO PLAN DESARROLLO'!$EL$9:$ET$304,4,0)))</f>
        <v>0-0</v>
      </c>
      <c r="H160" s="905" t="str">
        <f>IF(D160=0,"0-0",(VLOOKUP(D160,'CONSOLIDADO PLAN DESARROLLO'!$EL$9:$ET$304,5,0)))</f>
        <v>0-0</v>
      </c>
      <c r="I160" s="908" t="str">
        <f>IF(D160=0,"0-0",(VLOOKUP(D160,'CONSOLIDADO PLAN DESARROLLO'!$EL$9:$ET$304,$R$3,0)))</f>
        <v>0-0</v>
      </c>
      <c r="J160" s="909"/>
      <c r="K160" s="920"/>
      <c r="L160" s="923"/>
      <c r="M160" s="175"/>
      <c r="N160" s="176"/>
      <c r="O160" s="177"/>
      <c r="P160" s="46"/>
      <c r="Q160" s="47"/>
      <c r="R160" s="926"/>
      <c r="S160" s="48"/>
      <c r="T160" s="914"/>
      <c r="U160" s="49"/>
      <c r="V160" s="914"/>
      <c r="W160" s="49"/>
      <c r="X160" s="914"/>
      <c r="Y160" s="49"/>
      <c r="Z160" s="914"/>
      <c r="AA160" s="49"/>
      <c r="AB160" s="914"/>
      <c r="AC160" s="49"/>
      <c r="AD160" s="914"/>
      <c r="AE160" s="49"/>
      <c r="AF160" s="914"/>
      <c r="AG160" s="50"/>
      <c r="AH160" s="877"/>
      <c r="AI160" s="877"/>
      <c r="AJ160" s="917">
        <f>+R160+T160+V160+X160+Z160+AB160+AD160+AF160</f>
        <v>0</v>
      </c>
      <c r="AK160" s="104">
        <f t="shared" ref="AK160:AK165" si="517">AC160+AE160+AG160+S160+U160+W160+Y160+AA160</f>
        <v>0</v>
      </c>
      <c r="AL160" s="51"/>
      <c r="AM160" s="52"/>
      <c r="AN160" s="52"/>
      <c r="AO160" s="52"/>
      <c r="AP160" s="52"/>
      <c r="AQ160" s="52"/>
      <c r="AR160" s="53">
        <f t="shared" ref="AR160:AR165" si="518">SUM(AL160:AQ160)</f>
        <v>0</v>
      </c>
      <c r="AS160" s="54"/>
      <c r="AT160" s="52"/>
      <c r="AU160" s="53">
        <f t="shared" ref="AU160:AU164" si="519">SUM(AS160:AT160)</f>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0"/>
      <c r="L161" s="924"/>
      <c r="M161" s="175"/>
      <c r="N161" s="176"/>
      <c r="O161" s="177"/>
      <c r="P161" s="46"/>
      <c r="Q161" s="47"/>
      <c r="R161" s="927"/>
      <c r="S161" s="48"/>
      <c r="T161" s="915"/>
      <c r="U161" s="49"/>
      <c r="V161" s="915"/>
      <c r="W161" s="49"/>
      <c r="X161" s="915"/>
      <c r="Y161" s="49"/>
      <c r="Z161" s="915"/>
      <c r="AA161" s="49"/>
      <c r="AB161" s="915"/>
      <c r="AC161" s="49"/>
      <c r="AD161" s="915"/>
      <c r="AE161" s="49"/>
      <c r="AF161" s="915"/>
      <c r="AG161" s="50"/>
      <c r="AH161" s="878"/>
      <c r="AI161" s="878"/>
      <c r="AJ161" s="918"/>
      <c r="AK161" s="104">
        <f t="shared" si="517"/>
        <v>0</v>
      </c>
      <c r="AL161" s="51"/>
      <c r="AM161" s="52"/>
      <c r="AN161" s="52"/>
      <c r="AO161" s="52"/>
      <c r="AP161" s="52"/>
      <c r="AQ161" s="52"/>
      <c r="AR161" s="53">
        <f t="shared" si="518"/>
        <v>0</v>
      </c>
      <c r="AS161" s="54"/>
      <c r="AT161" s="52"/>
      <c r="AU161" s="53">
        <f t="shared" si="519"/>
        <v>0</v>
      </c>
      <c r="AV161" s="54"/>
      <c r="AW161" s="52"/>
      <c r="AX161" s="52"/>
      <c r="AY161" s="52"/>
      <c r="AZ161" s="55"/>
      <c r="BA161" s="56"/>
      <c r="BB161" s="56"/>
      <c r="BC161" s="57"/>
    </row>
    <row r="162" spans="1:55" ht="17.25" hidden="1" customHeight="1" x14ac:dyDescent="0.2">
      <c r="A162" s="885"/>
      <c r="B162" s="887"/>
      <c r="C162" s="890"/>
      <c r="D162" s="893"/>
      <c r="E162" s="897"/>
      <c r="F162" s="899"/>
      <c r="G162" s="902"/>
      <c r="H162" s="905"/>
      <c r="I162" s="910"/>
      <c r="J162" s="911"/>
      <c r="K162" s="920"/>
      <c r="L162" s="924"/>
      <c r="M162" s="175"/>
      <c r="N162" s="176"/>
      <c r="O162" s="177"/>
      <c r="P162" s="46"/>
      <c r="Q162" s="47"/>
      <c r="R162" s="927"/>
      <c r="S162" s="48"/>
      <c r="T162" s="915"/>
      <c r="U162" s="49"/>
      <c r="V162" s="915"/>
      <c r="W162" s="49"/>
      <c r="X162" s="915"/>
      <c r="Y162" s="49"/>
      <c r="Z162" s="915"/>
      <c r="AA162" s="49"/>
      <c r="AB162" s="915"/>
      <c r="AC162" s="49"/>
      <c r="AD162" s="915"/>
      <c r="AE162" s="49"/>
      <c r="AF162" s="915"/>
      <c r="AG162" s="50"/>
      <c r="AH162" s="878"/>
      <c r="AI162" s="878"/>
      <c r="AJ162" s="918"/>
      <c r="AK162" s="104">
        <f t="shared" si="517"/>
        <v>0</v>
      </c>
      <c r="AL162" s="51"/>
      <c r="AM162" s="52"/>
      <c r="AN162" s="52"/>
      <c r="AO162" s="52"/>
      <c r="AP162" s="52"/>
      <c r="AQ162" s="52"/>
      <c r="AR162" s="53">
        <f t="shared" si="518"/>
        <v>0</v>
      </c>
      <c r="AS162" s="54"/>
      <c r="AT162" s="52"/>
      <c r="AU162" s="53">
        <f t="shared" si="519"/>
        <v>0</v>
      </c>
      <c r="AV162" s="54"/>
      <c r="AW162" s="52"/>
      <c r="AX162" s="52"/>
      <c r="AY162" s="52"/>
      <c r="AZ162" s="55"/>
      <c r="BA162" s="56"/>
      <c r="BB162" s="56"/>
      <c r="BC162" s="57"/>
    </row>
    <row r="163" spans="1:55" ht="17.25" hidden="1" customHeight="1" x14ac:dyDescent="0.2">
      <c r="A163" s="885"/>
      <c r="B163" s="887"/>
      <c r="C163" s="890"/>
      <c r="D163" s="893"/>
      <c r="E163" s="897"/>
      <c r="F163" s="899"/>
      <c r="G163" s="902"/>
      <c r="H163" s="905"/>
      <c r="I163" s="910"/>
      <c r="J163" s="911"/>
      <c r="K163" s="920"/>
      <c r="L163" s="924"/>
      <c r="M163" s="175"/>
      <c r="N163" s="176"/>
      <c r="O163" s="177"/>
      <c r="P163" s="46"/>
      <c r="Q163" s="47"/>
      <c r="R163" s="927"/>
      <c r="S163" s="48"/>
      <c r="T163" s="915"/>
      <c r="U163" s="49"/>
      <c r="V163" s="915"/>
      <c r="W163" s="49"/>
      <c r="X163" s="915"/>
      <c r="Y163" s="49"/>
      <c r="Z163" s="915"/>
      <c r="AA163" s="49"/>
      <c r="AB163" s="915"/>
      <c r="AC163" s="49"/>
      <c r="AD163" s="915"/>
      <c r="AE163" s="49"/>
      <c r="AF163" s="915"/>
      <c r="AG163" s="50"/>
      <c r="AH163" s="878"/>
      <c r="AI163" s="878"/>
      <c r="AJ163" s="918"/>
      <c r="AK163" s="104">
        <f t="shared" si="517"/>
        <v>0</v>
      </c>
      <c r="AL163" s="51"/>
      <c r="AM163" s="52"/>
      <c r="AN163" s="52"/>
      <c r="AO163" s="52"/>
      <c r="AP163" s="52"/>
      <c r="AQ163" s="52"/>
      <c r="AR163" s="53">
        <f t="shared" si="518"/>
        <v>0</v>
      </c>
      <c r="AS163" s="54"/>
      <c r="AT163" s="52"/>
      <c r="AU163" s="53">
        <f t="shared" si="519"/>
        <v>0</v>
      </c>
      <c r="AV163" s="54"/>
      <c r="AW163" s="52"/>
      <c r="AX163" s="52"/>
      <c r="AY163" s="52"/>
      <c r="AZ163" s="55"/>
      <c r="BA163" s="56"/>
      <c r="BB163" s="56"/>
      <c r="BC163" s="57"/>
    </row>
    <row r="164" spans="1:55" ht="17.25" hidden="1" customHeight="1" x14ac:dyDescent="0.2">
      <c r="A164" s="885"/>
      <c r="B164" s="887"/>
      <c r="C164" s="890"/>
      <c r="D164" s="893"/>
      <c r="E164" s="897"/>
      <c r="F164" s="899"/>
      <c r="G164" s="902"/>
      <c r="H164" s="905"/>
      <c r="I164" s="910"/>
      <c r="J164" s="911"/>
      <c r="K164" s="920"/>
      <c r="L164" s="924"/>
      <c r="M164" s="175"/>
      <c r="N164" s="176"/>
      <c r="O164" s="177"/>
      <c r="P164" s="46"/>
      <c r="Q164" s="47"/>
      <c r="R164" s="927"/>
      <c r="S164" s="48"/>
      <c r="T164" s="915"/>
      <c r="U164" s="49"/>
      <c r="V164" s="915"/>
      <c r="W164" s="49"/>
      <c r="X164" s="915"/>
      <c r="Y164" s="49"/>
      <c r="Z164" s="915"/>
      <c r="AA164" s="49"/>
      <c r="AB164" s="915"/>
      <c r="AC164" s="49"/>
      <c r="AD164" s="915"/>
      <c r="AE164" s="49"/>
      <c r="AF164" s="915"/>
      <c r="AG164" s="50"/>
      <c r="AH164" s="878"/>
      <c r="AI164" s="878"/>
      <c r="AJ164" s="918"/>
      <c r="AK164" s="104">
        <f t="shared" si="517"/>
        <v>0</v>
      </c>
      <c r="AL164" s="51"/>
      <c r="AM164" s="52"/>
      <c r="AN164" s="52"/>
      <c r="AO164" s="52"/>
      <c r="AP164" s="52"/>
      <c r="AQ164" s="52"/>
      <c r="AR164" s="53">
        <f t="shared" si="518"/>
        <v>0</v>
      </c>
      <c r="AS164" s="54"/>
      <c r="AT164" s="52"/>
      <c r="AU164" s="53">
        <f t="shared" si="519"/>
        <v>0</v>
      </c>
      <c r="AV164" s="54"/>
      <c r="AW164" s="52"/>
      <c r="AX164" s="52"/>
      <c r="AY164" s="52"/>
      <c r="AZ164" s="55"/>
      <c r="BA164" s="56"/>
      <c r="BB164" s="56"/>
      <c r="BC164" s="57"/>
    </row>
    <row r="165" spans="1:55" ht="17.25" hidden="1" customHeight="1" x14ac:dyDescent="0.2">
      <c r="A165" s="885"/>
      <c r="B165" s="888"/>
      <c r="C165" s="891"/>
      <c r="D165" s="894"/>
      <c r="E165" s="897"/>
      <c r="F165" s="900"/>
      <c r="G165" s="903"/>
      <c r="H165" s="906"/>
      <c r="I165" s="910"/>
      <c r="J165" s="911"/>
      <c r="K165" s="921"/>
      <c r="L165" s="924"/>
      <c r="M165" s="178"/>
      <c r="N165" s="179"/>
      <c r="O165" s="180"/>
      <c r="P165" s="107"/>
      <c r="Q165" s="108"/>
      <c r="R165" s="927"/>
      <c r="S165" s="109"/>
      <c r="T165" s="915"/>
      <c r="U165" s="110"/>
      <c r="V165" s="915"/>
      <c r="W165" s="110"/>
      <c r="X165" s="915"/>
      <c r="Y165" s="110"/>
      <c r="Z165" s="915"/>
      <c r="AA165" s="110"/>
      <c r="AB165" s="915"/>
      <c r="AC165" s="110"/>
      <c r="AD165" s="915"/>
      <c r="AE165" s="110"/>
      <c r="AF165" s="915"/>
      <c r="AG165" s="111"/>
      <c r="AH165" s="878"/>
      <c r="AI165" s="878"/>
      <c r="AJ165" s="919"/>
      <c r="AK165" s="104">
        <f t="shared" si="517"/>
        <v>0</v>
      </c>
      <c r="AL165" s="112"/>
      <c r="AM165" s="113"/>
      <c r="AN165" s="113"/>
      <c r="AO165" s="113"/>
      <c r="AP165" s="113"/>
      <c r="AQ165" s="113"/>
      <c r="AR165" s="53">
        <f t="shared" si="518"/>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886"/>
      <c r="B166" s="889"/>
      <c r="C166" s="892"/>
      <c r="D166" s="895"/>
      <c r="E166" s="898"/>
      <c r="F166" s="901"/>
      <c r="G166" s="904"/>
      <c r="H166" s="907"/>
      <c r="I166" s="912"/>
      <c r="J166" s="913"/>
      <c r="K166" s="922"/>
      <c r="L166" s="925"/>
      <c r="M166" s="181"/>
      <c r="N166" s="182"/>
      <c r="O166" s="183"/>
      <c r="P166" s="118"/>
      <c r="Q166" s="118"/>
      <c r="R166" s="928"/>
      <c r="S166" s="184"/>
      <c r="T166" s="916"/>
      <c r="U166" s="185"/>
      <c r="V166" s="916"/>
      <c r="W166" s="185"/>
      <c r="X166" s="916"/>
      <c r="Y166" s="185"/>
      <c r="Z166" s="916"/>
      <c r="AA166" s="185"/>
      <c r="AB166" s="916"/>
      <c r="AC166" s="185"/>
      <c r="AD166" s="916"/>
      <c r="AE166" s="185"/>
      <c r="AF166" s="916"/>
      <c r="AG166" s="186"/>
      <c r="AH166" s="879"/>
      <c r="AI166" s="879"/>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29"/>
      <c r="J167" s="929"/>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884">
        <v>16</v>
      </c>
      <c r="B168" s="162" t="s">
        <v>1706</v>
      </c>
      <c r="C168" s="163" t="s">
        <v>1707</v>
      </c>
      <c r="D168" s="164" t="s">
        <v>21</v>
      </c>
      <c r="E168" s="164" t="s">
        <v>1895</v>
      </c>
      <c r="F168" s="163" t="s">
        <v>1708</v>
      </c>
      <c r="G168" s="165" t="s">
        <v>1680</v>
      </c>
      <c r="H168" s="165" t="s">
        <v>1681</v>
      </c>
      <c r="I168" s="166" t="s">
        <v>1911</v>
      </c>
      <c r="J168" s="167">
        <f>+$N$3</f>
        <v>2017</v>
      </c>
      <c r="K168" s="165" t="s">
        <v>1928</v>
      </c>
      <c r="L168" s="166" t="s">
        <v>1929</v>
      </c>
      <c r="M168" s="163" t="s">
        <v>1709</v>
      </c>
      <c r="N168" s="163" t="s">
        <v>1710</v>
      </c>
      <c r="O168" s="163" t="s">
        <v>1711</v>
      </c>
      <c r="P168" s="163" t="s">
        <v>1712</v>
      </c>
      <c r="Q168" s="163" t="s">
        <v>1713</v>
      </c>
      <c r="R168" s="168">
        <f t="shared" ref="R168" si="520">SUM(R169:R175)</f>
        <v>0</v>
      </c>
      <c r="S168" s="169">
        <f t="shared" ref="S168" si="521">SUM(S169:S175)</f>
        <v>0</v>
      </c>
      <c r="T168" s="170">
        <f t="shared" ref="T168" si="522">SUM(T169:T175)</f>
        <v>0</v>
      </c>
      <c r="U168" s="171">
        <f t="shared" ref="U168" si="523">SUM(U169:U175)</f>
        <v>0</v>
      </c>
      <c r="V168" s="170">
        <f t="shared" ref="V168" si="524">SUM(V169:V175)</f>
        <v>0</v>
      </c>
      <c r="W168" s="171">
        <f t="shared" ref="W168" si="525">SUM(W169:W175)</f>
        <v>0</v>
      </c>
      <c r="X168" s="170">
        <f t="shared" ref="X168" si="526">SUM(X169:X175)</f>
        <v>0</v>
      </c>
      <c r="Y168" s="171">
        <f t="shared" ref="Y168" si="527">SUM(Y169:Y175)</f>
        <v>0</v>
      </c>
      <c r="Z168" s="170">
        <f t="shared" ref="Z168" si="528">SUM(Z169:Z175)</f>
        <v>0</v>
      </c>
      <c r="AA168" s="171">
        <f t="shared" ref="AA168" si="529">SUM(AA169:AA175)</f>
        <v>0</v>
      </c>
      <c r="AB168" s="170">
        <f t="shared" ref="AB168" si="530">SUM(AB169:AB175)</f>
        <v>0</v>
      </c>
      <c r="AC168" s="171">
        <f t="shared" ref="AC168" si="531">SUM(AC169:AC175)</f>
        <v>0</v>
      </c>
      <c r="AD168" s="170">
        <f t="shared" ref="AD168" si="532">SUM(AD169:AD175)</f>
        <v>0</v>
      </c>
      <c r="AE168" s="171">
        <f t="shared" ref="AE168" si="533">SUM(AE169:AE175)</f>
        <v>0</v>
      </c>
      <c r="AF168" s="170">
        <f t="shared" ref="AF168" si="534">SUM(AF169:AF175)</f>
        <v>0</v>
      </c>
      <c r="AG168" s="172">
        <f t="shared" ref="AG168" si="535">SUM(AG169:AG175)</f>
        <v>0</v>
      </c>
      <c r="AH168" s="876"/>
      <c r="AI168" s="876"/>
      <c r="AJ168" s="173">
        <f t="shared" ref="AJ168" si="536">SUM(AJ169:AJ175)</f>
        <v>0</v>
      </c>
      <c r="AK168" s="174">
        <f t="shared" ref="AK168" si="537">SUM(AK169:AK175)</f>
        <v>0</v>
      </c>
      <c r="AL168" s="41">
        <f t="shared" ref="AL168" si="538">SUM(AL169:AL175)</f>
        <v>0</v>
      </c>
      <c r="AM168" s="42">
        <f t="shared" ref="AM168" si="539">SUM(AM169:AM175)</f>
        <v>0</v>
      </c>
      <c r="AN168" s="42">
        <f t="shared" ref="AN168" si="540">SUM(AN169:AN175)</f>
        <v>0</v>
      </c>
      <c r="AO168" s="42">
        <f t="shared" ref="AO168" si="541">SUM(AO169:AO175)</f>
        <v>0</v>
      </c>
      <c r="AP168" s="42">
        <f t="shared" ref="AP168" si="542">SUM(AP169:AP175)</f>
        <v>0</v>
      </c>
      <c r="AQ168" s="42">
        <f t="shared" ref="AQ168" si="543">SUM(AQ169:AQ175)</f>
        <v>0</v>
      </c>
      <c r="AR168" s="43">
        <f t="shared" ref="AR168" si="544">SUM(AR169:AR175)</f>
        <v>0</v>
      </c>
      <c r="AS168" s="105">
        <f t="shared" ref="AS168" si="545">SUM(AS169:AS175)</f>
        <v>0</v>
      </c>
      <c r="AT168" s="42">
        <f t="shared" ref="AT168" si="546">SUM(AT169:AT175)</f>
        <v>0</v>
      </c>
      <c r="AU168" s="43">
        <f t="shared" ref="AU168" si="547">SUM(AU169:AU175)</f>
        <v>0</v>
      </c>
      <c r="AV168" s="105">
        <f t="shared" ref="AV168" si="548">SUM(AV169:AV175)</f>
        <v>0</v>
      </c>
      <c r="AW168" s="42">
        <f t="shared" ref="AW168" si="549">SUM(AW169:AW175)</f>
        <v>0</v>
      </c>
      <c r="AX168" s="42">
        <f t="shared" ref="AX168" si="550">SUM(AX169:AX175)</f>
        <v>0</v>
      </c>
      <c r="AY168" s="42">
        <f t="shared" ref="AY168" si="551">SUM(AY169:AY175)</f>
        <v>0</v>
      </c>
      <c r="AZ168" s="106">
        <f t="shared" ref="AZ168" si="552">SUM(AZ169:AZ175)</f>
        <v>0</v>
      </c>
      <c r="BA168" s="44" t="s">
        <v>1686</v>
      </c>
      <c r="BB168" s="44" t="s">
        <v>1687</v>
      </c>
      <c r="BC168" s="45" t="s">
        <v>1688</v>
      </c>
    </row>
    <row r="169" spans="1:55" ht="17.25" hidden="1" customHeight="1" x14ac:dyDescent="0.2">
      <c r="A169" s="885"/>
      <c r="B169" s="887" t="str">
        <f>VLOOKUP($D$9,'PROYECTOS REGISTRADOS'!$A$2:$D$82,4,0)</f>
        <v>Mejoramiento de la Cobertura de Alcantarillado en el Área Urbana y Área Rural en el Municipio de Tocancipá, Cundinamarca, Centro Oriente</v>
      </c>
      <c r="C169" s="890" t="str">
        <f>VLOOKUP($D$9,'PROYECTOS REGISTRADOS'!$A$2:$D$82,3,0)</f>
        <v>2016-25817-0033</v>
      </c>
      <c r="D169" s="893"/>
      <c r="E169" s="896" t="str">
        <f>IF(D169=0,"0-0",(VLOOKUP(D169,'CONSOLIDADO PLAN DESARROLLO'!$EL$9:$ET$304,2,0)))</f>
        <v>0-0</v>
      </c>
      <c r="F169" s="899" t="str">
        <f>IF(D169=0,"0-0",(VLOOKUP(D169,'CONSOLIDADO PLAN DESARROLLO'!$EL$9:$ET$304,3,0)))</f>
        <v>0-0</v>
      </c>
      <c r="G169" s="902" t="str">
        <f>IF(D169=0,"0-0",(VLOOKUP(D169,'CONSOLIDADO PLAN DESARROLLO'!$EL$9:$ET$304,4,0)))</f>
        <v>0-0</v>
      </c>
      <c r="H169" s="905" t="str">
        <f>IF(D169=0,"0-0",(VLOOKUP(D169,'CONSOLIDADO PLAN DESARROLLO'!$EL$9:$ET$304,5,0)))</f>
        <v>0-0</v>
      </c>
      <c r="I169" s="908" t="str">
        <f>IF(D169=0,"0-0",(VLOOKUP(D169,'CONSOLIDADO PLAN DESARROLLO'!$EL$9:$ET$304,$R$3,0)))</f>
        <v>0-0</v>
      </c>
      <c r="J169" s="909"/>
      <c r="K169" s="920"/>
      <c r="L169" s="923"/>
      <c r="M169" s="175"/>
      <c r="N169" s="176"/>
      <c r="O169" s="177"/>
      <c r="P169" s="46"/>
      <c r="Q169" s="47"/>
      <c r="R169" s="926"/>
      <c r="S169" s="48"/>
      <c r="T169" s="914"/>
      <c r="U169" s="49"/>
      <c r="V169" s="914"/>
      <c r="W169" s="49"/>
      <c r="X169" s="914"/>
      <c r="Y169" s="49"/>
      <c r="Z169" s="914"/>
      <c r="AA169" s="49"/>
      <c r="AB169" s="914"/>
      <c r="AC169" s="49"/>
      <c r="AD169" s="914"/>
      <c r="AE169" s="49"/>
      <c r="AF169" s="914"/>
      <c r="AG169" s="50"/>
      <c r="AH169" s="877"/>
      <c r="AI169" s="877"/>
      <c r="AJ169" s="917">
        <f>+R169+T169+V169+X169+Z169+AB169+AD169+AF169</f>
        <v>0</v>
      </c>
      <c r="AK169" s="104">
        <f t="shared" ref="AK169:AK174" si="553">AC169+AE169+AG169+S169+U169+W169+Y169+AA169</f>
        <v>0</v>
      </c>
      <c r="AL169" s="51"/>
      <c r="AM169" s="52"/>
      <c r="AN169" s="52"/>
      <c r="AO169" s="52"/>
      <c r="AP169" s="52"/>
      <c r="AQ169" s="52"/>
      <c r="AR169" s="53">
        <f t="shared" ref="AR169:AR174" si="554">SUM(AL169:AQ169)</f>
        <v>0</v>
      </c>
      <c r="AS169" s="54"/>
      <c r="AT169" s="52"/>
      <c r="AU169" s="53">
        <f t="shared" ref="AU169:AU173" si="555">SUM(AS169:AT169)</f>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0"/>
      <c r="L170" s="924"/>
      <c r="M170" s="175"/>
      <c r="N170" s="176"/>
      <c r="O170" s="177"/>
      <c r="P170" s="46"/>
      <c r="Q170" s="47"/>
      <c r="R170" s="927"/>
      <c r="S170" s="48"/>
      <c r="T170" s="915"/>
      <c r="U170" s="49"/>
      <c r="V170" s="915"/>
      <c r="W170" s="49"/>
      <c r="X170" s="915"/>
      <c r="Y170" s="49"/>
      <c r="Z170" s="915"/>
      <c r="AA170" s="49"/>
      <c r="AB170" s="915"/>
      <c r="AC170" s="49"/>
      <c r="AD170" s="915"/>
      <c r="AE170" s="49"/>
      <c r="AF170" s="915"/>
      <c r="AG170" s="50"/>
      <c r="AH170" s="878"/>
      <c r="AI170" s="878"/>
      <c r="AJ170" s="918"/>
      <c r="AK170" s="104">
        <f t="shared" si="553"/>
        <v>0</v>
      </c>
      <c r="AL170" s="51"/>
      <c r="AM170" s="52"/>
      <c r="AN170" s="52"/>
      <c r="AO170" s="52"/>
      <c r="AP170" s="52"/>
      <c r="AQ170" s="52"/>
      <c r="AR170" s="53">
        <f t="shared" si="554"/>
        <v>0</v>
      </c>
      <c r="AS170" s="54"/>
      <c r="AT170" s="52"/>
      <c r="AU170" s="53">
        <f t="shared" si="555"/>
        <v>0</v>
      </c>
      <c r="AV170" s="54"/>
      <c r="AW170" s="52"/>
      <c r="AX170" s="52"/>
      <c r="AY170" s="52"/>
      <c r="AZ170" s="55"/>
      <c r="BA170" s="56"/>
      <c r="BB170" s="56"/>
      <c r="BC170" s="57"/>
    </row>
    <row r="171" spans="1:55" ht="17.25" hidden="1" customHeight="1" x14ac:dyDescent="0.2">
      <c r="A171" s="885"/>
      <c r="B171" s="887"/>
      <c r="C171" s="890"/>
      <c r="D171" s="893"/>
      <c r="E171" s="897"/>
      <c r="F171" s="899"/>
      <c r="G171" s="902"/>
      <c r="H171" s="905"/>
      <c r="I171" s="910"/>
      <c r="J171" s="911"/>
      <c r="K171" s="920"/>
      <c r="L171" s="924"/>
      <c r="M171" s="175"/>
      <c r="N171" s="176"/>
      <c r="O171" s="177"/>
      <c r="P171" s="46"/>
      <c r="Q171" s="47"/>
      <c r="R171" s="927"/>
      <c r="S171" s="48"/>
      <c r="T171" s="915"/>
      <c r="U171" s="49"/>
      <c r="V171" s="915"/>
      <c r="W171" s="49"/>
      <c r="X171" s="915"/>
      <c r="Y171" s="49"/>
      <c r="Z171" s="915"/>
      <c r="AA171" s="49"/>
      <c r="AB171" s="915"/>
      <c r="AC171" s="49"/>
      <c r="AD171" s="915"/>
      <c r="AE171" s="49"/>
      <c r="AF171" s="915"/>
      <c r="AG171" s="50"/>
      <c r="AH171" s="878"/>
      <c r="AI171" s="878"/>
      <c r="AJ171" s="918"/>
      <c r="AK171" s="104">
        <f t="shared" si="553"/>
        <v>0</v>
      </c>
      <c r="AL171" s="51"/>
      <c r="AM171" s="52"/>
      <c r="AN171" s="52"/>
      <c r="AO171" s="52"/>
      <c r="AP171" s="52"/>
      <c r="AQ171" s="52"/>
      <c r="AR171" s="53">
        <f t="shared" si="554"/>
        <v>0</v>
      </c>
      <c r="AS171" s="54"/>
      <c r="AT171" s="52"/>
      <c r="AU171" s="53">
        <f t="shared" si="555"/>
        <v>0</v>
      </c>
      <c r="AV171" s="54"/>
      <c r="AW171" s="52"/>
      <c r="AX171" s="52"/>
      <c r="AY171" s="52"/>
      <c r="AZ171" s="55"/>
      <c r="BA171" s="56"/>
      <c r="BB171" s="56"/>
      <c r="BC171" s="57"/>
    </row>
    <row r="172" spans="1:55" ht="17.25" hidden="1" customHeight="1" x14ac:dyDescent="0.2">
      <c r="A172" s="885"/>
      <c r="B172" s="887"/>
      <c r="C172" s="890"/>
      <c r="D172" s="893"/>
      <c r="E172" s="897"/>
      <c r="F172" s="899"/>
      <c r="G172" s="902"/>
      <c r="H172" s="905"/>
      <c r="I172" s="910"/>
      <c r="J172" s="911"/>
      <c r="K172" s="920"/>
      <c r="L172" s="924"/>
      <c r="M172" s="175"/>
      <c r="N172" s="176"/>
      <c r="O172" s="177"/>
      <c r="P172" s="46"/>
      <c r="Q172" s="47"/>
      <c r="R172" s="927"/>
      <c r="S172" s="48"/>
      <c r="T172" s="915"/>
      <c r="U172" s="49"/>
      <c r="V172" s="915"/>
      <c r="W172" s="49"/>
      <c r="X172" s="915"/>
      <c r="Y172" s="49"/>
      <c r="Z172" s="915"/>
      <c r="AA172" s="49"/>
      <c r="AB172" s="915"/>
      <c r="AC172" s="49"/>
      <c r="AD172" s="915"/>
      <c r="AE172" s="49"/>
      <c r="AF172" s="915"/>
      <c r="AG172" s="50"/>
      <c r="AH172" s="878"/>
      <c r="AI172" s="878"/>
      <c r="AJ172" s="918"/>
      <c r="AK172" s="104">
        <f t="shared" si="553"/>
        <v>0</v>
      </c>
      <c r="AL172" s="51"/>
      <c r="AM172" s="52"/>
      <c r="AN172" s="52"/>
      <c r="AO172" s="52"/>
      <c r="AP172" s="52"/>
      <c r="AQ172" s="52"/>
      <c r="AR172" s="53">
        <f t="shared" si="554"/>
        <v>0</v>
      </c>
      <c r="AS172" s="54"/>
      <c r="AT172" s="52"/>
      <c r="AU172" s="53">
        <f t="shared" si="555"/>
        <v>0</v>
      </c>
      <c r="AV172" s="54"/>
      <c r="AW172" s="52"/>
      <c r="AX172" s="52"/>
      <c r="AY172" s="52"/>
      <c r="AZ172" s="55"/>
      <c r="BA172" s="56"/>
      <c r="BB172" s="56"/>
      <c r="BC172" s="57"/>
    </row>
    <row r="173" spans="1:55" ht="17.25" hidden="1" customHeight="1" x14ac:dyDescent="0.2">
      <c r="A173" s="885"/>
      <c r="B173" s="887"/>
      <c r="C173" s="890"/>
      <c r="D173" s="893"/>
      <c r="E173" s="897"/>
      <c r="F173" s="899"/>
      <c r="G173" s="902"/>
      <c r="H173" s="905"/>
      <c r="I173" s="910"/>
      <c r="J173" s="911"/>
      <c r="K173" s="920"/>
      <c r="L173" s="924"/>
      <c r="M173" s="175"/>
      <c r="N173" s="176"/>
      <c r="O173" s="177"/>
      <c r="P173" s="46"/>
      <c r="Q173" s="47"/>
      <c r="R173" s="927"/>
      <c r="S173" s="48"/>
      <c r="T173" s="915"/>
      <c r="U173" s="49"/>
      <c r="V173" s="915"/>
      <c r="W173" s="49"/>
      <c r="X173" s="915"/>
      <c r="Y173" s="49"/>
      <c r="Z173" s="915"/>
      <c r="AA173" s="49"/>
      <c r="AB173" s="915"/>
      <c r="AC173" s="49"/>
      <c r="AD173" s="915"/>
      <c r="AE173" s="49"/>
      <c r="AF173" s="915"/>
      <c r="AG173" s="50"/>
      <c r="AH173" s="878"/>
      <c r="AI173" s="878"/>
      <c r="AJ173" s="918"/>
      <c r="AK173" s="104">
        <f t="shared" si="553"/>
        <v>0</v>
      </c>
      <c r="AL173" s="51"/>
      <c r="AM173" s="52"/>
      <c r="AN173" s="52"/>
      <c r="AO173" s="52"/>
      <c r="AP173" s="52"/>
      <c r="AQ173" s="52"/>
      <c r="AR173" s="53">
        <f t="shared" si="554"/>
        <v>0</v>
      </c>
      <c r="AS173" s="54"/>
      <c r="AT173" s="52"/>
      <c r="AU173" s="53">
        <f t="shared" si="555"/>
        <v>0</v>
      </c>
      <c r="AV173" s="54"/>
      <c r="AW173" s="52"/>
      <c r="AX173" s="52"/>
      <c r="AY173" s="52"/>
      <c r="AZ173" s="55"/>
      <c r="BA173" s="56"/>
      <c r="BB173" s="56"/>
      <c r="BC173" s="57"/>
    </row>
    <row r="174" spans="1:55" ht="17.25" hidden="1" customHeight="1" x14ac:dyDescent="0.2">
      <c r="A174" s="885"/>
      <c r="B174" s="888"/>
      <c r="C174" s="891"/>
      <c r="D174" s="894"/>
      <c r="E174" s="897"/>
      <c r="F174" s="900"/>
      <c r="G174" s="903"/>
      <c r="H174" s="906"/>
      <c r="I174" s="910"/>
      <c r="J174" s="911"/>
      <c r="K174" s="921"/>
      <c r="L174" s="924"/>
      <c r="M174" s="178"/>
      <c r="N174" s="179"/>
      <c r="O174" s="180"/>
      <c r="P174" s="107"/>
      <c r="Q174" s="108"/>
      <c r="R174" s="927"/>
      <c r="S174" s="109"/>
      <c r="T174" s="915"/>
      <c r="U174" s="110"/>
      <c r="V174" s="915"/>
      <c r="W174" s="110"/>
      <c r="X174" s="915"/>
      <c r="Y174" s="110"/>
      <c r="Z174" s="915"/>
      <c r="AA174" s="110"/>
      <c r="AB174" s="915"/>
      <c r="AC174" s="110"/>
      <c r="AD174" s="915"/>
      <c r="AE174" s="110"/>
      <c r="AF174" s="915"/>
      <c r="AG174" s="111"/>
      <c r="AH174" s="878"/>
      <c r="AI174" s="878"/>
      <c r="AJ174" s="919"/>
      <c r="AK174" s="104">
        <f t="shared" si="553"/>
        <v>0</v>
      </c>
      <c r="AL174" s="112"/>
      <c r="AM174" s="113"/>
      <c r="AN174" s="113"/>
      <c r="AO174" s="113"/>
      <c r="AP174" s="113"/>
      <c r="AQ174" s="113"/>
      <c r="AR174" s="53">
        <f t="shared" si="554"/>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886"/>
      <c r="B175" s="889"/>
      <c r="C175" s="892"/>
      <c r="D175" s="895"/>
      <c r="E175" s="898"/>
      <c r="F175" s="901"/>
      <c r="G175" s="904"/>
      <c r="H175" s="907"/>
      <c r="I175" s="912"/>
      <c r="J175" s="913"/>
      <c r="K175" s="922"/>
      <c r="L175" s="925"/>
      <c r="M175" s="181"/>
      <c r="N175" s="182"/>
      <c r="O175" s="183"/>
      <c r="P175" s="118"/>
      <c r="Q175" s="118"/>
      <c r="R175" s="928"/>
      <c r="S175" s="184"/>
      <c r="T175" s="916"/>
      <c r="U175" s="185"/>
      <c r="V175" s="916"/>
      <c r="W175" s="185"/>
      <c r="X175" s="916"/>
      <c r="Y175" s="185"/>
      <c r="Z175" s="916"/>
      <c r="AA175" s="185"/>
      <c r="AB175" s="916"/>
      <c r="AC175" s="185"/>
      <c r="AD175" s="916"/>
      <c r="AE175" s="185"/>
      <c r="AF175" s="916"/>
      <c r="AG175" s="186"/>
      <c r="AH175" s="879"/>
      <c r="AI175" s="879"/>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29"/>
      <c r="J176" s="929"/>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884">
        <v>17</v>
      </c>
      <c r="B177" s="162" t="s">
        <v>1706</v>
      </c>
      <c r="C177" s="163" t="s">
        <v>1707</v>
      </c>
      <c r="D177" s="164" t="s">
        <v>21</v>
      </c>
      <c r="E177" s="164" t="s">
        <v>1895</v>
      </c>
      <c r="F177" s="163" t="s">
        <v>1708</v>
      </c>
      <c r="G177" s="165" t="s">
        <v>1680</v>
      </c>
      <c r="H177" s="165" t="s">
        <v>1681</v>
      </c>
      <c r="I177" s="166" t="s">
        <v>1911</v>
      </c>
      <c r="J177" s="167">
        <f>+$N$3</f>
        <v>2017</v>
      </c>
      <c r="K177" s="165" t="s">
        <v>1928</v>
      </c>
      <c r="L177" s="166" t="s">
        <v>1929</v>
      </c>
      <c r="M177" s="163" t="s">
        <v>1709</v>
      </c>
      <c r="N177" s="163" t="s">
        <v>1710</v>
      </c>
      <c r="O177" s="163" t="s">
        <v>1711</v>
      </c>
      <c r="P177" s="163" t="s">
        <v>1712</v>
      </c>
      <c r="Q177" s="163" t="s">
        <v>1713</v>
      </c>
      <c r="R177" s="168">
        <f t="shared" ref="R177" si="556">SUM(R178:R184)</f>
        <v>0</v>
      </c>
      <c r="S177" s="169">
        <f t="shared" ref="S177" si="557">SUM(S178:S184)</f>
        <v>0</v>
      </c>
      <c r="T177" s="170">
        <f t="shared" ref="T177" si="558">SUM(T178:T184)</f>
        <v>0</v>
      </c>
      <c r="U177" s="171">
        <f t="shared" ref="U177" si="559">SUM(U178:U184)</f>
        <v>0</v>
      </c>
      <c r="V177" s="170">
        <f t="shared" ref="V177" si="560">SUM(V178:V184)</f>
        <v>0</v>
      </c>
      <c r="W177" s="171">
        <f t="shared" ref="W177" si="561">SUM(W178:W184)</f>
        <v>0</v>
      </c>
      <c r="X177" s="170">
        <f t="shared" ref="X177" si="562">SUM(X178:X184)</f>
        <v>0</v>
      </c>
      <c r="Y177" s="171">
        <f t="shared" ref="Y177" si="563">SUM(Y178:Y184)</f>
        <v>0</v>
      </c>
      <c r="Z177" s="170">
        <f t="shared" ref="Z177" si="564">SUM(Z178:Z184)</f>
        <v>0</v>
      </c>
      <c r="AA177" s="171">
        <f t="shared" ref="AA177" si="565">SUM(AA178:AA184)</f>
        <v>0</v>
      </c>
      <c r="AB177" s="170">
        <f t="shared" ref="AB177" si="566">SUM(AB178:AB184)</f>
        <v>0</v>
      </c>
      <c r="AC177" s="171">
        <f t="shared" ref="AC177" si="567">SUM(AC178:AC184)</f>
        <v>0</v>
      </c>
      <c r="AD177" s="170">
        <f t="shared" ref="AD177" si="568">SUM(AD178:AD184)</f>
        <v>0</v>
      </c>
      <c r="AE177" s="171">
        <f t="shared" ref="AE177" si="569">SUM(AE178:AE184)</f>
        <v>0</v>
      </c>
      <c r="AF177" s="170">
        <f t="shared" ref="AF177" si="570">SUM(AF178:AF184)</f>
        <v>0</v>
      </c>
      <c r="AG177" s="172">
        <f t="shared" ref="AG177" si="571">SUM(AG178:AG184)</f>
        <v>0</v>
      </c>
      <c r="AH177" s="876"/>
      <c r="AI177" s="876"/>
      <c r="AJ177" s="173">
        <f t="shared" ref="AJ177" si="572">SUM(AJ178:AJ184)</f>
        <v>0</v>
      </c>
      <c r="AK177" s="174">
        <f t="shared" ref="AK177" si="573">SUM(AK178:AK184)</f>
        <v>0</v>
      </c>
      <c r="AL177" s="41">
        <f t="shared" ref="AL177" si="574">SUM(AL178:AL184)</f>
        <v>0</v>
      </c>
      <c r="AM177" s="42">
        <f t="shared" ref="AM177" si="575">SUM(AM178:AM184)</f>
        <v>0</v>
      </c>
      <c r="AN177" s="42">
        <f t="shared" ref="AN177" si="576">SUM(AN178:AN184)</f>
        <v>0</v>
      </c>
      <c r="AO177" s="42">
        <f t="shared" ref="AO177" si="577">SUM(AO178:AO184)</f>
        <v>0</v>
      </c>
      <c r="AP177" s="42">
        <f t="shared" ref="AP177" si="578">SUM(AP178:AP184)</f>
        <v>0</v>
      </c>
      <c r="AQ177" s="42">
        <f t="shared" ref="AQ177" si="579">SUM(AQ178:AQ184)</f>
        <v>0</v>
      </c>
      <c r="AR177" s="43">
        <f t="shared" ref="AR177" si="580">SUM(AR178:AR184)</f>
        <v>0</v>
      </c>
      <c r="AS177" s="105">
        <f t="shared" ref="AS177" si="581">SUM(AS178:AS184)</f>
        <v>0</v>
      </c>
      <c r="AT177" s="42">
        <f t="shared" ref="AT177" si="582">SUM(AT178:AT184)</f>
        <v>0</v>
      </c>
      <c r="AU177" s="43">
        <f t="shared" ref="AU177" si="583">SUM(AU178:AU184)</f>
        <v>0</v>
      </c>
      <c r="AV177" s="105">
        <f t="shared" ref="AV177" si="584">SUM(AV178:AV184)</f>
        <v>0</v>
      </c>
      <c r="AW177" s="42">
        <f t="shared" ref="AW177" si="585">SUM(AW178:AW184)</f>
        <v>0</v>
      </c>
      <c r="AX177" s="42">
        <f t="shared" ref="AX177" si="586">SUM(AX178:AX184)</f>
        <v>0</v>
      </c>
      <c r="AY177" s="42">
        <f t="shared" ref="AY177" si="587">SUM(AY178:AY184)</f>
        <v>0</v>
      </c>
      <c r="AZ177" s="106">
        <f t="shared" ref="AZ177" si="588">SUM(AZ178:AZ184)</f>
        <v>0</v>
      </c>
      <c r="BA177" s="44" t="s">
        <v>1686</v>
      </c>
      <c r="BB177" s="44" t="s">
        <v>1687</v>
      </c>
      <c r="BC177" s="45" t="s">
        <v>1688</v>
      </c>
    </row>
    <row r="178" spans="1:55" ht="17.25" hidden="1" customHeight="1" x14ac:dyDescent="0.2">
      <c r="A178" s="885"/>
      <c r="B178" s="887" t="str">
        <f>VLOOKUP($D$9,'PROYECTOS REGISTRADOS'!$A$2:$D$82,4,0)</f>
        <v>Mejoramiento de la Cobertura de Alcantarillado en el Área Urbana y Área Rural en el Municipio de Tocancipá, Cundinamarca, Centro Oriente</v>
      </c>
      <c r="C178" s="890" t="str">
        <f>VLOOKUP($D$9,'PROYECTOS REGISTRADOS'!$A$2:$D$82,3,0)</f>
        <v>2016-25817-0033</v>
      </c>
      <c r="D178" s="893"/>
      <c r="E178" s="896" t="str">
        <f>IF(D178=0,"0-0",(VLOOKUP(D178,'CONSOLIDADO PLAN DESARROLLO'!$EL$9:$ET$304,2,0)))</f>
        <v>0-0</v>
      </c>
      <c r="F178" s="899" t="str">
        <f>IF(D178=0,"0-0",(VLOOKUP(D178,'CONSOLIDADO PLAN DESARROLLO'!$EL$9:$ET$304,3,0)))</f>
        <v>0-0</v>
      </c>
      <c r="G178" s="902" t="str">
        <f>IF(D178=0,"0-0",(VLOOKUP(D178,'CONSOLIDADO PLAN DESARROLLO'!$EL$9:$ET$304,4,0)))</f>
        <v>0-0</v>
      </c>
      <c r="H178" s="905" t="str">
        <f>IF(D178=0,"0-0",(VLOOKUP(D178,'CONSOLIDADO PLAN DESARROLLO'!$EL$9:$ET$304,5,0)))</f>
        <v>0-0</v>
      </c>
      <c r="I178" s="908" t="str">
        <f>IF(D178=0,"0-0",(VLOOKUP(D178,'CONSOLIDADO PLAN DESARROLLO'!$EL$9:$ET$304,$R$3,0)))</f>
        <v>0-0</v>
      </c>
      <c r="J178" s="909"/>
      <c r="K178" s="920"/>
      <c r="L178" s="923"/>
      <c r="M178" s="175"/>
      <c r="N178" s="176"/>
      <c r="O178" s="177"/>
      <c r="P178" s="46"/>
      <c r="Q178" s="47"/>
      <c r="R178" s="926"/>
      <c r="S178" s="48"/>
      <c r="T178" s="914"/>
      <c r="U178" s="49"/>
      <c r="V178" s="914"/>
      <c r="W178" s="49"/>
      <c r="X178" s="914"/>
      <c r="Y178" s="49"/>
      <c r="Z178" s="914"/>
      <c r="AA178" s="49"/>
      <c r="AB178" s="914"/>
      <c r="AC178" s="49"/>
      <c r="AD178" s="914"/>
      <c r="AE178" s="49"/>
      <c r="AF178" s="914"/>
      <c r="AG178" s="50"/>
      <c r="AH178" s="877"/>
      <c r="AI178" s="877"/>
      <c r="AJ178" s="917">
        <f>+R178+T178+V178+X178+Z178+AB178+AD178+AF178</f>
        <v>0</v>
      </c>
      <c r="AK178" s="104">
        <f t="shared" ref="AK178:AK183" si="589">AC178+AE178+AG178+S178+U178+W178+Y178+AA178</f>
        <v>0</v>
      </c>
      <c r="AL178" s="51"/>
      <c r="AM178" s="52"/>
      <c r="AN178" s="52"/>
      <c r="AO178" s="52"/>
      <c r="AP178" s="52"/>
      <c r="AQ178" s="52"/>
      <c r="AR178" s="53">
        <f t="shared" ref="AR178:AR183" si="590">SUM(AL178:AQ178)</f>
        <v>0</v>
      </c>
      <c r="AS178" s="54"/>
      <c r="AT178" s="52"/>
      <c r="AU178" s="53">
        <f t="shared" ref="AU178:AU182" si="591">SUM(AS178:AT178)</f>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0"/>
      <c r="L179" s="924"/>
      <c r="M179" s="175"/>
      <c r="N179" s="176"/>
      <c r="O179" s="177"/>
      <c r="P179" s="46"/>
      <c r="Q179" s="47"/>
      <c r="R179" s="927"/>
      <c r="S179" s="48"/>
      <c r="T179" s="915"/>
      <c r="U179" s="49"/>
      <c r="V179" s="915"/>
      <c r="W179" s="49"/>
      <c r="X179" s="915"/>
      <c r="Y179" s="49"/>
      <c r="Z179" s="915"/>
      <c r="AA179" s="49"/>
      <c r="AB179" s="915"/>
      <c r="AC179" s="49"/>
      <c r="AD179" s="915"/>
      <c r="AE179" s="49"/>
      <c r="AF179" s="915"/>
      <c r="AG179" s="50"/>
      <c r="AH179" s="878"/>
      <c r="AI179" s="878"/>
      <c r="AJ179" s="918"/>
      <c r="AK179" s="104">
        <f t="shared" si="589"/>
        <v>0</v>
      </c>
      <c r="AL179" s="51"/>
      <c r="AM179" s="52"/>
      <c r="AN179" s="52"/>
      <c r="AO179" s="52"/>
      <c r="AP179" s="52"/>
      <c r="AQ179" s="52"/>
      <c r="AR179" s="53">
        <f t="shared" si="590"/>
        <v>0</v>
      </c>
      <c r="AS179" s="54"/>
      <c r="AT179" s="52"/>
      <c r="AU179" s="53">
        <f t="shared" si="591"/>
        <v>0</v>
      </c>
      <c r="AV179" s="54"/>
      <c r="AW179" s="52"/>
      <c r="AX179" s="52"/>
      <c r="AY179" s="52"/>
      <c r="AZ179" s="55"/>
      <c r="BA179" s="56"/>
      <c r="BB179" s="56"/>
      <c r="BC179" s="57"/>
    </row>
    <row r="180" spans="1:55" ht="17.25" hidden="1" customHeight="1" x14ac:dyDescent="0.2">
      <c r="A180" s="885"/>
      <c r="B180" s="887"/>
      <c r="C180" s="890"/>
      <c r="D180" s="893"/>
      <c r="E180" s="897"/>
      <c r="F180" s="899"/>
      <c r="G180" s="902"/>
      <c r="H180" s="905"/>
      <c r="I180" s="910"/>
      <c r="J180" s="911"/>
      <c r="K180" s="920"/>
      <c r="L180" s="924"/>
      <c r="M180" s="175"/>
      <c r="N180" s="176"/>
      <c r="O180" s="177"/>
      <c r="P180" s="46"/>
      <c r="Q180" s="47"/>
      <c r="R180" s="927"/>
      <c r="S180" s="48"/>
      <c r="T180" s="915"/>
      <c r="U180" s="49"/>
      <c r="V180" s="915"/>
      <c r="W180" s="49"/>
      <c r="X180" s="915"/>
      <c r="Y180" s="49"/>
      <c r="Z180" s="915"/>
      <c r="AA180" s="49"/>
      <c r="AB180" s="915"/>
      <c r="AC180" s="49"/>
      <c r="AD180" s="915"/>
      <c r="AE180" s="49"/>
      <c r="AF180" s="915"/>
      <c r="AG180" s="50"/>
      <c r="AH180" s="878"/>
      <c r="AI180" s="878"/>
      <c r="AJ180" s="918"/>
      <c r="AK180" s="104">
        <f t="shared" si="589"/>
        <v>0</v>
      </c>
      <c r="AL180" s="51"/>
      <c r="AM180" s="52"/>
      <c r="AN180" s="52"/>
      <c r="AO180" s="52"/>
      <c r="AP180" s="52"/>
      <c r="AQ180" s="52"/>
      <c r="AR180" s="53">
        <f t="shared" si="590"/>
        <v>0</v>
      </c>
      <c r="AS180" s="54"/>
      <c r="AT180" s="52"/>
      <c r="AU180" s="53">
        <f t="shared" si="591"/>
        <v>0</v>
      </c>
      <c r="AV180" s="54"/>
      <c r="AW180" s="52"/>
      <c r="AX180" s="52"/>
      <c r="AY180" s="52"/>
      <c r="AZ180" s="55"/>
      <c r="BA180" s="56"/>
      <c r="BB180" s="56"/>
      <c r="BC180" s="57"/>
    </row>
    <row r="181" spans="1:55" ht="17.25" hidden="1" customHeight="1" x14ac:dyDescent="0.2">
      <c r="A181" s="885"/>
      <c r="B181" s="887"/>
      <c r="C181" s="890"/>
      <c r="D181" s="893"/>
      <c r="E181" s="897"/>
      <c r="F181" s="899"/>
      <c r="G181" s="902"/>
      <c r="H181" s="905"/>
      <c r="I181" s="910"/>
      <c r="J181" s="911"/>
      <c r="K181" s="920"/>
      <c r="L181" s="924"/>
      <c r="M181" s="175"/>
      <c r="N181" s="176"/>
      <c r="O181" s="177"/>
      <c r="P181" s="46"/>
      <c r="Q181" s="47"/>
      <c r="R181" s="927"/>
      <c r="S181" s="48"/>
      <c r="T181" s="915"/>
      <c r="U181" s="49"/>
      <c r="V181" s="915"/>
      <c r="W181" s="49"/>
      <c r="X181" s="915"/>
      <c r="Y181" s="49"/>
      <c r="Z181" s="915"/>
      <c r="AA181" s="49"/>
      <c r="AB181" s="915"/>
      <c r="AC181" s="49"/>
      <c r="AD181" s="915"/>
      <c r="AE181" s="49"/>
      <c r="AF181" s="915"/>
      <c r="AG181" s="50"/>
      <c r="AH181" s="878"/>
      <c r="AI181" s="878"/>
      <c r="AJ181" s="918"/>
      <c r="AK181" s="104">
        <f t="shared" si="589"/>
        <v>0</v>
      </c>
      <c r="AL181" s="51"/>
      <c r="AM181" s="52"/>
      <c r="AN181" s="52"/>
      <c r="AO181" s="52"/>
      <c r="AP181" s="52"/>
      <c r="AQ181" s="52"/>
      <c r="AR181" s="53">
        <f t="shared" si="590"/>
        <v>0</v>
      </c>
      <c r="AS181" s="54"/>
      <c r="AT181" s="52"/>
      <c r="AU181" s="53">
        <f t="shared" si="591"/>
        <v>0</v>
      </c>
      <c r="AV181" s="54"/>
      <c r="AW181" s="52"/>
      <c r="AX181" s="52"/>
      <c r="AY181" s="52"/>
      <c r="AZ181" s="55"/>
      <c r="BA181" s="56"/>
      <c r="BB181" s="56"/>
      <c r="BC181" s="57"/>
    </row>
    <row r="182" spans="1:55" ht="17.25" hidden="1" customHeight="1" x14ac:dyDescent="0.2">
      <c r="A182" s="885"/>
      <c r="B182" s="887"/>
      <c r="C182" s="890"/>
      <c r="D182" s="893"/>
      <c r="E182" s="897"/>
      <c r="F182" s="899"/>
      <c r="G182" s="902"/>
      <c r="H182" s="905"/>
      <c r="I182" s="910"/>
      <c r="J182" s="911"/>
      <c r="K182" s="920"/>
      <c r="L182" s="924"/>
      <c r="M182" s="175"/>
      <c r="N182" s="176"/>
      <c r="O182" s="177"/>
      <c r="P182" s="46"/>
      <c r="Q182" s="47"/>
      <c r="R182" s="927"/>
      <c r="S182" s="48"/>
      <c r="T182" s="915"/>
      <c r="U182" s="49"/>
      <c r="V182" s="915"/>
      <c r="W182" s="49"/>
      <c r="X182" s="915"/>
      <c r="Y182" s="49"/>
      <c r="Z182" s="915"/>
      <c r="AA182" s="49"/>
      <c r="AB182" s="915"/>
      <c r="AC182" s="49"/>
      <c r="AD182" s="915"/>
      <c r="AE182" s="49"/>
      <c r="AF182" s="915"/>
      <c r="AG182" s="50"/>
      <c r="AH182" s="878"/>
      <c r="AI182" s="878"/>
      <c r="AJ182" s="918"/>
      <c r="AK182" s="104">
        <f t="shared" si="589"/>
        <v>0</v>
      </c>
      <c r="AL182" s="51"/>
      <c r="AM182" s="52"/>
      <c r="AN182" s="52"/>
      <c r="AO182" s="52"/>
      <c r="AP182" s="52"/>
      <c r="AQ182" s="52"/>
      <c r="AR182" s="53">
        <f t="shared" si="590"/>
        <v>0</v>
      </c>
      <c r="AS182" s="54"/>
      <c r="AT182" s="52"/>
      <c r="AU182" s="53">
        <f t="shared" si="591"/>
        <v>0</v>
      </c>
      <c r="AV182" s="54"/>
      <c r="AW182" s="52"/>
      <c r="AX182" s="52"/>
      <c r="AY182" s="52"/>
      <c r="AZ182" s="55"/>
      <c r="BA182" s="56"/>
      <c r="BB182" s="56"/>
      <c r="BC182" s="57"/>
    </row>
    <row r="183" spans="1:55" ht="17.25" hidden="1" customHeight="1" x14ac:dyDescent="0.2">
      <c r="A183" s="885"/>
      <c r="B183" s="888"/>
      <c r="C183" s="891"/>
      <c r="D183" s="894"/>
      <c r="E183" s="897"/>
      <c r="F183" s="900"/>
      <c r="G183" s="903"/>
      <c r="H183" s="906"/>
      <c r="I183" s="910"/>
      <c r="J183" s="911"/>
      <c r="K183" s="921"/>
      <c r="L183" s="924"/>
      <c r="M183" s="178"/>
      <c r="N183" s="179"/>
      <c r="O183" s="180"/>
      <c r="P183" s="107"/>
      <c r="Q183" s="108"/>
      <c r="R183" s="927"/>
      <c r="S183" s="109"/>
      <c r="T183" s="915"/>
      <c r="U183" s="110"/>
      <c r="V183" s="915"/>
      <c r="W183" s="110"/>
      <c r="X183" s="915"/>
      <c r="Y183" s="110"/>
      <c r="Z183" s="915"/>
      <c r="AA183" s="110"/>
      <c r="AB183" s="915"/>
      <c r="AC183" s="110"/>
      <c r="AD183" s="915"/>
      <c r="AE183" s="110"/>
      <c r="AF183" s="915"/>
      <c r="AG183" s="111"/>
      <c r="AH183" s="878"/>
      <c r="AI183" s="878"/>
      <c r="AJ183" s="919"/>
      <c r="AK183" s="104">
        <f t="shared" si="589"/>
        <v>0</v>
      </c>
      <c r="AL183" s="112"/>
      <c r="AM183" s="113"/>
      <c r="AN183" s="113"/>
      <c r="AO183" s="113"/>
      <c r="AP183" s="113"/>
      <c r="AQ183" s="113"/>
      <c r="AR183" s="53">
        <f t="shared" si="590"/>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886"/>
      <c r="B184" s="889"/>
      <c r="C184" s="892"/>
      <c r="D184" s="895"/>
      <c r="E184" s="898"/>
      <c r="F184" s="901"/>
      <c r="G184" s="904"/>
      <c r="H184" s="907"/>
      <c r="I184" s="912"/>
      <c r="J184" s="913"/>
      <c r="K184" s="922"/>
      <c r="L184" s="925"/>
      <c r="M184" s="181"/>
      <c r="N184" s="182"/>
      <c r="O184" s="183"/>
      <c r="P184" s="118"/>
      <c r="Q184" s="118"/>
      <c r="R184" s="928"/>
      <c r="S184" s="184"/>
      <c r="T184" s="916"/>
      <c r="U184" s="185"/>
      <c r="V184" s="916"/>
      <c r="W184" s="185"/>
      <c r="X184" s="916"/>
      <c r="Y184" s="185"/>
      <c r="Z184" s="916"/>
      <c r="AA184" s="185"/>
      <c r="AB184" s="916"/>
      <c r="AC184" s="185"/>
      <c r="AD184" s="916"/>
      <c r="AE184" s="185"/>
      <c r="AF184" s="916"/>
      <c r="AG184" s="186"/>
      <c r="AH184" s="879"/>
      <c r="AI184" s="879"/>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29"/>
      <c r="J185" s="929"/>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884">
        <v>18</v>
      </c>
      <c r="B186" s="162" t="s">
        <v>1706</v>
      </c>
      <c r="C186" s="163" t="s">
        <v>1707</v>
      </c>
      <c r="D186" s="164" t="s">
        <v>21</v>
      </c>
      <c r="E186" s="164" t="s">
        <v>1895</v>
      </c>
      <c r="F186" s="163" t="s">
        <v>1708</v>
      </c>
      <c r="G186" s="165" t="s">
        <v>1680</v>
      </c>
      <c r="H186" s="165" t="s">
        <v>1681</v>
      </c>
      <c r="I186" s="166" t="s">
        <v>1911</v>
      </c>
      <c r="J186" s="167">
        <f>+$N$3</f>
        <v>2017</v>
      </c>
      <c r="K186" s="165" t="s">
        <v>1928</v>
      </c>
      <c r="L186" s="166" t="s">
        <v>1929</v>
      </c>
      <c r="M186" s="163" t="s">
        <v>1709</v>
      </c>
      <c r="N186" s="163" t="s">
        <v>1710</v>
      </c>
      <c r="O186" s="163" t="s">
        <v>1711</v>
      </c>
      <c r="P186" s="163" t="s">
        <v>1712</v>
      </c>
      <c r="Q186" s="163" t="s">
        <v>1713</v>
      </c>
      <c r="R186" s="168">
        <f t="shared" ref="R186" si="592">SUM(R187:R193)</f>
        <v>0</v>
      </c>
      <c r="S186" s="169">
        <f t="shared" ref="S186" si="593">SUM(S187:S193)</f>
        <v>0</v>
      </c>
      <c r="T186" s="170">
        <f t="shared" ref="T186" si="594">SUM(T187:T193)</f>
        <v>0</v>
      </c>
      <c r="U186" s="171">
        <f t="shared" ref="U186" si="595">SUM(U187:U193)</f>
        <v>0</v>
      </c>
      <c r="V186" s="170">
        <f t="shared" ref="V186" si="596">SUM(V187:V193)</f>
        <v>0</v>
      </c>
      <c r="W186" s="171">
        <f t="shared" ref="W186" si="597">SUM(W187:W193)</f>
        <v>0</v>
      </c>
      <c r="X186" s="170">
        <f t="shared" ref="X186" si="598">SUM(X187:X193)</f>
        <v>0</v>
      </c>
      <c r="Y186" s="171">
        <f t="shared" ref="Y186" si="599">SUM(Y187:Y193)</f>
        <v>0</v>
      </c>
      <c r="Z186" s="170">
        <f t="shared" ref="Z186" si="600">SUM(Z187:Z193)</f>
        <v>0</v>
      </c>
      <c r="AA186" s="171">
        <f t="shared" ref="AA186" si="601">SUM(AA187:AA193)</f>
        <v>0</v>
      </c>
      <c r="AB186" s="170">
        <f t="shared" ref="AB186" si="602">SUM(AB187:AB193)</f>
        <v>0</v>
      </c>
      <c r="AC186" s="171">
        <f t="shared" ref="AC186" si="603">SUM(AC187:AC193)</f>
        <v>0</v>
      </c>
      <c r="AD186" s="170">
        <f t="shared" ref="AD186" si="604">SUM(AD187:AD193)</f>
        <v>0</v>
      </c>
      <c r="AE186" s="171">
        <f t="shared" ref="AE186" si="605">SUM(AE187:AE193)</f>
        <v>0</v>
      </c>
      <c r="AF186" s="170">
        <f t="shared" ref="AF186" si="606">SUM(AF187:AF193)</f>
        <v>0</v>
      </c>
      <c r="AG186" s="172">
        <f t="shared" ref="AG186" si="607">SUM(AG187:AG193)</f>
        <v>0</v>
      </c>
      <c r="AH186" s="876"/>
      <c r="AI186" s="876"/>
      <c r="AJ186" s="173">
        <f t="shared" ref="AJ186" si="608">SUM(AJ187:AJ193)</f>
        <v>0</v>
      </c>
      <c r="AK186" s="174">
        <f t="shared" ref="AK186" si="609">SUM(AK187:AK193)</f>
        <v>0</v>
      </c>
      <c r="AL186" s="41">
        <f t="shared" ref="AL186" si="610">SUM(AL187:AL193)</f>
        <v>0</v>
      </c>
      <c r="AM186" s="42">
        <f t="shared" ref="AM186" si="611">SUM(AM187:AM193)</f>
        <v>0</v>
      </c>
      <c r="AN186" s="42">
        <f t="shared" ref="AN186" si="612">SUM(AN187:AN193)</f>
        <v>0</v>
      </c>
      <c r="AO186" s="42">
        <f t="shared" ref="AO186" si="613">SUM(AO187:AO193)</f>
        <v>0</v>
      </c>
      <c r="AP186" s="42">
        <f t="shared" ref="AP186" si="614">SUM(AP187:AP193)</f>
        <v>0</v>
      </c>
      <c r="AQ186" s="42">
        <f t="shared" ref="AQ186" si="615">SUM(AQ187:AQ193)</f>
        <v>0</v>
      </c>
      <c r="AR186" s="43">
        <f t="shared" ref="AR186" si="616">SUM(AR187:AR193)</f>
        <v>0</v>
      </c>
      <c r="AS186" s="105">
        <f t="shared" ref="AS186" si="617">SUM(AS187:AS193)</f>
        <v>0</v>
      </c>
      <c r="AT186" s="42">
        <f t="shared" ref="AT186" si="618">SUM(AT187:AT193)</f>
        <v>0</v>
      </c>
      <c r="AU186" s="43">
        <f t="shared" ref="AU186" si="619">SUM(AU187:AU193)</f>
        <v>0</v>
      </c>
      <c r="AV186" s="105">
        <f t="shared" ref="AV186" si="620">SUM(AV187:AV193)</f>
        <v>0</v>
      </c>
      <c r="AW186" s="42">
        <f t="shared" ref="AW186" si="621">SUM(AW187:AW193)</f>
        <v>0</v>
      </c>
      <c r="AX186" s="42">
        <f t="shared" ref="AX186" si="622">SUM(AX187:AX193)</f>
        <v>0</v>
      </c>
      <c r="AY186" s="42">
        <f t="shared" ref="AY186" si="623">SUM(AY187:AY193)</f>
        <v>0</v>
      </c>
      <c r="AZ186" s="106">
        <f t="shared" ref="AZ186" si="624">SUM(AZ187:AZ193)</f>
        <v>0</v>
      </c>
      <c r="BA186" s="44" t="s">
        <v>1686</v>
      </c>
      <c r="BB186" s="44" t="s">
        <v>1687</v>
      </c>
      <c r="BC186" s="45" t="s">
        <v>1688</v>
      </c>
    </row>
    <row r="187" spans="1:55" ht="17.25" hidden="1" customHeight="1" x14ac:dyDescent="0.2">
      <c r="A187" s="885"/>
      <c r="B187" s="887" t="str">
        <f>VLOOKUP($D$9,'PROYECTOS REGISTRADOS'!$A$2:$D$82,4,0)</f>
        <v>Mejoramiento de la Cobertura de Alcantarillado en el Área Urbana y Área Rural en el Municipio de Tocancipá, Cundinamarca, Centro Oriente</v>
      </c>
      <c r="C187" s="890" t="str">
        <f>VLOOKUP($D$9,'PROYECTOS REGISTRADOS'!$A$2:$D$82,3,0)</f>
        <v>2016-25817-0033</v>
      </c>
      <c r="D187" s="893"/>
      <c r="E187" s="896" t="str">
        <f>IF(D187=0,"0-0",(VLOOKUP(D187,'CONSOLIDADO PLAN DESARROLLO'!$EL$9:$ET$304,2,0)))</f>
        <v>0-0</v>
      </c>
      <c r="F187" s="899" t="str">
        <f>IF(D187=0,"0-0",(VLOOKUP(D187,'CONSOLIDADO PLAN DESARROLLO'!$EL$9:$ET$304,3,0)))</f>
        <v>0-0</v>
      </c>
      <c r="G187" s="902" t="str">
        <f>IF(D187=0,"0-0",(VLOOKUP(D187,'CONSOLIDADO PLAN DESARROLLO'!$EL$9:$ET$304,4,0)))</f>
        <v>0-0</v>
      </c>
      <c r="H187" s="905" t="str">
        <f>IF(D187=0,"0-0",(VLOOKUP(D187,'CONSOLIDADO PLAN DESARROLLO'!$EL$9:$ET$304,5,0)))</f>
        <v>0-0</v>
      </c>
      <c r="I187" s="908" t="str">
        <f>IF(D187=0,"0-0",(VLOOKUP(D187,'CONSOLIDADO PLAN DESARROLLO'!$EL$9:$ET$304,$R$3,0)))</f>
        <v>0-0</v>
      </c>
      <c r="J187" s="909"/>
      <c r="K187" s="920"/>
      <c r="L187" s="923"/>
      <c r="M187" s="175"/>
      <c r="N187" s="176"/>
      <c r="O187" s="177"/>
      <c r="P187" s="46"/>
      <c r="Q187" s="47"/>
      <c r="R187" s="926"/>
      <c r="S187" s="48"/>
      <c r="T187" s="914"/>
      <c r="U187" s="49"/>
      <c r="V187" s="914"/>
      <c r="W187" s="49"/>
      <c r="X187" s="914"/>
      <c r="Y187" s="49"/>
      <c r="Z187" s="914"/>
      <c r="AA187" s="49"/>
      <c r="AB187" s="914"/>
      <c r="AC187" s="49"/>
      <c r="AD187" s="914"/>
      <c r="AE187" s="49"/>
      <c r="AF187" s="914"/>
      <c r="AG187" s="50"/>
      <c r="AH187" s="877"/>
      <c r="AI187" s="877"/>
      <c r="AJ187" s="917">
        <f>+R187+T187+V187+X187+Z187+AB187+AD187+AF187</f>
        <v>0</v>
      </c>
      <c r="AK187" s="104">
        <f t="shared" ref="AK187:AK192" si="625">AC187+AE187+AG187+S187+U187+W187+Y187+AA187</f>
        <v>0</v>
      </c>
      <c r="AL187" s="51"/>
      <c r="AM187" s="52"/>
      <c r="AN187" s="52"/>
      <c r="AO187" s="52"/>
      <c r="AP187" s="52"/>
      <c r="AQ187" s="52"/>
      <c r="AR187" s="53">
        <f t="shared" ref="AR187:AR192" si="626">SUM(AL187:AQ187)</f>
        <v>0</v>
      </c>
      <c r="AS187" s="54"/>
      <c r="AT187" s="52"/>
      <c r="AU187" s="53">
        <f t="shared" ref="AU187:AU191" si="627">SUM(AS187:AT187)</f>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0"/>
      <c r="L188" s="924"/>
      <c r="M188" s="175"/>
      <c r="N188" s="176"/>
      <c r="O188" s="177"/>
      <c r="P188" s="46"/>
      <c r="Q188" s="47"/>
      <c r="R188" s="927"/>
      <c r="S188" s="48"/>
      <c r="T188" s="915"/>
      <c r="U188" s="49"/>
      <c r="V188" s="915"/>
      <c r="W188" s="49"/>
      <c r="X188" s="915"/>
      <c r="Y188" s="49"/>
      <c r="Z188" s="915"/>
      <c r="AA188" s="49"/>
      <c r="AB188" s="915"/>
      <c r="AC188" s="49"/>
      <c r="AD188" s="915"/>
      <c r="AE188" s="49"/>
      <c r="AF188" s="915"/>
      <c r="AG188" s="50"/>
      <c r="AH188" s="878"/>
      <c r="AI188" s="878"/>
      <c r="AJ188" s="918"/>
      <c r="AK188" s="104">
        <f t="shared" si="625"/>
        <v>0</v>
      </c>
      <c r="AL188" s="51"/>
      <c r="AM188" s="52"/>
      <c r="AN188" s="52"/>
      <c r="AO188" s="52"/>
      <c r="AP188" s="52"/>
      <c r="AQ188" s="52"/>
      <c r="AR188" s="53">
        <f t="shared" si="626"/>
        <v>0</v>
      </c>
      <c r="AS188" s="54"/>
      <c r="AT188" s="52"/>
      <c r="AU188" s="53">
        <f t="shared" si="627"/>
        <v>0</v>
      </c>
      <c r="AV188" s="54"/>
      <c r="AW188" s="52"/>
      <c r="AX188" s="52"/>
      <c r="AY188" s="52"/>
      <c r="AZ188" s="55"/>
      <c r="BA188" s="56"/>
      <c r="BB188" s="56"/>
      <c r="BC188" s="57"/>
    </row>
    <row r="189" spans="1:55" ht="17.25" hidden="1" customHeight="1" x14ac:dyDescent="0.2">
      <c r="A189" s="885"/>
      <c r="B189" s="887"/>
      <c r="C189" s="890"/>
      <c r="D189" s="893"/>
      <c r="E189" s="897"/>
      <c r="F189" s="899"/>
      <c r="G189" s="902"/>
      <c r="H189" s="905"/>
      <c r="I189" s="910"/>
      <c r="J189" s="911"/>
      <c r="K189" s="920"/>
      <c r="L189" s="924"/>
      <c r="M189" s="175"/>
      <c r="N189" s="176"/>
      <c r="O189" s="177"/>
      <c r="P189" s="46"/>
      <c r="Q189" s="47"/>
      <c r="R189" s="927"/>
      <c r="S189" s="48"/>
      <c r="T189" s="915"/>
      <c r="U189" s="49"/>
      <c r="V189" s="915"/>
      <c r="W189" s="49"/>
      <c r="X189" s="915"/>
      <c r="Y189" s="49"/>
      <c r="Z189" s="915"/>
      <c r="AA189" s="49"/>
      <c r="AB189" s="915"/>
      <c r="AC189" s="49"/>
      <c r="AD189" s="915"/>
      <c r="AE189" s="49"/>
      <c r="AF189" s="915"/>
      <c r="AG189" s="50"/>
      <c r="AH189" s="878"/>
      <c r="AI189" s="878"/>
      <c r="AJ189" s="918"/>
      <c r="AK189" s="104">
        <f t="shared" si="625"/>
        <v>0</v>
      </c>
      <c r="AL189" s="51"/>
      <c r="AM189" s="52"/>
      <c r="AN189" s="52"/>
      <c r="AO189" s="52"/>
      <c r="AP189" s="52"/>
      <c r="AQ189" s="52"/>
      <c r="AR189" s="53">
        <f t="shared" si="626"/>
        <v>0</v>
      </c>
      <c r="AS189" s="54"/>
      <c r="AT189" s="52"/>
      <c r="AU189" s="53">
        <f t="shared" si="627"/>
        <v>0</v>
      </c>
      <c r="AV189" s="54"/>
      <c r="AW189" s="52"/>
      <c r="AX189" s="52"/>
      <c r="AY189" s="52"/>
      <c r="AZ189" s="55"/>
      <c r="BA189" s="56"/>
      <c r="BB189" s="56"/>
      <c r="BC189" s="57"/>
    </row>
    <row r="190" spans="1:55" ht="17.25" hidden="1" customHeight="1" x14ac:dyDescent="0.2">
      <c r="A190" s="885"/>
      <c r="B190" s="887"/>
      <c r="C190" s="890"/>
      <c r="D190" s="893"/>
      <c r="E190" s="897"/>
      <c r="F190" s="899"/>
      <c r="G190" s="902"/>
      <c r="H190" s="905"/>
      <c r="I190" s="910"/>
      <c r="J190" s="911"/>
      <c r="K190" s="920"/>
      <c r="L190" s="924"/>
      <c r="M190" s="175"/>
      <c r="N190" s="176"/>
      <c r="O190" s="177"/>
      <c r="P190" s="46"/>
      <c r="Q190" s="47"/>
      <c r="R190" s="927"/>
      <c r="S190" s="48"/>
      <c r="T190" s="915"/>
      <c r="U190" s="49"/>
      <c r="V190" s="915"/>
      <c r="W190" s="49"/>
      <c r="X190" s="915"/>
      <c r="Y190" s="49"/>
      <c r="Z190" s="915"/>
      <c r="AA190" s="49"/>
      <c r="AB190" s="915"/>
      <c r="AC190" s="49"/>
      <c r="AD190" s="915"/>
      <c r="AE190" s="49"/>
      <c r="AF190" s="915"/>
      <c r="AG190" s="50"/>
      <c r="AH190" s="878"/>
      <c r="AI190" s="878"/>
      <c r="AJ190" s="918"/>
      <c r="AK190" s="104">
        <f t="shared" si="625"/>
        <v>0</v>
      </c>
      <c r="AL190" s="51"/>
      <c r="AM190" s="52"/>
      <c r="AN190" s="52"/>
      <c r="AO190" s="52"/>
      <c r="AP190" s="52"/>
      <c r="AQ190" s="52"/>
      <c r="AR190" s="53">
        <f t="shared" si="626"/>
        <v>0</v>
      </c>
      <c r="AS190" s="54"/>
      <c r="AT190" s="52"/>
      <c r="AU190" s="53">
        <f t="shared" si="627"/>
        <v>0</v>
      </c>
      <c r="AV190" s="54"/>
      <c r="AW190" s="52"/>
      <c r="AX190" s="52"/>
      <c r="AY190" s="52"/>
      <c r="AZ190" s="55"/>
      <c r="BA190" s="56"/>
      <c r="BB190" s="56"/>
      <c r="BC190" s="57"/>
    </row>
    <row r="191" spans="1:55" ht="17.25" hidden="1" customHeight="1" x14ac:dyDescent="0.2">
      <c r="A191" s="885"/>
      <c r="B191" s="887"/>
      <c r="C191" s="890"/>
      <c r="D191" s="893"/>
      <c r="E191" s="897"/>
      <c r="F191" s="899"/>
      <c r="G191" s="902"/>
      <c r="H191" s="905"/>
      <c r="I191" s="910"/>
      <c r="J191" s="911"/>
      <c r="K191" s="920"/>
      <c r="L191" s="924"/>
      <c r="M191" s="175"/>
      <c r="N191" s="176"/>
      <c r="O191" s="177"/>
      <c r="P191" s="46"/>
      <c r="Q191" s="47"/>
      <c r="R191" s="927"/>
      <c r="S191" s="48"/>
      <c r="T191" s="915"/>
      <c r="U191" s="49"/>
      <c r="V191" s="915"/>
      <c r="W191" s="49"/>
      <c r="X191" s="915"/>
      <c r="Y191" s="49"/>
      <c r="Z191" s="915"/>
      <c r="AA191" s="49"/>
      <c r="AB191" s="915"/>
      <c r="AC191" s="49"/>
      <c r="AD191" s="915"/>
      <c r="AE191" s="49"/>
      <c r="AF191" s="915"/>
      <c r="AG191" s="50"/>
      <c r="AH191" s="878"/>
      <c r="AI191" s="878"/>
      <c r="AJ191" s="918"/>
      <c r="AK191" s="104">
        <f t="shared" si="625"/>
        <v>0</v>
      </c>
      <c r="AL191" s="51"/>
      <c r="AM191" s="52"/>
      <c r="AN191" s="52"/>
      <c r="AO191" s="52"/>
      <c r="AP191" s="52"/>
      <c r="AQ191" s="52"/>
      <c r="AR191" s="53">
        <f t="shared" si="626"/>
        <v>0</v>
      </c>
      <c r="AS191" s="54"/>
      <c r="AT191" s="52"/>
      <c r="AU191" s="53">
        <f t="shared" si="627"/>
        <v>0</v>
      </c>
      <c r="AV191" s="54"/>
      <c r="AW191" s="52"/>
      <c r="AX191" s="52"/>
      <c r="AY191" s="52"/>
      <c r="AZ191" s="55"/>
      <c r="BA191" s="56"/>
      <c r="BB191" s="56"/>
      <c r="BC191" s="57"/>
    </row>
    <row r="192" spans="1:55" ht="17.25" hidden="1" customHeight="1" x14ac:dyDescent="0.2">
      <c r="A192" s="885"/>
      <c r="B192" s="888"/>
      <c r="C192" s="891"/>
      <c r="D192" s="894"/>
      <c r="E192" s="897"/>
      <c r="F192" s="900"/>
      <c r="G192" s="903"/>
      <c r="H192" s="906"/>
      <c r="I192" s="910"/>
      <c r="J192" s="911"/>
      <c r="K192" s="921"/>
      <c r="L192" s="924"/>
      <c r="M192" s="178"/>
      <c r="N192" s="179"/>
      <c r="O192" s="180"/>
      <c r="P192" s="107"/>
      <c r="Q192" s="108"/>
      <c r="R192" s="927"/>
      <c r="S192" s="109"/>
      <c r="T192" s="915"/>
      <c r="U192" s="110"/>
      <c r="V192" s="915"/>
      <c r="W192" s="110"/>
      <c r="X192" s="915"/>
      <c r="Y192" s="110"/>
      <c r="Z192" s="915"/>
      <c r="AA192" s="110"/>
      <c r="AB192" s="915"/>
      <c r="AC192" s="110"/>
      <c r="AD192" s="915"/>
      <c r="AE192" s="110"/>
      <c r="AF192" s="915"/>
      <c r="AG192" s="111"/>
      <c r="AH192" s="878"/>
      <c r="AI192" s="878"/>
      <c r="AJ192" s="919"/>
      <c r="AK192" s="104">
        <f t="shared" si="625"/>
        <v>0</v>
      </c>
      <c r="AL192" s="112"/>
      <c r="AM192" s="113"/>
      <c r="AN192" s="113"/>
      <c r="AO192" s="113"/>
      <c r="AP192" s="113"/>
      <c r="AQ192" s="113"/>
      <c r="AR192" s="53">
        <f t="shared" si="626"/>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886"/>
      <c r="B193" s="889"/>
      <c r="C193" s="892"/>
      <c r="D193" s="895"/>
      <c r="E193" s="898"/>
      <c r="F193" s="901"/>
      <c r="G193" s="904"/>
      <c r="H193" s="907"/>
      <c r="I193" s="912"/>
      <c r="J193" s="913"/>
      <c r="K193" s="922"/>
      <c r="L193" s="925"/>
      <c r="M193" s="181"/>
      <c r="N193" s="182"/>
      <c r="O193" s="183"/>
      <c r="P193" s="118"/>
      <c r="Q193" s="118"/>
      <c r="R193" s="928"/>
      <c r="S193" s="184"/>
      <c r="T193" s="916"/>
      <c r="U193" s="185"/>
      <c r="V193" s="916"/>
      <c r="W193" s="185"/>
      <c r="X193" s="916"/>
      <c r="Y193" s="185"/>
      <c r="Z193" s="916"/>
      <c r="AA193" s="185"/>
      <c r="AB193" s="916"/>
      <c r="AC193" s="185"/>
      <c r="AD193" s="916"/>
      <c r="AE193" s="185"/>
      <c r="AF193" s="916"/>
      <c r="AG193" s="186"/>
      <c r="AH193" s="879"/>
      <c r="AI193" s="879"/>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29"/>
      <c r="J194" s="929"/>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884">
        <v>19</v>
      </c>
      <c r="B195" s="162" t="s">
        <v>1706</v>
      </c>
      <c r="C195" s="163" t="s">
        <v>1707</v>
      </c>
      <c r="D195" s="164" t="s">
        <v>21</v>
      </c>
      <c r="E195" s="164" t="s">
        <v>1895</v>
      </c>
      <c r="F195" s="163" t="s">
        <v>1708</v>
      </c>
      <c r="G195" s="165" t="s">
        <v>1680</v>
      </c>
      <c r="H195" s="165" t="s">
        <v>1681</v>
      </c>
      <c r="I195" s="166" t="s">
        <v>1911</v>
      </c>
      <c r="J195" s="167">
        <f>+$N$3</f>
        <v>2017</v>
      </c>
      <c r="K195" s="165" t="s">
        <v>1928</v>
      </c>
      <c r="L195" s="166" t="s">
        <v>1929</v>
      </c>
      <c r="M195" s="163" t="s">
        <v>1709</v>
      </c>
      <c r="N195" s="163" t="s">
        <v>1710</v>
      </c>
      <c r="O195" s="163" t="s">
        <v>1711</v>
      </c>
      <c r="P195" s="163" t="s">
        <v>1712</v>
      </c>
      <c r="Q195" s="163" t="s">
        <v>1713</v>
      </c>
      <c r="R195" s="168">
        <f t="shared" ref="R195" si="628">SUM(R196:R202)</f>
        <v>0</v>
      </c>
      <c r="S195" s="169">
        <f t="shared" ref="S195" si="629">SUM(S196:S202)</f>
        <v>0</v>
      </c>
      <c r="T195" s="170">
        <f t="shared" ref="T195" si="630">SUM(T196:T202)</f>
        <v>0</v>
      </c>
      <c r="U195" s="171">
        <f t="shared" ref="U195" si="631">SUM(U196:U202)</f>
        <v>0</v>
      </c>
      <c r="V195" s="170">
        <f t="shared" ref="V195" si="632">SUM(V196:V202)</f>
        <v>0</v>
      </c>
      <c r="W195" s="171">
        <f t="shared" ref="W195" si="633">SUM(W196:W202)</f>
        <v>0</v>
      </c>
      <c r="X195" s="170">
        <f t="shared" ref="X195" si="634">SUM(X196:X202)</f>
        <v>0</v>
      </c>
      <c r="Y195" s="171">
        <f t="shared" ref="Y195" si="635">SUM(Y196:Y202)</f>
        <v>0</v>
      </c>
      <c r="Z195" s="170">
        <f t="shared" ref="Z195" si="636">SUM(Z196:Z202)</f>
        <v>0</v>
      </c>
      <c r="AA195" s="171">
        <f t="shared" ref="AA195" si="637">SUM(AA196:AA202)</f>
        <v>0</v>
      </c>
      <c r="AB195" s="170">
        <f t="shared" ref="AB195" si="638">SUM(AB196:AB202)</f>
        <v>0</v>
      </c>
      <c r="AC195" s="171">
        <f t="shared" ref="AC195" si="639">SUM(AC196:AC202)</f>
        <v>0</v>
      </c>
      <c r="AD195" s="170">
        <f t="shared" ref="AD195" si="640">SUM(AD196:AD202)</f>
        <v>0</v>
      </c>
      <c r="AE195" s="171">
        <f t="shared" ref="AE195" si="641">SUM(AE196:AE202)</f>
        <v>0</v>
      </c>
      <c r="AF195" s="170">
        <f t="shared" ref="AF195" si="642">SUM(AF196:AF202)</f>
        <v>0</v>
      </c>
      <c r="AG195" s="172">
        <f t="shared" ref="AG195" si="643">SUM(AG196:AG202)</f>
        <v>0</v>
      </c>
      <c r="AH195" s="876"/>
      <c r="AI195" s="876"/>
      <c r="AJ195" s="173">
        <f t="shared" ref="AJ195" si="644">SUM(AJ196:AJ202)</f>
        <v>0</v>
      </c>
      <c r="AK195" s="174">
        <f t="shared" ref="AK195" si="645">SUM(AK196:AK202)</f>
        <v>0</v>
      </c>
      <c r="AL195" s="41">
        <f t="shared" ref="AL195" si="646">SUM(AL196:AL202)</f>
        <v>0</v>
      </c>
      <c r="AM195" s="42">
        <f t="shared" ref="AM195" si="647">SUM(AM196:AM202)</f>
        <v>0</v>
      </c>
      <c r="AN195" s="42">
        <f t="shared" ref="AN195" si="648">SUM(AN196:AN202)</f>
        <v>0</v>
      </c>
      <c r="AO195" s="42">
        <f t="shared" ref="AO195" si="649">SUM(AO196:AO202)</f>
        <v>0</v>
      </c>
      <c r="AP195" s="42">
        <f t="shared" ref="AP195" si="650">SUM(AP196:AP202)</f>
        <v>0</v>
      </c>
      <c r="AQ195" s="42">
        <f t="shared" ref="AQ195" si="651">SUM(AQ196:AQ202)</f>
        <v>0</v>
      </c>
      <c r="AR195" s="43">
        <f t="shared" ref="AR195" si="652">SUM(AR196:AR202)</f>
        <v>0</v>
      </c>
      <c r="AS195" s="105">
        <f t="shared" ref="AS195" si="653">SUM(AS196:AS202)</f>
        <v>0</v>
      </c>
      <c r="AT195" s="42">
        <f t="shared" ref="AT195" si="654">SUM(AT196:AT202)</f>
        <v>0</v>
      </c>
      <c r="AU195" s="43">
        <f t="shared" ref="AU195" si="655">SUM(AU196:AU202)</f>
        <v>0</v>
      </c>
      <c r="AV195" s="105">
        <f t="shared" ref="AV195" si="656">SUM(AV196:AV202)</f>
        <v>0</v>
      </c>
      <c r="AW195" s="42">
        <f t="shared" ref="AW195" si="657">SUM(AW196:AW202)</f>
        <v>0</v>
      </c>
      <c r="AX195" s="42">
        <f t="shared" ref="AX195" si="658">SUM(AX196:AX202)</f>
        <v>0</v>
      </c>
      <c r="AY195" s="42">
        <f t="shared" ref="AY195" si="659">SUM(AY196:AY202)</f>
        <v>0</v>
      </c>
      <c r="AZ195" s="106">
        <f t="shared" ref="AZ195" si="660">SUM(AZ196:AZ202)</f>
        <v>0</v>
      </c>
      <c r="BA195" s="44" t="s">
        <v>1686</v>
      </c>
      <c r="BB195" s="44" t="s">
        <v>1687</v>
      </c>
      <c r="BC195" s="45" t="s">
        <v>1688</v>
      </c>
    </row>
    <row r="196" spans="1:55" ht="17.25" hidden="1" customHeight="1" x14ac:dyDescent="0.2">
      <c r="A196" s="885"/>
      <c r="B196" s="887" t="str">
        <f>VLOOKUP($D$9,'PROYECTOS REGISTRADOS'!$A$2:$D$82,4,0)</f>
        <v>Mejoramiento de la Cobertura de Alcantarillado en el Área Urbana y Área Rural en el Municipio de Tocancipá, Cundinamarca, Centro Oriente</v>
      </c>
      <c r="C196" s="890" t="str">
        <f>VLOOKUP($D$9,'PROYECTOS REGISTRADOS'!$A$2:$D$82,3,0)</f>
        <v>2016-25817-0033</v>
      </c>
      <c r="D196" s="893"/>
      <c r="E196" s="896" t="str">
        <f>IF(D196=0,"0-0",(VLOOKUP(D196,'CONSOLIDADO PLAN DESARROLLO'!$EL$9:$ET$304,2,0)))</f>
        <v>0-0</v>
      </c>
      <c r="F196" s="899" t="str">
        <f>IF(D196=0,"0-0",(VLOOKUP(D196,'CONSOLIDADO PLAN DESARROLLO'!$EL$9:$ET$304,3,0)))</f>
        <v>0-0</v>
      </c>
      <c r="G196" s="902" t="str">
        <f>IF(D196=0,"0-0",(VLOOKUP(D196,'CONSOLIDADO PLAN DESARROLLO'!$EL$9:$ET$304,4,0)))</f>
        <v>0-0</v>
      </c>
      <c r="H196" s="905" t="str">
        <f>IF(D196=0,"0-0",(VLOOKUP(D196,'CONSOLIDADO PLAN DESARROLLO'!$EL$9:$ET$304,5,0)))</f>
        <v>0-0</v>
      </c>
      <c r="I196" s="908" t="str">
        <f>IF(D196=0,"0-0",(VLOOKUP(D196,'CONSOLIDADO PLAN DESARROLLO'!$EL$9:$ET$304,$R$3,0)))</f>
        <v>0-0</v>
      </c>
      <c r="J196" s="909"/>
      <c r="K196" s="920"/>
      <c r="L196" s="923"/>
      <c r="M196" s="175"/>
      <c r="N196" s="176"/>
      <c r="O196" s="177"/>
      <c r="P196" s="46"/>
      <c r="Q196" s="47"/>
      <c r="R196" s="926"/>
      <c r="S196" s="48"/>
      <c r="T196" s="914"/>
      <c r="U196" s="49"/>
      <c r="V196" s="914"/>
      <c r="W196" s="49"/>
      <c r="X196" s="914"/>
      <c r="Y196" s="49"/>
      <c r="Z196" s="914"/>
      <c r="AA196" s="49"/>
      <c r="AB196" s="914"/>
      <c r="AC196" s="49"/>
      <c r="AD196" s="914"/>
      <c r="AE196" s="49"/>
      <c r="AF196" s="914"/>
      <c r="AG196" s="50"/>
      <c r="AH196" s="877"/>
      <c r="AI196" s="877"/>
      <c r="AJ196" s="917">
        <f>+R196+T196+V196+X196+Z196+AB196+AD196+AF196</f>
        <v>0</v>
      </c>
      <c r="AK196" s="104">
        <f t="shared" ref="AK196:AK201" si="661">AC196+AE196+AG196+S196+U196+W196+Y196+AA196</f>
        <v>0</v>
      </c>
      <c r="AL196" s="51"/>
      <c r="AM196" s="52"/>
      <c r="AN196" s="52"/>
      <c r="AO196" s="52"/>
      <c r="AP196" s="52"/>
      <c r="AQ196" s="52"/>
      <c r="AR196" s="53">
        <f t="shared" ref="AR196:AR201" si="662">SUM(AL196:AQ196)</f>
        <v>0</v>
      </c>
      <c r="AS196" s="54"/>
      <c r="AT196" s="52"/>
      <c r="AU196" s="53">
        <f t="shared" ref="AU196:AU200" si="663">SUM(AS196:AT196)</f>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0"/>
      <c r="L197" s="924"/>
      <c r="M197" s="175"/>
      <c r="N197" s="176"/>
      <c r="O197" s="177"/>
      <c r="P197" s="46"/>
      <c r="Q197" s="47"/>
      <c r="R197" s="927"/>
      <c r="S197" s="48"/>
      <c r="T197" s="915"/>
      <c r="U197" s="49"/>
      <c r="V197" s="915"/>
      <c r="W197" s="49"/>
      <c r="X197" s="915"/>
      <c r="Y197" s="49"/>
      <c r="Z197" s="915"/>
      <c r="AA197" s="49"/>
      <c r="AB197" s="915"/>
      <c r="AC197" s="49"/>
      <c r="AD197" s="915"/>
      <c r="AE197" s="49"/>
      <c r="AF197" s="915"/>
      <c r="AG197" s="50"/>
      <c r="AH197" s="878"/>
      <c r="AI197" s="878"/>
      <c r="AJ197" s="918"/>
      <c r="AK197" s="104">
        <f t="shared" si="661"/>
        <v>0</v>
      </c>
      <c r="AL197" s="51"/>
      <c r="AM197" s="52"/>
      <c r="AN197" s="52"/>
      <c r="AO197" s="52"/>
      <c r="AP197" s="52"/>
      <c r="AQ197" s="52"/>
      <c r="AR197" s="53">
        <f t="shared" si="662"/>
        <v>0</v>
      </c>
      <c r="AS197" s="54"/>
      <c r="AT197" s="52"/>
      <c r="AU197" s="53">
        <f t="shared" si="663"/>
        <v>0</v>
      </c>
      <c r="AV197" s="54"/>
      <c r="AW197" s="52"/>
      <c r="AX197" s="52"/>
      <c r="AY197" s="52"/>
      <c r="AZ197" s="55"/>
      <c r="BA197" s="56"/>
      <c r="BB197" s="56"/>
      <c r="BC197" s="57"/>
    </row>
    <row r="198" spans="1:55" ht="17.25" hidden="1" customHeight="1" x14ac:dyDescent="0.2">
      <c r="A198" s="885"/>
      <c r="B198" s="887"/>
      <c r="C198" s="890"/>
      <c r="D198" s="893"/>
      <c r="E198" s="897"/>
      <c r="F198" s="899"/>
      <c r="G198" s="902"/>
      <c r="H198" s="905"/>
      <c r="I198" s="910"/>
      <c r="J198" s="911"/>
      <c r="K198" s="920"/>
      <c r="L198" s="924"/>
      <c r="M198" s="175"/>
      <c r="N198" s="176"/>
      <c r="O198" s="177"/>
      <c r="P198" s="46"/>
      <c r="Q198" s="47"/>
      <c r="R198" s="927"/>
      <c r="S198" s="48"/>
      <c r="T198" s="915"/>
      <c r="U198" s="49"/>
      <c r="V198" s="915"/>
      <c r="W198" s="49"/>
      <c r="X198" s="915"/>
      <c r="Y198" s="49"/>
      <c r="Z198" s="915"/>
      <c r="AA198" s="49"/>
      <c r="AB198" s="915"/>
      <c r="AC198" s="49"/>
      <c r="AD198" s="915"/>
      <c r="AE198" s="49"/>
      <c r="AF198" s="915"/>
      <c r="AG198" s="50"/>
      <c r="AH198" s="878"/>
      <c r="AI198" s="878"/>
      <c r="AJ198" s="918"/>
      <c r="AK198" s="104">
        <f t="shared" si="661"/>
        <v>0</v>
      </c>
      <c r="AL198" s="51"/>
      <c r="AM198" s="52"/>
      <c r="AN198" s="52"/>
      <c r="AO198" s="52"/>
      <c r="AP198" s="52"/>
      <c r="AQ198" s="52"/>
      <c r="AR198" s="53">
        <f t="shared" si="662"/>
        <v>0</v>
      </c>
      <c r="AS198" s="54"/>
      <c r="AT198" s="52"/>
      <c r="AU198" s="53">
        <f t="shared" si="663"/>
        <v>0</v>
      </c>
      <c r="AV198" s="54"/>
      <c r="AW198" s="52"/>
      <c r="AX198" s="52"/>
      <c r="AY198" s="52"/>
      <c r="AZ198" s="55"/>
      <c r="BA198" s="56"/>
      <c r="BB198" s="56"/>
      <c r="BC198" s="57"/>
    </row>
    <row r="199" spans="1:55" ht="17.25" hidden="1" customHeight="1" x14ac:dyDescent="0.2">
      <c r="A199" s="885"/>
      <c r="B199" s="887"/>
      <c r="C199" s="890"/>
      <c r="D199" s="893"/>
      <c r="E199" s="897"/>
      <c r="F199" s="899"/>
      <c r="G199" s="902"/>
      <c r="H199" s="905"/>
      <c r="I199" s="910"/>
      <c r="J199" s="911"/>
      <c r="K199" s="920"/>
      <c r="L199" s="924"/>
      <c r="M199" s="175"/>
      <c r="N199" s="176"/>
      <c r="O199" s="177"/>
      <c r="P199" s="46"/>
      <c r="Q199" s="47"/>
      <c r="R199" s="927"/>
      <c r="S199" s="48"/>
      <c r="T199" s="915"/>
      <c r="U199" s="49"/>
      <c r="V199" s="915"/>
      <c r="W199" s="49"/>
      <c r="X199" s="915"/>
      <c r="Y199" s="49"/>
      <c r="Z199" s="915"/>
      <c r="AA199" s="49"/>
      <c r="AB199" s="915"/>
      <c r="AC199" s="49"/>
      <c r="AD199" s="915"/>
      <c r="AE199" s="49"/>
      <c r="AF199" s="915"/>
      <c r="AG199" s="50"/>
      <c r="AH199" s="878"/>
      <c r="AI199" s="878"/>
      <c r="AJ199" s="918"/>
      <c r="AK199" s="104">
        <f t="shared" si="661"/>
        <v>0</v>
      </c>
      <c r="AL199" s="51"/>
      <c r="AM199" s="52"/>
      <c r="AN199" s="52"/>
      <c r="AO199" s="52"/>
      <c r="AP199" s="52"/>
      <c r="AQ199" s="52"/>
      <c r="AR199" s="53">
        <f t="shared" si="662"/>
        <v>0</v>
      </c>
      <c r="AS199" s="54"/>
      <c r="AT199" s="52"/>
      <c r="AU199" s="53">
        <f t="shared" si="663"/>
        <v>0</v>
      </c>
      <c r="AV199" s="54"/>
      <c r="AW199" s="52"/>
      <c r="AX199" s="52"/>
      <c r="AY199" s="52"/>
      <c r="AZ199" s="55"/>
      <c r="BA199" s="56"/>
      <c r="BB199" s="56"/>
      <c r="BC199" s="57"/>
    </row>
    <row r="200" spans="1:55" ht="17.25" hidden="1" customHeight="1" x14ac:dyDescent="0.2">
      <c r="A200" s="885"/>
      <c r="B200" s="887"/>
      <c r="C200" s="890"/>
      <c r="D200" s="893"/>
      <c r="E200" s="897"/>
      <c r="F200" s="899"/>
      <c r="G200" s="902"/>
      <c r="H200" s="905"/>
      <c r="I200" s="910"/>
      <c r="J200" s="911"/>
      <c r="K200" s="920"/>
      <c r="L200" s="924"/>
      <c r="M200" s="175"/>
      <c r="N200" s="176"/>
      <c r="O200" s="177"/>
      <c r="P200" s="46"/>
      <c r="Q200" s="47"/>
      <c r="R200" s="927"/>
      <c r="S200" s="48"/>
      <c r="T200" s="915"/>
      <c r="U200" s="49"/>
      <c r="V200" s="915"/>
      <c r="W200" s="49"/>
      <c r="X200" s="915"/>
      <c r="Y200" s="49"/>
      <c r="Z200" s="915"/>
      <c r="AA200" s="49"/>
      <c r="AB200" s="915"/>
      <c r="AC200" s="49"/>
      <c r="AD200" s="915"/>
      <c r="AE200" s="49"/>
      <c r="AF200" s="915"/>
      <c r="AG200" s="50"/>
      <c r="AH200" s="878"/>
      <c r="AI200" s="878"/>
      <c r="AJ200" s="918"/>
      <c r="AK200" s="104">
        <f t="shared" si="661"/>
        <v>0</v>
      </c>
      <c r="AL200" s="51"/>
      <c r="AM200" s="52"/>
      <c r="AN200" s="52"/>
      <c r="AO200" s="52"/>
      <c r="AP200" s="52"/>
      <c r="AQ200" s="52"/>
      <c r="AR200" s="53">
        <f t="shared" si="662"/>
        <v>0</v>
      </c>
      <c r="AS200" s="54"/>
      <c r="AT200" s="52"/>
      <c r="AU200" s="53">
        <f t="shared" si="663"/>
        <v>0</v>
      </c>
      <c r="AV200" s="54"/>
      <c r="AW200" s="52"/>
      <c r="AX200" s="52"/>
      <c r="AY200" s="52"/>
      <c r="AZ200" s="55"/>
      <c r="BA200" s="56"/>
      <c r="BB200" s="56"/>
      <c r="BC200" s="57"/>
    </row>
    <row r="201" spans="1:55" ht="17.25" hidden="1" customHeight="1" x14ac:dyDescent="0.2">
      <c r="A201" s="885"/>
      <c r="B201" s="888"/>
      <c r="C201" s="891"/>
      <c r="D201" s="894"/>
      <c r="E201" s="897"/>
      <c r="F201" s="900"/>
      <c r="G201" s="903"/>
      <c r="H201" s="906"/>
      <c r="I201" s="910"/>
      <c r="J201" s="911"/>
      <c r="K201" s="921"/>
      <c r="L201" s="924"/>
      <c r="M201" s="178"/>
      <c r="N201" s="179"/>
      <c r="O201" s="180"/>
      <c r="P201" s="107"/>
      <c r="Q201" s="108"/>
      <c r="R201" s="927"/>
      <c r="S201" s="109"/>
      <c r="T201" s="915"/>
      <c r="U201" s="110"/>
      <c r="V201" s="915"/>
      <c r="W201" s="110"/>
      <c r="X201" s="915"/>
      <c r="Y201" s="110"/>
      <c r="Z201" s="915"/>
      <c r="AA201" s="110"/>
      <c r="AB201" s="915"/>
      <c r="AC201" s="110"/>
      <c r="AD201" s="915"/>
      <c r="AE201" s="110"/>
      <c r="AF201" s="915"/>
      <c r="AG201" s="111"/>
      <c r="AH201" s="878"/>
      <c r="AI201" s="878"/>
      <c r="AJ201" s="919"/>
      <c r="AK201" s="104">
        <f t="shared" si="661"/>
        <v>0</v>
      </c>
      <c r="AL201" s="112"/>
      <c r="AM201" s="113"/>
      <c r="AN201" s="113"/>
      <c r="AO201" s="113"/>
      <c r="AP201" s="113"/>
      <c r="AQ201" s="113"/>
      <c r="AR201" s="53">
        <f t="shared" si="662"/>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886"/>
      <c r="B202" s="889"/>
      <c r="C202" s="892"/>
      <c r="D202" s="895"/>
      <c r="E202" s="898"/>
      <c r="F202" s="901"/>
      <c r="G202" s="904"/>
      <c r="H202" s="907"/>
      <c r="I202" s="912"/>
      <c r="J202" s="913"/>
      <c r="K202" s="922"/>
      <c r="L202" s="925"/>
      <c r="M202" s="181"/>
      <c r="N202" s="182"/>
      <c r="O202" s="183"/>
      <c r="P202" s="118"/>
      <c r="Q202" s="118"/>
      <c r="R202" s="928"/>
      <c r="S202" s="184"/>
      <c r="T202" s="916"/>
      <c r="U202" s="185"/>
      <c r="V202" s="916"/>
      <c r="W202" s="185"/>
      <c r="X202" s="916"/>
      <c r="Y202" s="185"/>
      <c r="Z202" s="916"/>
      <c r="AA202" s="185"/>
      <c r="AB202" s="916"/>
      <c r="AC202" s="185"/>
      <c r="AD202" s="916"/>
      <c r="AE202" s="185"/>
      <c r="AF202" s="916"/>
      <c r="AG202" s="186"/>
      <c r="AH202" s="879"/>
      <c r="AI202" s="879"/>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x14ac:dyDescent="0.2">
      <c r="A203" s="157"/>
      <c r="B203" s="193"/>
      <c r="C203" s="193"/>
      <c r="D203" s="193"/>
      <c r="E203" s="193"/>
      <c r="F203" s="193"/>
      <c r="G203" s="193"/>
      <c r="H203" s="193"/>
      <c r="I203" s="929"/>
      <c r="J203" s="929"/>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x14ac:dyDescent="0.2">
      <c r="A204" s="884">
        <v>20</v>
      </c>
      <c r="B204" s="162" t="s">
        <v>1706</v>
      </c>
      <c r="C204" s="163" t="s">
        <v>1707</v>
      </c>
      <c r="D204" s="164" t="s">
        <v>21</v>
      </c>
      <c r="E204" s="164" t="s">
        <v>1895</v>
      </c>
      <c r="F204" s="163" t="s">
        <v>1708</v>
      </c>
      <c r="G204" s="165" t="s">
        <v>1680</v>
      </c>
      <c r="H204" s="165" t="s">
        <v>1681</v>
      </c>
      <c r="I204" s="166" t="s">
        <v>1911</v>
      </c>
      <c r="J204" s="167">
        <f>+$N$3</f>
        <v>2017</v>
      </c>
      <c r="K204" s="165" t="s">
        <v>1928</v>
      </c>
      <c r="L204" s="166" t="s">
        <v>1929</v>
      </c>
      <c r="M204" s="163" t="s">
        <v>1709</v>
      </c>
      <c r="N204" s="163" t="s">
        <v>1710</v>
      </c>
      <c r="O204" s="163" t="s">
        <v>1711</v>
      </c>
      <c r="P204" s="163" t="s">
        <v>1712</v>
      </c>
      <c r="Q204" s="163" t="s">
        <v>1713</v>
      </c>
      <c r="R204" s="168">
        <f t="shared" ref="R204" si="664">SUM(R205:R211)</f>
        <v>0</v>
      </c>
      <c r="S204" s="169">
        <f t="shared" ref="S204" si="665">SUM(S205:S211)</f>
        <v>0</v>
      </c>
      <c r="T204" s="170">
        <f t="shared" ref="T204" si="666">SUM(T205:T211)</f>
        <v>0</v>
      </c>
      <c r="U204" s="171">
        <f t="shared" ref="U204" si="667">SUM(U205:U211)</f>
        <v>0</v>
      </c>
      <c r="V204" s="170">
        <f t="shared" ref="V204" si="668">SUM(V205:V211)</f>
        <v>0</v>
      </c>
      <c r="W204" s="171">
        <f t="shared" ref="W204" si="669">SUM(W205:W211)</f>
        <v>0</v>
      </c>
      <c r="X204" s="170">
        <f t="shared" ref="X204" si="670">SUM(X205:X211)</f>
        <v>0</v>
      </c>
      <c r="Y204" s="171">
        <f t="shared" ref="Y204" si="671">SUM(Y205:Y211)</f>
        <v>0</v>
      </c>
      <c r="Z204" s="170">
        <f t="shared" ref="Z204" si="672">SUM(Z205:Z211)</f>
        <v>0</v>
      </c>
      <c r="AA204" s="171">
        <f t="shared" ref="AA204" si="673">SUM(AA205:AA211)</f>
        <v>0</v>
      </c>
      <c r="AB204" s="170">
        <f t="shared" ref="AB204" si="674">SUM(AB205:AB211)</f>
        <v>0</v>
      </c>
      <c r="AC204" s="171">
        <f t="shared" ref="AC204" si="675">SUM(AC205:AC211)</f>
        <v>0</v>
      </c>
      <c r="AD204" s="170">
        <f t="shared" ref="AD204" si="676">SUM(AD205:AD211)</f>
        <v>0</v>
      </c>
      <c r="AE204" s="171">
        <f t="shared" ref="AE204" si="677">SUM(AE205:AE211)</f>
        <v>0</v>
      </c>
      <c r="AF204" s="170">
        <f t="shared" ref="AF204" si="678">SUM(AF205:AF211)</f>
        <v>0</v>
      </c>
      <c r="AG204" s="172">
        <f t="shared" ref="AG204" si="679">SUM(AG205:AG211)</f>
        <v>0</v>
      </c>
      <c r="AH204" s="876"/>
      <c r="AI204" s="876"/>
      <c r="AJ204" s="173">
        <f t="shared" ref="AJ204" si="680">SUM(AJ205:AJ211)</f>
        <v>0</v>
      </c>
      <c r="AK204" s="174">
        <f t="shared" ref="AK204" si="681">SUM(AK205:AK211)</f>
        <v>0</v>
      </c>
      <c r="AL204" s="41">
        <f t="shared" ref="AL204" si="682">SUM(AL205:AL211)</f>
        <v>0</v>
      </c>
      <c r="AM204" s="42">
        <f t="shared" ref="AM204" si="683">SUM(AM205:AM211)</f>
        <v>0</v>
      </c>
      <c r="AN204" s="42">
        <f t="shared" ref="AN204" si="684">SUM(AN205:AN211)</f>
        <v>0</v>
      </c>
      <c r="AO204" s="42">
        <f t="shared" ref="AO204" si="685">SUM(AO205:AO211)</f>
        <v>0</v>
      </c>
      <c r="AP204" s="42">
        <f t="shared" ref="AP204" si="686">SUM(AP205:AP211)</f>
        <v>0</v>
      </c>
      <c r="AQ204" s="42">
        <f t="shared" ref="AQ204" si="687">SUM(AQ205:AQ211)</f>
        <v>0</v>
      </c>
      <c r="AR204" s="43">
        <f t="shared" ref="AR204" si="688">SUM(AR205:AR211)</f>
        <v>0</v>
      </c>
      <c r="AS204" s="105">
        <f t="shared" ref="AS204" si="689">SUM(AS205:AS211)</f>
        <v>0</v>
      </c>
      <c r="AT204" s="42">
        <f t="shared" ref="AT204" si="690">SUM(AT205:AT211)</f>
        <v>0</v>
      </c>
      <c r="AU204" s="43">
        <f t="shared" ref="AU204" si="691">SUM(AU205:AU211)</f>
        <v>0</v>
      </c>
      <c r="AV204" s="105">
        <f t="shared" ref="AV204" si="692">SUM(AV205:AV211)</f>
        <v>0</v>
      </c>
      <c r="AW204" s="42">
        <f t="shared" ref="AW204" si="693">SUM(AW205:AW211)</f>
        <v>0</v>
      </c>
      <c r="AX204" s="42">
        <f t="shared" ref="AX204" si="694">SUM(AX205:AX211)</f>
        <v>0</v>
      </c>
      <c r="AY204" s="42">
        <f t="shared" ref="AY204" si="695">SUM(AY205:AY211)</f>
        <v>0</v>
      </c>
      <c r="AZ204" s="106">
        <f t="shared" ref="AZ204" si="696">SUM(AZ205:AZ211)</f>
        <v>0</v>
      </c>
      <c r="BA204" s="44" t="s">
        <v>1686</v>
      </c>
      <c r="BB204" s="44" t="s">
        <v>1687</v>
      </c>
      <c r="BC204" s="45" t="s">
        <v>1688</v>
      </c>
    </row>
    <row r="205" spans="1:55" ht="17.25" hidden="1" customHeight="1" x14ac:dyDescent="0.2">
      <c r="A205" s="885"/>
      <c r="B205" s="887" t="str">
        <f>VLOOKUP($D$9,'PROYECTOS REGISTRADOS'!$A$2:$D$82,4,0)</f>
        <v>Mejoramiento de la Cobertura de Alcantarillado en el Área Urbana y Área Rural en el Municipio de Tocancipá, Cundinamarca, Centro Oriente</v>
      </c>
      <c r="C205" s="890" t="str">
        <f>VLOOKUP($D$9,'PROYECTOS REGISTRADOS'!$A$2:$D$82,3,0)</f>
        <v>2016-25817-0033</v>
      </c>
      <c r="D205" s="893"/>
      <c r="E205" s="896" t="str">
        <f>IF(D205=0,"0-0",(VLOOKUP(D205,'CONSOLIDADO PLAN DESARROLLO'!$EL$9:$ET$304,2,0)))</f>
        <v>0-0</v>
      </c>
      <c r="F205" s="899" t="str">
        <f>IF(D205=0,"0-0",(VLOOKUP(D205,'CONSOLIDADO PLAN DESARROLLO'!$EL$9:$ET$304,3,0)))</f>
        <v>0-0</v>
      </c>
      <c r="G205" s="902" t="str">
        <f>IF(D205=0,"0-0",(VLOOKUP(D205,'CONSOLIDADO PLAN DESARROLLO'!$EL$9:$ET$304,4,0)))</f>
        <v>0-0</v>
      </c>
      <c r="H205" s="905" t="str">
        <f>IF(D205=0,"0-0",(VLOOKUP(D205,'CONSOLIDADO PLAN DESARROLLO'!$EL$9:$ET$304,5,0)))</f>
        <v>0-0</v>
      </c>
      <c r="I205" s="908" t="str">
        <f>IF(D205=0,"0-0",(VLOOKUP(D205,'CONSOLIDADO PLAN DESARROLLO'!$EL$9:$ET$304,$R$3,0)))</f>
        <v>0-0</v>
      </c>
      <c r="J205" s="909"/>
      <c r="K205" s="920"/>
      <c r="L205" s="923"/>
      <c r="M205" s="175"/>
      <c r="N205" s="176"/>
      <c r="O205" s="177"/>
      <c r="P205" s="46"/>
      <c r="Q205" s="47"/>
      <c r="R205" s="926"/>
      <c r="S205" s="48"/>
      <c r="T205" s="914"/>
      <c r="U205" s="49"/>
      <c r="V205" s="914"/>
      <c r="W205" s="49"/>
      <c r="X205" s="914"/>
      <c r="Y205" s="49"/>
      <c r="Z205" s="914"/>
      <c r="AA205" s="49"/>
      <c r="AB205" s="914"/>
      <c r="AC205" s="49"/>
      <c r="AD205" s="914"/>
      <c r="AE205" s="49"/>
      <c r="AF205" s="914"/>
      <c r="AG205" s="50"/>
      <c r="AH205" s="877"/>
      <c r="AI205" s="877"/>
      <c r="AJ205" s="917">
        <f>+R205+T205+V205+X205+Z205+AB205+AD205+AF205</f>
        <v>0</v>
      </c>
      <c r="AK205" s="104">
        <f t="shared" ref="AK205:AK210" si="697">AC205+AE205+AG205+S205+U205+W205+Y205+AA205</f>
        <v>0</v>
      </c>
      <c r="AL205" s="51"/>
      <c r="AM205" s="52"/>
      <c r="AN205" s="52"/>
      <c r="AO205" s="52"/>
      <c r="AP205" s="52"/>
      <c r="AQ205" s="52"/>
      <c r="AR205" s="53">
        <f t="shared" ref="AR205:AR210" si="698">SUM(AL205:AQ205)</f>
        <v>0</v>
      </c>
      <c r="AS205" s="54"/>
      <c r="AT205" s="52"/>
      <c r="AU205" s="53">
        <f t="shared" ref="AU205:AU209" si="699">SUM(AS205:AT205)</f>
        <v>0</v>
      </c>
      <c r="AV205" s="54"/>
      <c r="AW205" s="52"/>
      <c r="AX205" s="52"/>
      <c r="AY205" s="52"/>
      <c r="AZ205" s="55"/>
      <c r="BA205" s="56"/>
      <c r="BB205" s="56"/>
      <c r="BC205" s="57"/>
    </row>
    <row r="206" spans="1:55" ht="17.25" hidden="1" customHeight="1" x14ac:dyDescent="0.2">
      <c r="A206" s="885"/>
      <c r="B206" s="887"/>
      <c r="C206" s="890"/>
      <c r="D206" s="893"/>
      <c r="E206" s="897"/>
      <c r="F206" s="899"/>
      <c r="G206" s="902"/>
      <c r="H206" s="905"/>
      <c r="I206" s="910"/>
      <c r="J206" s="911"/>
      <c r="K206" s="920"/>
      <c r="L206" s="924"/>
      <c r="M206" s="175"/>
      <c r="N206" s="176"/>
      <c r="O206" s="177"/>
      <c r="P206" s="46"/>
      <c r="Q206" s="47"/>
      <c r="R206" s="927"/>
      <c r="S206" s="48"/>
      <c r="T206" s="915"/>
      <c r="U206" s="49"/>
      <c r="V206" s="915"/>
      <c r="W206" s="49"/>
      <c r="X206" s="915"/>
      <c r="Y206" s="49"/>
      <c r="Z206" s="915"/>
      <c r="AA206" s="49"/>
      <c r="AB206" s="915"/>
      <c r="AC206" s="49"/>
      <c r="AD206" s="915"/>
      <c r="AE206" s="49"/>
      <c r="AF206" s="915"/>
      <c r="AG206" s="50"/>
      <c r="AH206" s="878"/>
      <c r="AI206" s="878"/>
      <c r="AJ206" s="918"/>
      <c r="AK206" s="104">
        <f t="shared" si="697"/>
        <v>0</v>
      </c>
      <c r="AL206" s="51"/>
      <c r="AM206" s="52"/>
      <c r="AN206" s="52"/>
      <c r="AO206" s="52"/>
      <c r="AP206" s="52"/>
      <c r="AQ206" s="52"/>
      <c r="AR206" s="53">
        <f t="shared" si="698"/>
        <v>0</v>
      </c>
      <c r="AS206" s="54"/>
      <c r="AT206" s="52"/>
      <c r="AU206" s="53">
        <f t="shared" si="699"/>
        <v>0</v>
      </c>
      <c r="AV206" s="54"/>
      <c r="AW206" s="52"/>
      <c r="AX206" s="52"/>
      <c r="AY206" s="52"/>
      <c r="AZ206" s="55"/>
      <c r="BA206" s="56"/>
      <c r="BB206" s="56"/>
      <c r="BC206" s="57"/>
    </row>
    <row r="207" spans="1:55" ht="17.25" hidden="1" customHeight="1" x14ac:dyDescent="0.2">
      <c r="A207" s="885"/>
      <c r="B207" s="887"/>
      <c r="C207" s="890"/>
      <c r="D207" s="893"/>
      <c r="E207" s="897"/>
      <c r="F207" s="899"/>
      <c r="G207" s="902"/>
      <c r="H207" s="905"/>
      <c r="I207" s="910"/>
      <c r="J207" s="911"/>
      <c r="K207" s="920"/>
      <c r="L207" s="924"/>
      <c r="M207" s="175"/>
      <c r="N207" s="176"/>
      <c r="O207" s="177"/>
      <c r="P207" s="46"/>
      <c r="Q207" s="47"/>
      <c r="R207" s="927"/>
      <c r="S207" s="48"/>
      <c r="T207" s="915"/>
      <c r="U207" s="49"/>
      <c r="V207" s="915"/>
      <c r="W207" s="49"/>
      <c r="X207" s="915"/>
      <c r="Y207" s="49"/>
      <c r="Z207" s="915"/>
      <c r="AA207" s="49"/>
      <c r="AB207" s="915"/>
      <c r="AC207" s="49"/>
      <c r="AD207" s="915"/>
      <c r="AE207" s="49"/>
      <c r="AF207" s="915"/>
      <c r="AG207" s="50"/>
      <c r="AH207" s="878"/>
      <c r="AI207" s="878"/>
      <c r="AJ207" s="918"/>
      <c r="AK207" s="104">
        <f t="shared" si="697"/>
        <v>0</v>
      </c>
      <c r="AL207" s="51"/>
      <c r="AM207" s="52"/>
      <c r="AN207" s="52"/>
      <c r="AO207" s="52"/>
      <c r="AP207" s="52"/>
      <c r="AQ207" s="52"/>
      <c r="AR207" s="53">
        <f t="shared" si="698"/>
        <v>0</v>
      </c>
      <c r="AS207" s="54"/>
      <c r="AT207" s="52"/>
      <c r="AU207" s="53">
        <f t="shared" si="699"/>
        <v>0</v>
      </c>
      <c r="AV207" s="54"/>
      <c r="AW207" s="52"/>
      <c r="AX207" s="52"/>
      <c r="AY207" s="52"/>
      <c r="AZ207" s="55"/>
      <c r="BA207" s="56"/>
      <c r="BB207" s="56"/>
      <c r="BC207" s="57"/>
    </row>
    <row r="208" spans="1:55" ht="17.25" hidden="1" customHeight="1" x14ac:dyDescent="0.2">
      <c r="A208" s="885"/>
      <c r="B208" s="887"/>
      <c r="C208" s="890"/>
      <c r="D208" s="893"/>
      <c r="E208" s="897"/>
      <c r="F208" s="899"/>
      <c r="G208" s="902"/>
      <c r="H208" s="905"/>
      <c r="I208" s="910"/>
      <c r="J208" s="911"/>
      <c r="K208" s="920"/>
      <c r="L208" s="924"/>
      <c r="M208" s="175"/>
      <c r="N208" s="176"/>
      <c r="O208" s="177"/>
      <c r="P208" s="46"/>
      <c r="Q208" s="47"/>
      <c r="R208" s="927"/>
      <c r="S208" s="48"/>
      <c r="T208" s="915"/>
      <c r="U208" s="49"/>
      <c r="V208" s="915"/>
      <c r="W208" s="49"/>
      <c r="X208" s="915"/>
      <c r="Y208" s="49"/>
      <c r="Z208" s="915"/>
      <c r="AA208" s="49"/>
      <c r="AB208" s="915"/>
      <c r="AC208" s="49"/>
      <c r="AD208" s="915"/>
      <c r="AE208" s="49"/>
      <c r="AF208" s="915"/>
      <c r="AG208" s="50"/>
      <c r="AH208" s="878"/>
      <c r="AI208" s="878"/>
      <c r="AJ208" s="918"/>
      <c r="AK208" s="104">
        <f t="shared" si="697"/>
        <v>0</v>
      </c>
      <c r="AL208" s="51"/>
      <c r="AM208" s="52"/>
      <c r="AN208" s="52"/>
      <c r="AO208" s="52"/>
      <c r="AP208" s="52"/>
      <c r="AQ208" s="52"/>
      <c r="AR208" s="53">
        <f t="shared" si="698"/>
        <v>0</v>
      </c>
      <c r="AS208" s="54"/>
      <c r="AT208" s="52"/>
      <c r="AU208" s="53">
        <f t="shared" si="699"/>
        <v>0</v>
      </c>
      <c r="AV208" s="54"/>
      <c r="AW208" s="52"/>
      <c r="AX208" s="52"/>
      <c r="AY208" s="52"/>
      <c r="AZ208" s="55"/>
      <c r="BA208" s="56"/>
      <c r="BB208" s="56"/>
      <c r="BC208" s="57"/>
    </row>
    <row r="209" spans="1:55" ht="17.25" hidden="1" customHeight="1" x14ac:dyDescent="0.2">
      <c r="A209" s="885"/>
      <c r="B209" s="887"/>
      <c r="C209" s="890"/>
      <c r="D209" s="893"/>
      <c r="E209" s="897"/>
      <c r="F209" s="899"/>
      <c r="G209" s="902"/>
      <c r="H209" s="905"/>
      <c r="I209" s="910"/>
      <c r="J209" s="911"/>
      <c r="K209" s="920"/>
      <c r="L209" s="924"/>
      <c r="M209" s="175"/>
      <c r="N209" s="176"/>
      <c r="O209" s="177"/>
      <c r="P209" s="46"/>
      <c r="Q209" s="47"/>
      <c r="R209" s="927"/>
      <c r="S209" s="48"/>
      <c r="T209" s="915"/>
      <c r="U209" s="49"/>
      <c r="V209" s="915"/>
      <c r="W209" s="49"/>
      <c r="X209" s="915"/>
      <c r="Y209" s="49"/>
      <c r="Z209" s="915"/>
      <c r="AA209" s="49"/>
      <c r="AB209" s="915"/>
      <c r="AC209" s="49"/>
      <c r="AD209" s="915"/>
      <c r="AE209" s="49"/>
      <c r="AF209" s="915"/>
      <c r="AG209" s="50"/>
      <c r="AH209" s="878"/>
      <c r="AI209" s="878"/>
      <c r="AJ209" s="918"/>
      <c r="AK209" s="104">
        <f t="shared" si="697"/>
        <v>0</v>
      </c>
      <c r="AL209" s="51"/>
      <c r="AM209" s="52"/>
      <c r="AN209" s="52"/>
      <c r="AO209" s="52"/>
      <c r="AP209" s="52"/>
      <c r="AQ209" s="52"/>
      <c r="AR209" s="53">
        <f t="shared" si="698"/>
        <v>0</v>
      </c>
      <c r="AS209" s="54"/>
      <c r="AT209" s="52"/>
      <c r="AU209" s="53">
        <f t="shared" si="699"/>
        <v>0</v>
      </c>
      <c r="AV209" s="54"/>
      <c r="AW209" s="52"/>
      <c r="AX209" s="52"/>
      <c r="AY209" s="52"/>
      <c r="AZ209" s="55"/>
      <c r="BA209" s="56"/>
      <c r="BB209" s="56"/>
      <c r="BC209" s="57"/>
    </row>
    <row r="210" spans="1:55" ht="17.25" hidden="1" customHeight="1" x14ac:dyDescent="0.2">
      <c r="A210" s="885"/>
      <c r="B210" s="888"/>
      <c r="C210" s="891"/>
      <c r="D210" s="894"/>
      <c r="E210" s="897"/>
      <c r="F210" s="900"/>
      <c r="G210" s="903"/>
      <c r="H210" s="906"/>
      <c r="I210" s="910"/>
      <c r="J210" s="911"/>
      <c r="K210" s="921"/>
      <c r="L210" s="924"/>
      <c r="M210" s="178"/>
      <c r="N210" s="179"/>
      <c r="O210" s="180"/>
      <c r="P210" s="107"/>
      <c r="Q210" s="108"/>
      <c r="R210" s="927"/>
      <c r="S210" s="109"/>
      <c r="T210" s="915"/>
      <c r="U210" s="110"/>
      <c r="V210" s="915"/>
      <c r="W210" s="110"/>
      <c r="X210" s="915"/>
      <c r="Y210" s="110"/>
      <c r="Z210" s="915"/>
      <c r="AA210" s="110"/>
      <c r="AB210" s="915"/>
      <c r="AC210" s="110"/>
      <c r="AD210" s="915"/>
      <c r="AE210" s="110"/>
      <c r="AF210" s="915"/>
      <c r="AG210" s="111"/>
      <c r="AH210" s="878"/>
      <c r="AI210" s="878"/>
      <c r="AJ210" s="919"/>
      <c r="AK210" s="104">
        <f t="shared" si="697"/>
        <v>0</v>
      </c>
      <c r="AL210" s="112"/>
      <c r="AM210" s="113"/>
      <c r="AN210" s="113"/>
      <c r="AO210" s="113"/>
      <c r="AP210" s="113"/>
      <c r="AQ210" s="113"/>
      <c r="AR210" s="53">
        <f t="shared" si="698"/>
        <v>0</v>
      </c>
      <c r="AS210" s="114"/>
      <c r="AT210" s="113"/>
      <c r="AU210" s="53">
        <f>SUM(AS210:AT210)</f>
        <v>0</v>
      </c>
      <c r="AV210" s="114"/>
      <c r="AW210" s="113"/>
      <c r="AX210" s="113"/>
      <c r="AY210" s="113"/>
      <c r="AZ210" s="115"/>
      <c r="BA210" s="116"/>
      <c r="BB210" s="116"/>
      <c r="BC210" s="117"/>
    </row>
    <row r="211" spans="1:55" ht="9.9499999999999993" hidden="1" customHeight="1" thickBot="1" x14ac:dyDescent="0.25">
      <c r="A211" s="886"/>
      <c r="B211" s="889"/>
      <c r="C211" s="892"/>
      <c r="D211" s="895"/>
      <c r="E211" s="898"/>
      <c r="F211" s="901"/>
      <c r="G211" s="904"/>
      <c r="H211" s="907"/>
      <c r="I211" s="912"/>
      <c r="J211" s="913"/>
      <c r="K211" s="922"/>
      <c r="L211" s="925"/>
      <c r="M211" s="181"/>
      <c r="N211" s="182"/>
      <c r="O211" s="183"/>
      <c r="P211" s="118"/>
      <c r="Q211" s="118"/>
      <c r="R211" s="928"/>
      <c r="S211" s="184"/>
      <c r="T211" s="916"/>
      <c r="U211" s="185"/>
      <c r="V211" s="916"/>
      <c r="W211" s="185"/>
      <c r="X211" s="916"/>
      <c r="Y211" s="185"/>
      <c r="Z211" s="916"/>
      <c r="AA211" s="185"/>
      <c r="AB211" s="916"/>
      <c r="AC211" s="185"/>
      <c r="AD211" s="916"/>
      <c r="AE211" s="185"/>
      <c r="AF211" s="916"/>
      <c r="AG211" s="186"/>
      <c r="AH211" s="879"/>
      <c r="AI211" s="879"/>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hidden="1" customHeight="1" x14ac:dyDescent="0.2">
      <c r="A212" s="157"/>
      <c r="B212" s="193"/>
      <c r="C212" s="193"/>
      <c r="D212" s="193"/>
      <c r="E212" s="193"/>
      <c r="F212" s="193"/>
      <c r="G212" s="193"/>
      <c r="H212" s="193"/>
      <c r="I212" s="929"/>
      <c r="J212" s="929"/>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3" spans="1:55" ht="72" hidden="1" customHeight="1" x14ac:dyDescent="0.2">
      <c r="A213" s="884">
        <v>21</v>
      </c>
      <c r="B213" s="162" t="s">
        <v>1706</v>
      </c>
      <c r="C213" s="163" t="s">
        <v>1707</v>
      </c>
      <c r="D213" s="164" t="s">
        <v>21</v>
      </c>
      <c r="E213" s="164" t="s">
        <v>1895</v>
      </c>
      <c r="F213" s="163" t="s">
        <v>1708</v>
      </c>
      <c r="G213" s="165" t="s">
        <v>1680</v>
      </c>
      <c r="H213" s="165" t="s">
        <v>1681</v>
      </c>
      <c r="I213" s="166" t="s">
        <v>1911</v>
      </c>
      <c r="J213" s="167">
        <f>+$N$3</f>
        <v>2017</v>
      </c>
      <c r="K213" s="165" t="s">
        <v>1928</v>
      </c>
      <c r="L213" s="166" t="s">
        <v>1929</v>
      </c>
      <c r="M213" s="163" t="s">
        <v>1709</v>
      </c>
      <c r="N213" s="163" t="s">
        <v>1710</v>
      </c>
      <c r="O213" s="163" t="s">
        <v>1711</v>
      </c>
      <c r="P213" s="163" t="s">
        <v>1712</v>
      </c>
      <c r="Q213" s="163" t="s">
        <v>1713</v>
      </c>
      <c r="R213" s="168">
        <f t="shared" ref="R213" si="700">SUM(R214:R220)</f>
        <v>0</v>
      </c>
      <c r="S213" s="169">
        <f t="shared" ref="S213" si="701">SUM(S214:S220)</f>
        <v>0</v>
      </c>
      <c r="T213" s="170">
        <f t="shared" ref="T213" si="702">SUM(T214:T220)</f>
        <v>0</v>
      </c>
      <c r="U213" s="171">
        <f t="shared" ref="U213" si="703">SUM(U214:U220)</f>
        <v>0</v>
      </c>
      <c r="V213" s="170">
        <f t="shared" ref="V213" si="704">SUM(V214:V220)</f>
        <v>0</v>
      </c>
      <c r="W213" s="171">
        <f t="shared" ref="W213" si="705">SUM(W214:W220)</f>
        <v>0</v>
      </c>
      <c r="X213" s="170">
        <f t="shared" ref="X213" si="706">SUM(X214:X220)</f>
        <v>0</v>
      </c>
      <c r="Y213" s="171">
        <f t="shared" ref="Y213" si="707">SUM(Y214:Y220)</f>
        <v>0</v>
      </c>
      <c r="Z213" s="170">
        <f t="shared" ref="Z213" si="708">SUM(Z214:Z220)</f>
        <v>0</v>
      </c>
      <c r="AA213" s="171">
        <f t="shared" ref="AA213" si="709">SUM(AA214:AA220)</f>
        <v>0</v>
      </c>
      <c r="AB213" s="170">
        <f t="shared" ref="AB213" si="710">SUM(AB214:AB220)</f>
        <v>0</v>
      </c>
      <c r="AC213" s="171">
        <f t="shared" ref="AC213" si="711">SUM(AC214:AC220)</f>
        <v>0</v>
      </c>
      <c r="AD213" s="170">
        <f t="shared" ref="AD213" si="712">SUM(AD214:AD220)</f>
        <v>0</v>
      </c>
      <c r="AE213" s="171">
        <f t="shared" ref="AE213" si="713">SUM(AE214:AE220)</f>
        <v>0</v>
      </c>
      <c r="AF213" s="170">
        <f t="shared" ref="AF213" si="714">SUM(AF214:AF220)</f>
        <v>0</v>
      </c>
      <c r="AG213" s="172">
        <f t="shared" ref="AG213" si="715">SUM(AG214:AG220)</f>
        <v>0</v>
      </c>
      <c r="AH213" s="876"/>
      <c r="AI213" s="876"/>
      <c r="AJ213" s="173">
        <f t="shared" ref="AJ213" si="716">SUM(AJ214:AJ220)</f>
        <v>0</v>
      </c>
      <c r="AK213" s="174">
        <f t="shared" ref="AK213" si="717">SUM(AK214:AK220)</f>
        <v>0</v>
      </c>
      <c r="AL213" s="41">
        <f t="shared" ref="AL213" si="718">SUM(AL214:AL220)</f>
        <v>0</v>
      </c>
      <c r="AM213" s="42">
        <f t="shared" ref="AM213" si="719">SUM(AM214:AM220)</f>
        <v>0</v>
      </c>
      <c r="AN213" s="42">
        <f t="shared" ref="AN213" si="720">SUM(AN214:AN220)</f>
        <v>0</v>
      </c>
      <c r="AO213" s="42">
        <f t="shared" ref="AO213" si="721">SUM(AO214:AO220)</f>
        <v>0</v>
      </c>
      <c r="AP213" s="42">
        <f t="shared" ref="AP213" si="722">SUM(AP214:AP220)</f>
        <v>0</v>
      </c>
      <c r="AQ213" s="42">
        <f t="shared" ref="AQ213" si="723">SUM(AQ214:AQ220)</f>
        <v>0</v>
      </c>
      <c r="AR213" s="43">
        <f t="shared" ref="AR213" si="724">SUM(AR214:AR220)</f>
        <v>0</v>
      </c>
      <c r="AS213" s="105">
        <f t="shared" ref="AS213" si="725">SUM(AS214:AS220)</f>
        <v>0</v>
      </c>
      <c r="AT213" s="42">
        <f t="shared" ref="AT213" si="726">SUM(AT214:AT220)</f>
        <v>0</v>
      </c>
      <c r="AU213" s="43">
        <f t="shared" ref="AU213" si="727">SUM(AU214:AU220)</f>
        <v>0</v>
      </c>
      <c r="AV213" s="105">
        <f t="shared" ref="AV213" si="728">SUM(AV214:AV220)</f>
        <v>0</v>
      </c>
      <c r="AW213" s="42">
        <f t="shared" ref="AW213" si="729">SUM(AW214:AW220)</f>
        <v>0</v>
      </c>
      <c r="AX213" s="42">
        <f t="shared" ref="AX213" si="730">SUM(AX214:AX220)</f>
        <v>0</v>
      </c>
      <c r="AY213" s="42">
        <f t="shared" ref="AY213" si="731">SUM(AY214:AY220)</f>
        <v>0</v>
      </c>
      <c r="AZ213" s="106">
        <f t="shared" ref="AZ213" si="732">SUM(AZ214:AZ220)</f>
        <v>0</v>
      </c>
      <c r="BA213" s="44" t="s">
        <v>1686</v>
      </c>
      <c r="BB213" s="44" t="s">
        <v>1687</v>
      </c>
      <c r="BC213" s="45" t="s">
        <v>1688</v>
      </c>
    </row>
    <row r="214" spans="1:55" ht="17.25" hidden="1" customHeight="1" x14ac:dyDescent="0.2">
      <c r="A214" s="885"/>
      <c r="B214" s="887" t="str">
        <f>VLOOKUP($D$9,'PROYECTOS REGISTRADOS'!$A$2:$D$82,4,0)</f>
        <v>Mejoramiento de la Cobertura de Alcantarillado en el Área Urbana y Área Rural en el Municipio de Tocancipá, Cundinamarca, Centro Oriente</v>
      </c>
      <c r="C214" s="890" t="str">
        <f>VLOOKUP($D$9,'PROYECTOS REGISTRADOS'!$A$2:$D$82,3,0)</f>
        <v>2016-25817-0033</v>
      </c>
      <c r="D214" s="893"/>
      <c r="E214" s="896" t="str">
        <f>IF(D214=0,"0-0",(VLOOKUP(D214,'CONSOLIDADO PLAN DESARROLLO'!$EL$9:$ET$304,2,0)))</f>
        <v>0-0</v>
      </c>
      <c r="F214" s="899" t="str">
        <f>IF(D214=0,"0-0",(VLOOKUP(D214,'CONSOLIDADO PLAN DESARROLLO'!$EL$9:$ET$304,3,0)))</f>
        <v>0-0</v>
      </c>
      <c r="G214" s="902" t="str">
        <f>IF(D214=0,"0-0",(VLOOKUP(D214,'CONSOLIDADO PLAN DESARROLLO'!$EL$9:$ET$304,4,0)))</f>
        <v>0-0</v>
      </c>
      <c r="H214" s="905" t="str">
        <f>IF(D214=0,"0-0",(VLOOKUP(D214,'CONSOLIDADO PLAN DESARROLLO'!$EL$9:$ET$304,5,0)))</f>
        <v>0-0</v>
      </c>
      <c r="I214" s="908" t="str">
        <f>IF(D214=0,"0-0",(VLOOKUP(D214,'CONSOLIDADO PLAN DESARROLLO'!$EL$9:$ET$304,$R$3,0)))</f>
        <v>0-0</v>
      </c>
      <c r="J214" s="909"/>
      <c r="K214" s="920"/>
      <c r="L214" s="923"/>
      <c r="M214" s="175"/>
      <c r="N214" s="176"/>
      <c r="O214" s="177"/>
      <c r="P214" s="46"/>
      <c r="Q214" s="47"/>
      <c r="R214" s="926"/>
      <c r="S214" s="48"/>
      <c r="T214" s="914"/>
      <c r="U214" s="49"/>
      <c r="V214" s="914"/>
      <c r="W214" s="49"/>
      <c r="X214" s="914"/>
      <c r="Y214" s="49"/>
      <c r="Z214" s="914"/>
      <c r="AA214" s="49"/>
      <c r="AB214" s="914"/>
      <c r="AC214" s="49"/>
      <c r="AD214" s="914"/>
      <c r="AE214" s="49"/>
      <c r="AF214" s="914"/>
      <c r="AG214" s="50"/>
      <c r="AH214" s="877"/>
      <c r="AI214" s="877"/>
      <c r="AJ214" s="917">
        <f>+R214+T214+V214+X214+Z214+AB214+AD214+AF214</f>
        <v>0</v>
      </c>
      <c r="AK214" s="104">
        <f t="shared" ref="AK214:AK219" si="733">AC214+AE214+AG214+S214+U214+W214+Y214+AA214</f>
        <v>0</v>
      </c>
      <c r="AL214" s="51"/>
      <c r="AM214" s="52"/>
      <c r="AN214" s="52"/>
      <c r="AO214" s="52"/>
      <c r="AP214" s="52"/>
      <c r="AQ214" s="52"/>
      <c r="AR214" s="53">
        <f t="shared" ref="AR214:AR219" si="734">SUM(AL214:AQ214)</f>
        <v>0</v>
      </c>
      <c r="AS214" s="54"/>
      <c r="AT214" s="52"/>
      <c r="AU214" s="53">
        <f t="shared" ref="AU214:AU218" si="735">SUM(AS214:AT214)</f>
        <v>0</v>
      </c>
      <c r="AV214" s="54"/>
      <c r="AW214" s="52"/>
      <c r="AX214" s="52"/>
      <c r="AY214" s="52"/>
      <c r="AZ214" s="55"/>
      <c r="BA214" s="56"/>
      <c r="BB214" s="56"/>
      <c r="BC214" s="57"/>
    </row>
    <row r="215" spans="1:55" ht="17.25" hidden="1" customHeight="1" x14ac:dyDescent="0.2">
      <c r="A215" s="885"/>
      <c r="B215" s="887"/>
      <c r="C215" s="890"/>
      <c r="D215" s="893"/>
      <c r="E215" s="897"/>
      <c r="F215" s="899"/>
      <c r="G215" s="902"/>
      <c r="H215" s="905"/>
      <c r="I215" s="910"/>
      <c r="J215" s="911"/>
      <c r="K215" s="920"/>
      <c r="L215" s="924"/>
      <c r="M215" s="175"/>
      <c r="N215" s="176"/>
      <c r="O215" s="177"/>
      <c r="P215" s="46"/>
      <c r="Q215" s="47"/>
      <c r="R215" s="927"/>
      <c r="S215" s="48"/>
      <c r="T215" s="915"/>
      <c r="U215" s="49"/>
      <c r="V215" s="915"/>
      <c r="W215" s="49"/>
      <c r="X215" s="915"/>
      <c r="Y215" s="49"/>
      <c r="Z215" s="915"/>
      <c r="AA215" s="49"/>
      <c r="AB215" s="915"/>
      <c r="AC215" s="49"/>
      <c r="AD215" s="915"/>
      <c r="AE215" s="49"/>
      <c r="AF215" s="915"/>
      <c r="AG215" s="50"/>
      <c r="AH215" s="878"/>
      <c r="AI215" s="878"/>
      <c r="AJ215" s="918"/>
      <c r="AK215" s="104">
        <f t="shared" si="733"/>
        <v>0</v>
      </c>
      <c r="AL215" s="51"/>
      <c r="AM215" s="52"/>
      <c r="AN215" s="52"/>
      <c r="AO215" s="52"/>
      <c r="AP215" s="52"/>
      <c r="AQ215" s="52"/>
      <c r="AR215" s="53">
        <f t="shared" si="734"/>
        <v>0</v>
      </c>
      <c r="AS215" s="54"/>
      <c r="AT215" s="52"/>
      <c r="AU215" s="53">
        <f t="shared" si="735"/>
        <v>0</v>
      </c>
      <c r="AV215" s="54"/>
      <c r="AW215" s="52"/>
      <c r="AX215" s="52"/>
      <c r="AY215" s="52"/>
      <c r="AZ215" s="55"/>
      <c r="BA215" s="56"/>
      <c r="BB215" s="56"/>
      <c r="BC215" s="57"/>
    </row>
    <row r="216" spans="1:55" ht="17.25" hidden="1" customHeight="1" x14ac:dyDescent="0.2">
      <c r="A216" s="885"/>
      <c r="B216" s="887"/>
      <c r="C216" s="890"/>
      <c r="D216" s="893"/>
      <c r="E216" s="897"/>
      <c r="F216" s="899"/>
      <c r="G216" s="902"/>
      <c r="H216" s="905"/>
      <c r="I216" s="910"/>
      <c r="J216" s="911"/>
      <c r="K216" s="920"/>
      <c r="L216" s="924"/>
      <c r="M216" s="175"/>
      <c r="N216" s="176"/>
      <c r="O216" s="177"/>
      <c r="P216" s="46"/>
      <c r="Q216" s="47"/>
      <c r="R216" s="927"/>
      <c r="S216" s="48"/>
      <c r="T216" s="915"/>
      <c r="U216" s="49"/>
      <c r="V216" s="915"/>
      <c r="W216" s="49"/>
      <c r="X216" s="915"/>
      <c r="Y216" s="49"/>
      <c r="Z216" s="915"/>
      <c r="AA216" s="49"/>
      <c r="AB216" s="915"/>
      <c r="AC216" s="49"/>
      <c r="AD216" s="915"/>
      <c r="AE216" s="49"/>
      <c r="AF216" s="915"/>
      <c r="AG216" s="50"/>
      <c r="AH216" s="878"/>
      <c r="AI216" s="878"/>
      <c r="AJ216" s="918"/>
      <c r="AK216" s="104">
        <f t="shared" si="733"/>
        <v>0</v>
      </c>
      <c r="AL216" s="51"/>
      <c r="AM216" s="52"/>
      <c r="AN216" s="52"/>
      <c r="AO216" s="52"/>
      <c r="AP216" s="52"/>
      <c r="AQ216" s="52"/>
      <c r="AR216" s="53">
        <f t="shared" si="734"/>
        <v>0</v>
      </c>
      <c r="AS216" s="54"/>
      <c r="AT216" s="52"/>
      <c r="AU216" s="53">
        <f t="shared" si="735"/>
        <v>0</v>
      </c>
      <c r="AV216" s="54"/>
      <c r="AW216" s="52"/>
      <c r="AX216" s="52"/>
      <c r="AY216" s="52"/>
      <c r="AZ216" s="55"/>
      <c r="BA216" s="56"/>
      <c r="BB216" s="56"/>
      <c r="BC216" s="57"/>
    </row>
    <row r="217" spans="1:55" ht="17.25" hidden="1" customHeight="1" x14ac:dyDescent="0.2">
      <c r="A217" s="885"/>
      <c r="B217" s="887"/>
      <c r="C217" s="890"/>
      <c r="D217" s="893"/>
      <c r="E217" s="897"/>
      <c r="F217" s="899"/>
      <c r="G217" s="902"/>
      <c r="H217" s="905"/>
      <c r="I217" s="910"/>
      <c r="J217" s="911"/>
      <c r="K217" s="920"/>
      <c r="L217" s="924"/>
      <c r="M217" s="175"/>
      <c r="N217" s="176"/>
      <c r="O217" s="177"/>
      <c r="P217" s="46"/>
      <c r="Q217" s="47"/>
      <c r="R217" s="927"/>
      <c r="S217" s="48"/>
      <c r="T217" s="915"/>
      <c r="U217" s="49"/>
      <c r="V217" s="915"/>
      <c r="W217" s="49"/>
      <c r="X217" s="915"/>
      <c r="Y217" s="49"/>
      <c r="Z217" s="915"/>
      <c r="AA217" s="49"/>
      <c r="AB217" s="915"/>
      <c r="AC217" s="49"/>
      <c r="AD217" s="915"/>
      <c r="AE217" s="49"/>
      <c r="AF217" s="915"/>
      <c r="AG217" s="50"/>
      <c r="AH217" s="878"/>
      <c r="AI217" s="878"/>
      <c r="AJ217" s="918"/>
      <c r="AK217" s="104">
        <f t="shared" si="733"/>
        <v>0</v>
      </c>
      <c r="AL217" s="51"/>
      <c r="AM217" s="52"/>
      <c r="AN217" s="52"/>
      <c r="AO217" s="52"/>
      <c r="AP217" s="52"/>
      <c r="AQ217" s="52"/>
      <c r="AR217" s="53">
        <f t="shared" si="734"/>
        <v>0</v>
      </c>
      <c r="AS217" s="54"/>
      <c r="AT217" s="52"/>
      <c r="AU217" s="53">
        <f t="shared" si="735"/>
        <v>0</v>
      </c>
      <c r="AV217" s="54"/>
      <c r="AW217" s="52"/>
      <c r="AX217" s="52"/>
      <c r="AY217" s="52"/>
      <c r="AZ217" s="55"/>
      <c r="BA217" s="56"/>
      <c r="BB217" s="56"/>
      <c r="BC217" s="57"/>
    </row>
    <row r="218" spans="1:55" ht="17.25" hidden="1" customHeight="1" x14ac:dyDescent="0.2">
      <c r="A218" s="885"/>
      <c r="B218" s="887"/>
      <c r="C218" s="890"/>
      <c r="D218" s="893"/>
      <c r="E218" s="897"/>
      <c r="F218" s="899"/>
      <c r="G218" s="902"/>
      <c r="H218" s="905"/>
      <c r="I218" s="910"/>
      <c r="J218" s="911"/>
      <c r="K218" s="920"/>
      <c r="L218" s="924"/>
      <c r="M218" s="175"/>
      <c r="N218" s="176"/>
      <c r="O218" s="177"/>
      <c r="P218" s="46"/>
      <c r="Q218" s="47"/>
      <c r="R218" s="927"/>
      <c r="S218" s="48"/>
      <c r="T218" s="915"/>
      <c r="U218" s="49"/>
      <c r="V218" s="915"/>
      <c r="W218" s="49"/>
      <c r="X218" s="915"/>
      <c r="Y218" s="49"/>
      <c r="Z218" s="915"/>
      <c r="AA218" s="49"/>
      <c r="AB218" s="915"/>
      <c r="AC218" s="49"/>
      <c r="AD218" s="915"/>
      <c r="AE218" s="49"/>
      <c r="AF218" s="915"/>
      <c r="AG218" s="50"/>
      <c r="AH218" s="878"/>
      <c r="AI218" s="878"/>
      <c r="AJ218" s="918"/>
      <c r="AK218" s="104">
        <f t="shared" si="733"/>
        <v>0</v>
      </c>
      <c r="AL218" s="51"/>
      <c r="AM218" s="52"/>
      <c r="AN218" s="52"/>
      <c r="AO218" s="52"/>
      <c r="AP218" s="52"/>
      <c r="AQ218" s="52"/>
      <c r="AR218" s="53">
        <f t="shared" si="734"/>
        <v>0</v>
      </c>
      <c r="AS218" s="54"/>
      <c r="AT218" s="52"/>
      <c r="AU218" s="53">
        <f t="shared" si="735"/>
        <v>0</v>
      </c>
      <c r="AV218" s="54"/>
      <c r="AW218" s="52"/>
      <c r="AX218" s="52"/>
      <c r="AY218" s="52"/>
      <c r="AZ218" s="55"/>
      <c r="BA218" s="56"/>
      <c r="BB218" s="56"/>
      <c r="BC218" s="57"/>
    </row>
    <row r="219" spans="1:55" ht="17.25" hidden="1" customHeight="1" x14ac:dyDescent="0.2">
      <c r="A219" s="885"/>
      <c r="B219" s="888"/>
      <c r="C219" s="891"/>
      <c r="D219" s="894"/>
      <c r="E219" s="897"/>
      <c r="F219" s="900"/>
      <c r="G219" s="903"/>
      <c r="H219" s="906"/>
      <c r="I219" s="910"/>
      <c r="J219" s="911"/>
      <c r="K219" s="921"/>
      <c r="L219" s="924"/>
      <c r="M219" s="178"/>
      <c r="N219" s="179"/>
      <c r="O219" s="180"/>
      <c r="P219" s="107"/>
      <c r="Q219" s="108"/>
      <c r="R219" s="927"/>
      <c r="S219" s="109"/>
      <c r="T219" s="915"/>
      <c r="U219" s="110"/>
      <c r="V219" s="915"/>
      <c r="W219" s="110"/>
      <c r="X219" s="915"/>
      <c r="Y219" s="110"/>
      <c r="Z219" s="915"/>
      <c r="AA219" s="110"/>
      <c r="AB219" s="915"/>
      <c r="AC219" s="110"/>
      <c r="AD219" s="915"/>
      <c r="AE219" s="110"/>
      <c r="AF219" s="915"/>
      <c r="AG219" s="111"/>
      <c r="AH219" s="878"/>
      <c r="AI219" s="878"/>
      <c r="AJ219" s="919"/>
      <c r="AK219" s="104">
        <f t="shared" si="733"/>
        <v>0</v>
      </c>
      <c r="AL219" s="112"/>
      <c r="AM219" s="113"/>
      <c r="AN219" s="113"/>
      <c r="AO219" s="113"/>
      <c r="AP219" s="113"/>
      <c r="AQ219" s="113"/>
      <c r="AR219" s="53">
        <f t="shared" si="734"/>
        <v>0</v>
      </c>
      <c r="AS219" s="114"/>
      <c r="AT219" s="113"/>
      <c r="AU219" s="53">
        <f>SUM(AS219:AT219)</f>
        <v>0</v>
      </c>
      <c r="AV219" s="114"/>
      <c r="AW219" s="113"/>
      <c r="AX219" s="113"/>
      <c r="AY219" s="113"/>
      <c r="AZ219" s="115"/>
      <c r="BA219" s="116"/>
      <c r="BB219" s="116"/>
      <c r="BC219" s="117"/>
    </row>
    <row r="220" spans="1:55" ht="9.9499999999999993" hidden="1" customHeight="1" thickBot="1" x14ac:dyDescent="0.25">
      <c r="A220" s="886"/>
      <c r="B220" s="889"/>
      <c r="C220" s="892"/>
      <c r="D220" s="895"/>
      <c r="E220" s="898"/>
      <c r="F220" s="901"/>
      <c r="G220" s="904"/>
      <c r="H220" s="907"/>
      <c r="I220" s="912"/>
      <c r="J220" s="913"/>
      <c r="K220" s="922"/>
      <c r="L220" s="925"/>
      <c r="M220" s="181"/>
      <c r="N220" s="182"/>
      <c r="O220" s="183"/>
      <c r="P220" s="118"/>
      <c r="Q220" s="118"/>
      <c r="R220" s="928"/>
      <c r="S220" s="184"/>
      <c r="T220" s="916"/>
      <c r="U220" s="185"/>
      <c r="V220" s="916"/>
      <c r="W220" s="185"/>
      <c r="X220" s="916"/>
      <c r="Y220" s="185"/>
      <c r="Z220" s="916"/>
      <c r="AA220" s="185"/>
      <c r="AB220" s="916"/>
      <c r="AC220" s="185"/>
      <c r="AD220" s="916"/>
      <c r="AE220" s="185"/>
      <c r="AF220" s="916"/>
      <c r="AG220" s="186"/>
      <c r="AH220" s="879"/>
      <c r="AI220" s="879"/>
      <c r="AJ220" s="119"/>
      <c r="AK220" s="120"/>
      <c r="AL220" s="187"/>
      <c r="AM220" s="188"/>
      <c r="AN220" s="188"/>
      <c r="AO220" s="188"/>
      <c r="AP220" s="188"/>
      <c r="AQ220" s="188"/>
      <c r="AR220" s="121"/>
      <c r="AS220" s="189"/>
      <c r="AT220" s="188"/>
      <c r="AU220" s="121"/>
      <c r="AV220" s="189"/>
      <c r="AW220" s="188"/>
      <c r="AX220" s="188"/>
      <c r="AY220" s="188"/>
      <c r="AZ220" s="190"/>
      <c r="BA220" s="191"/>
      <c r="BB220" s="191"/>
      <c r="BC220" s="192"/>
    </row>
    <row r="221" spans="1:55" ht="6" customHeight="1" x14ac:dyDescent="0.2">
      <c r="A221" s="157"/>
      <c r="B221" s="193"/>
      <c r="C221" s="193"/>
      <c r="D221" s="193"/>
      <c r="E221" s="193"/>
      <c r="F221" s="193"/>
      <c r="G221" s="193"/>
      <c r="H221" s="193"/>
      <c r="I221" s="929"/>
      <c r="J221" s="929"/>
      <c r="K221" s="193"/>
      <c r="L221" s="193"/>
      <c r="M221" s="193"/>
      <c r="N221" s="193"/>
      <c r="O221" s="193"/>
      <c r="P221" s="193"/>
      <c r="Q221" s="193"/>
      <c r="R221" s="193"/>
      <c r="S221" s="193"/>
      <c r="T221" s="193"/>
      <c r="U221" s="193"/>
      <c r="V221" s="193"/>
      <c r="W221" s="193"/>
      <c r="X221" s="193"/>
      <c r="Y221" s="193"/>
      <c r="Z221" s="193"/>
      <c r="AA221" s="193"/>
      <c r="AB221" s="193"/>
      <c r="AC221" s="193"/>
      <c r="AD221" s="193"/>
      <c r="AE221" s="193"/>
      <c r="AF221" s="193"/>
      <c r="AG221" s="193"/>
      <c r="AH221" s="193"/>
      <c r="AI221" s="193"/>
      <c r="AJ221" s="193"/>
      <c r="AK221" s="194"/>
      <c r="AL221" s="194"/>
      <c r="AM221" s="194"/>
      <c r="AN221" s="194"/>
      <c r="AO221" s="194"/>
      <c r="AP221" s="194"/>
      <c r="AQ221" s="195"/>
      <c r="AR221" s="194"/>
      <c r="AS221" s="194"/>
      <c r="AT221" s="194"/>
      <c r="AU221" s="194"/>
      <c r="AV221" s="194"/>
      <c r="AW221" s="194"/>
      <c r="AX221" s="194"/>
      <c r="AY221" s="194"/>
      <c r="AZ221" s="194"/>
      <c r="BA221" s="194"/>
      <c r="BB221" s="194"/>
      <c r="BC221" s="157"/>
    </row>
    <row r="223" spans="1:55" x14ac:dyDescent="0.2">
      <c r="B223" s="930"/>
      <c r="C223" s="932" t="s">
        <v>1669</v>
      </c>
      <c r="D223" s="933"/>
      <c r="E223" s="933"/>
      <c r="F223" s="933"/>
      <c r="G223" s="933"/>
      <c r="H223" s="933"/>
      <c r="I223" s="933"/>
      <c r="J223" s="933"/>
    </row>
    <row r="224" spans="1:55" x14ac:dyDescent="0.2">
      <c r="B224" s="931"/>
      <c r="C224" s="932"/>
      <c r="D224" s="933"/>
      <c r="E224" s="933"/>
      <c r="F224" s="933"/>
      <c r="G224" s="933"/>
      <c r="H224" s="933"/>
      <c r="I224" s="933"/>
      <c r="J224" s="933"/>
    </row>
    <row r="330" spans="14:15" x14ac:dyDescent="0.2">
      <c r="N330" s="122" t="s">
        <v>1909</v>
      </c>
      <c r="O330" s="122" t="s">
        <v>1910</v>
      </c>
    </row>
    <row r="331" spans="14:15" x14ac:dyDescent="0.2">
      <c r="N331" s="122">
        <v>2016</v>
      </c>
      <c r="O331" s="122">
        <v>6</v>
      </c>
    </row>
    <row r="332" spans="14:15" x14ac:dyDescent="0.2">
      <c r="N332" s="122">
        <v>2017</v>
      </c>
      <c r="O332" s="122">
        <v>7</v>
      </c>
    </row>
    <row r="333" spans="14:15" x14ac:dyDescent="0.2">
      <c r="N333" s="122">
        <v>2018</v>
      </c>
      <c r="O333" s="122">
        <v>8</v>
      </c>
    </row>
    <row r="334" spans="14:15" x14ac:dyDescent="0.2">
      <c r="N334" s="122">
        <v>2019</v>
      </c>
      <c r="O334" s="122">
        <v>9</v>
      </c>
    </row>
    <row r="335" spans="14:15" x14ac:dyDescent="0.2">
      <c r="N335" s="122">
        <v>2020</v>
      </c>
      <c r="O335" s="122">
        <v>10</v>
      </c>
    </row>
  </sheetData>
  <sheetProtection algorithmName="SHA-512" hashValue="0pHrkswhzP5EYk3vKeeFDhHudUsGaypkX+hfMB2BCycR23BzW5X4/7S4luLRi7nU5741+9rKxiK5+wtEOJ5W5g==" saltValue="XM/kciNdllayBBbYWVOOdA==" spinCount="100000" sheet="1" objects="1" scenarios="1"/>
  <mergeCells count="498">
    <mergeCell ref="AH88:AH94"/>
    <mergeCell ref="AH97:AH103"/>
    <mergeCell ref="AH106:AH112"/>
    <mergeCell ref="AH7:AI7"/>
    <mergeCell ref="AH13:AH28"/>
    <mergeCell ref="AH31:AH37"/>
    <mergeCell ref="AH40:AH50"/>
    <mergeCell ref="AH53:AH67"/>
    <mergeCell ref="AH70:AH76"/>
    <mergeCell ref="AH79:AH85"/>
    <mergeCell ref="AJ13:AJ27"/>
    <mergeCell ref="R13:R28"/>
    <mergeCell ref="T13:T28"/>
    <mergeCell ref="V13:V28"/>
    <mergeCell ref="X13:X28"/>
    <mergeCell ref="Z13:Z28"/>
    <mergeCell ref="AB13:AB28"/>
    <mergeCell ref="AD13:AD28"/>
    <mergeCell ref="AF13:AF2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28"/>
    <mergeCell ref="B13:B28"/>
    <mergeCell ref="C13:C28"/>
    <mergeCell ref="D13:D28"/>
    <mergeCell ref="F13:F28"/>
    <mergeCell ref="A39:A50"/>
    <mergeCell ref="B40:B50"/>
    <mergeCell ref="C40:C50"/>
    <mergeCell ref="D40:D50"/>
    <mergeCell ref="E40:E50"/>
    <mergeCell ref="F40:F50"/>
    <mergeCell ref="H13:H28"/>
    <mergeCell ref="I13:J28"/>
    <mergeCell ref="K13:K28"/>
    <mergeCell ref="K31:K37"/>
    <mergeCell ref="L13:L28"/>
    <mergeCell ref="I29:J29"/>
    <mergeCell ref="G13:G28"/>
    <mergeCell ref="G40:G50"/>
    <mergeCell ref="H40:H50"/>
    <mergeCell ref="I40:J50"/>
    <mergeCell ref="K40:K50"/>
    <mergeCell ref="L40:L50"/>
    <mergeCell ref="L31:L37"/>
    <mergeCell ref="B223:B224"/>
    <mergeCell ref="C223:J224"/>
    <mergeCell ref="G6:J6"/>
    <mergeCell ref="K6:Q6"/>
    <mergeCell ref="E13:E28"/>
    <mergeCell ref="B7:C8"/>
    <mergeCell ref="E7:E8"/>
    <mergeCell ref="B9:C9"/>
    <mergeCell ref="B79:B85"/>
    <mergeCell ref="C79:C85"/>
    <mergeCell ref="D79:D85"/>
    <mergeCell ref="E79:E85"/>
    <mergeCell ref="F79:F85"/>
    <mergeCell ref="G53:G67"/>
    <mergeCell ref="H53:H67"/>
    <mergeCell ref="I53:J67"/>
    <mergeCell ref="K53:K67"/>
    <mergeCell ref="L53:L67"/>
    <mergeCell ref="I68:J68"/>
    <mergeCell ref="G70:G76"/>
    <mergeCell ref="H70:H76"/>
    <mergeCell ref="I70:J76"/>
    <mergeCell ref="K70:K76"/>
    <mergeCell ref="L70:L76"/>
    <mergeCell ref="R40:R50"/>
    <mergeCell ref="T40:T50"/>
    <mergeCell ref="V40:V50"/>
    <mergeCell ref="X40:X50"/>
    <mergeCell ref="Z40:Z50"/>
    <mergeCell ref="AB40:AB50"/>
    <mergeCell ref="AD40:AD50"/>
    <mergeCell ref="AF40:AF50"/>
    <mergeCell ref="AJ40:AJ49"/>
    <mergeCell ref="R53:R67"/>
    <mergeCell ref="T53:T67"/>
    <mergeCell ref="V53:V67"/>
    <mergeCell ref="X53:X67"/>
    <mergeCell ref="Z53:Z67"/>
    <mergeCell ref="AB53:AB67"/>
    <mergeCell ref="AD53:AD67"/>
    <mergeCell ref="AF53:AF67"/>
    <mergeCell ref="AJ53:AJ66"/>
    <mergeCell ref="R70:R76"/>
    <mergeCell ref="T70:T76"/>
    <mergeCell ref="V70:V76"/>
    <mergeCell ref="X70:X76"/>
    <mergeCell ref="Z70:Z76"/>
    <mergeCell ref="AB70:AB76"/>
    <mergeCell ref="AD70:AD76"/>
    <mergeCell ref="AF70:AF76"/>
    <mergeCell ref="AJ70:AJ75"/>
    <mergeCell ref="AF88:AF94"/>
    <mergeCell ref="AJ88:AJ93"/>
    <mergeCell ref="I95:J95"/>
    <mergeCell ref="A87:A94"/>
    <mergeCell ref="Z79:Z85"/>
    <mergeCell ref="AB79:AB85"/>
    <mergeCell ref="AD79:AD85"/>
    <mergeCell ref="AF79:AF85"/>
    <mergeCell ref="AJ79:AJ84"/>
    <mergeCell ref="I86:J86"/>
    <mergeCell ref="G79:G85"/>
    <mergeCell ref="H79:H85"/>
    <mergeCell ref="I79:J85"/>
    <mergeCell ref="K79:K85"/>
    <mergeCell ref="L79:L85"/>
    <mergeCell ref="R79:R85"/>
    <mergeCell ref="T79:T85"/>
    <mergeCell ref="V79:V85"/>
    <mergeCell ref="X79:X85"/>
    <mergeCell ref="A78:A85"/>
    <mergeCell ref="B88:B94"/>
    <mergeCell ref="C88:C94"/>
    <mergeCell ref="D88:D94"/>
    <mergeCell ref="E88:E94"/>
    <mergeCell ref="AF133:AF139"/>
    <mergeCell ref="AJ133:AJ138"/>
    <mergeCell ref="K133:K139"/>
    <mergeCell ref="L133:L139"/>
    <mergeCell ref="R133:R139"/>
    <mergeCell ref="T133:T139"/>
    <mergeCell ref="V133:V139"/>
    <mergeCell ref="X133:X139"/>
    <mergeCell ref="Z133:Z139"/>
    <mergeCell ref="AB133:AB139"/>
    <mergeCell ref="AD133:AD139"/>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V169:V175"/>
    <mergeCell ref="X169:X175"/>
    <mergeCell ref="Z169:Z175"/>
    <mergeCell ref="AB169:AB175"/>
    <mergeCell ref="AD169:AD175"/>
    <mergeCell ref="AF142:AF148"/>
    <mergeCell ref="AJ142:AJ147"/>
    <mergeCell ref="I149:J149"/>
    <mergeCell ref="K142:K148"/>
    <mergeCell ref="L142:L148"/>
    <mergeCell ref="R142:R148"/>
    <mergeCell ref="T142:T148"/>
    <mergeCell ref="V142:V148"/>
    <mergeCell ref="X142:X148"/>
    <mergeCell ref="Z142:Z148"/>
    <mergeCell ref="AB142:AB148"/>
    <mergeCell ref="AD142:AD148"/>
    <mergeCell ref="T178:T184"/>
    <mergeCell ref="V178:V184"/>
    <mergeCell ref="X178:X184"/>
    <mergeCell ref="Z178:Z184"/>
    <mergeCell ref="AB178:AB184"/>
    <mergeCell ref="AD178:AD184"/>
    <mergeCell ref="I176:J176"/>
    <mergeCell ref="AJ160:AJ165"/>
    <mergeCell ref="I167:J167"/>
    <mergeCell ref="K160:K166"/>
    <mergeCell ref="L160:L166"/>
    <mergeCell ref="R160:R166"/>
    <mergeCell ref="T160:T166"/>
    <mergeCell ref="V160:V166"/>
    <mergeCell ref="X160:X166"/>
    <mergeCell ref="Z160:Z166"/>
    <mergeCell ref="AB160:AB166"/>
    <mergeCell ref="AD160:AD166"/>
    <mergeCell ref="AF169:AF175"/>
    <mergeCell ref="AJ169:AJ174"/>
    <mergeCell ref="K169:K175"/>
    <mergeCell ref="L169:L175"/>
    <mergeCell ref="R169:R175"/>
    <mergeCell ref="T169:T175"/>
    <mergeCell ref="AF31:AF37"/>
    <mergeCell ref="AJ31:AJ36"/>
    <mergeCell ref="I38:J38"/>
    <mergeCell ref="K214:K220"/>
    <mergeCell ref="L214:L220"/>
    <mergeCell ref="R214:R220"/>
    <mergeCell ref="T214:T220"/>
    <mergeCell ref="V214:V220"/>
    <mergeCell ref="X214:X220"/>
    <mergeCell ref="Z214:Z220"/>
    <mergeCell ref="AB214:AB220"/>
    <mergeCell ref="AD214:AD220"/>
    <mergeCell ref="I212:J212"/>
    <mergeCell ref="AF196:AF202"/>
    <mergeCell ref="AJ196:AJ201"/>
    <mergeCell ref="I203:J203"/>
    <mergeCell ref="K196:K202"/>
    <mergeCell ref="L196:L202"/>
    <mergeCell ref="R196:R202"/>
    <mergeCell ref="T196:T202"/>
    <mergeCell ref="V196:V202"/>
    <mergeCell ref="X196:X202"/>
    <mergeCell ref="Z196:Z202"/>
    <mergeCell ref="AB196:AB202"/>
    <mergeCell ref="R31:R37"/>
    <mergeCell ref="T31:T37"/>
    <mergeCell ref="V31:V37"/>
    <mergeCell ref="X31:X37"/>
    <mergeCell ref="Z31:Z37"/>
    <mergeCell ref="AB31:AB37"/>
    <mergeCell ref="AD31:AD37"/>
    <mergeCell ref="I221:J221"/>
    <mergeCell ref="A30:A37"/>
    <mergeCell ref="B31:B37"/>
    <mergeCell ref="C31:C37"/>
    <mergeCell ref="D31:D37"/>
    <mergeCell ref="E31:E37"/>
    <mergeCell ref="F31:F37"/>
    <mergeCell ref="G31:G37"/>
    <mergeCell ref="H31:H37"/>
    <mergeCell ref="I31:J37"/>
    <mergeCell ref="I194:J194"/>
    <mergeCell ref="I185:J185"/>
    <mergeCell ref="I158:J158"/>
    <mergeCell ref="I140:J140"/>
    <mergeCell ref="I122:J122"/>
    <mergeCell ref="I113:J113"/>
    <mergeCell ref="I51:J51"/>
    <mergeCell ref="I77:J77"/>
    <mergeCell ref="A52:A67"/>
    <mergeCell ref="B53:B67"/>
    <mergeCell ref="C53:C67"/>
    <mergeCell ref="D53:D67"/>
    <mergeCell ref="E53:E67"/>
    <mergeCell ref="F53:F67"/>
    <mergeCell ref="H88:H94"/>
    <mergeCell ref="I88:J94"/>
    <mergeCell ref="A69:A76"/>
    <mergeCell ref="B70:B76"/>
    <mergeCell ref="C70:C76"/>
    <mergeCell ref="D70:D76"/>
    <mergeCell ref="E70:E76"/>
    <mergeCell ref="F70:F76"/>
    <mergeCell ref="R88:R94"/>
    <mergeCell ref="T88:T94"/>
    <mergeCell ref="V88:V94"/>
    <mergeCell ref="AF214:AF220"/>
    <mergeCell ref="AJ214:AJ219"/>
    <mergeCell ref="AD196:AD202"/>
    <mergeCell ref="AF205:AF211"/>
    <mergeCell ref="AJ205:AJ210"/>
    <mergeCell ref="K205:K211"/>
    <mergeCell ref="L205:L211"/>
    <mergeCell ref="R205:R211"/>
    <mergeCell ref="T205:T211"/>
    <mergeCell ref="V205:V211"/>
    <mergeCell ref="X205:X211"/>
    <mergeCell ref="Z205:Z211"/>
    <mergeCell ref="AB205:AB211"/>
    <mergeCell ref="AD205:AD211"/>
    <mergeCell ref="AF178:AF184"/>
    <mergeCell ref="AJ178:AJ183"/>
    <mergeCell ref="K178:K184"/>
    <mergeCell ref="X88:X94"/>
    <mergeCell ref="Z88:Z94"/>
    <mergeCell ref="L178:L184"/>
    <mergeCell ref="R178:R184"/>
    <mergeCell ref="AB88:AB94"/>
    <mergeCell ref="AD88:AD94"/>
    <mergeCell ref="A96:A103"/>
    <mergeCell ref="B97:B103"/>
    <mergeCell ref="C97:C103"/>
    <mergeCell ref="D97:D103"/>
    <mergeCell ref="E97:E103"/>
    <mergeCell ref="F97:F103"/>
    <mergeCell ref="G97:G103"/>
    <mergeCell ref="H97:H103"/>
    <mergeCell ref="I97:J103"/>
    <mergeCell ref="K97:K103"/>
    <mergeCell ref="L97:L103"/>
    <mergeCell ref="R97:R103"/>
    <mergeCell ref="T97:T103"/>
    <mergeCell ref="V97:V103"/>
    <mergeCell ref="X97:X103"/>
    <mergeCell ref="Z97:Z103"/>
    <mergeCell ref="AB97:AB103"/>
    <mergeCell ref="AD97:AD103"/>
    <mergeCell ref="F88:F94"/>
    <mergeCell ref="G88:G94"/>
    <mergeCell ref="K88:K94"/>
    <mergeCell ref="L88:L94"/>
    <mergeCell ref="AJ97:AJ102"/>
    <mergeCell ref="A105:A112"/>
    <mergeCell ref="B106:B112"/>
    <mergeCell ref="C106:C112"/>
    <mergeCell ref="D106:D112"/>
    <mergeCell ref="E106:E112"/>
    <mergeCell ref="F106:F112"/>
    <mergeCell ref="G106:G112"/>
    <mergeCell ref="H106:H112"/>
    <mergeCell ref="I106:J112"/>
    <mergeCell ref="I104:J104"/>
    <mergeCell ref="AF106:AF112"/>
    <mergeCell ref="AJ106:AJ111"/>
    <mergeCell ref="K106:K112"/>
    <mergeCell ref="L106:L112"/>
    <mergeCell ref="R106:R112"/>
    <mergeCell ref="T106:T112"/>
    <mergeCell ref="V106:V112"/>
    <mergeCell ref="X106:X112"/>
    <mergeCell ref="Z106:Z112"/>
    <mergeCell ref="AB106:AB112"/>
    <mergeCell ref="AD106:AD112"/>
    <mergeCell ref="B115:B121"/>
    <mergeCell ref="C115:C121"/>
    <mergeCell ref="D115:D121"/>
    <mergeCell ref="E115:E121"/>
    <mergeCell ref="F115:F121"/>
    <mergeCell ref="G115:G121"/>
    <mergeCell ref="H115:H121"/>
    <mergeCell ref="I115:J121"/>
    <mergeCell ref="AF97:AF103"/>
    <mergeCell ref="AD115:AD121"/>
    <mergeCell ref="F133:F139"/>
    <mergeCell ref="G133:G139"/>
    <mergeCell ref="H133:H139"/>
    <mergeCell ref="I133:J139"/>
    <mergeCell ref="AF115:AF121"/>
    <mergeCell ref="AJ115:AJ120"/>
    <mergeCell ref="A123:A130"/>
    <mergeCell ref="B124:B130"/>
    <mergeCell ref="C124:C130"/>
    <mergeCell ref="D124:D130"/>
    <mergeCell ref="E124:E130"/>
    <mergeCell ref="F124:F130"/>
    <mergeCell ref="G124:G130"/>
    <mergeCell ref="H124:H130"/>
    <mergeCell ref="I124:J130"/>
    <mergeCell ref="K115:K121"/>
    <mergeCell ref="L115:L121"/>
    <mergeCell ref="R115:R121"/>
    <mergeCell ref="T115:T121"/>
    <mergeCell ref="V115:V121"/>
    <mergeCell ref="X115:X121"/>
    <mergeCell ref="Z115:Z121"/>
    <mergeCell ref="AB115:AB121"/>
    <mergeCell ref="A114:A121"/>
    <mergeCell ref="A132:A139"/>
    <mergeCell ref="B133:B139"/>
    <mergeCell ref="C133:C139"/>
    <mergeCell ref="D133:D139"/>
    <mergeCell ref="AD151:AD157"/>
    <mergeCell ref="A150:A157"/>
    <mergeCell ref="B151:B157"/>
    <mergeCell ref="C151:C157"/>
    <mergeCell ref="D151:D157"/>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E133:E139"/>
    <mergeCell ref="F169:F175"/>
    <mergeCell ref="G169:G175"/>
    <mergeCell ref="H169:H175"/>
    <mergeCell ref="I169:J175"/>
    <mergeCell ref="AF151:AF157"/>
    <mergeCell ref="AJ151:AJ156"/>
    <mergeCell ref="A159:A166"/>
    <mergeCell ref="B160:B166"/>
    <mergeCell ref="C160:C166"/>
    <mergeCell ref="D160:D166"/>
    <mergeCell ref="E160:E166"/>
    <mergeCell ref="F160:F166"/>
    <mergeCell ref="G160:G166"/>
    <mergeCell ref="H160:H166"/>
    <mergeCell ref="I160:J166"/>
    <mergeCell ref="K151:K157"/>
    <mergeCell ref="L151:L157"/>
    <mergeCell ref="R151:R157"/>
    <mergeCell ref="T151:T157"/>
    <mergeCell ref="V151:V157"/>
    <mergeCell ref="X151:X157"/>
    <mergeCell ref="Z151:Z157"/>
    <mergeCell ref="AB151:AB157"/>
    <mergeCell ref="AF160:AF166"/>
    <mergeCell ref="A168:A175"/>
    <mergeCell ref="B169:B175"/>
    <mergeCell ref="C169:C175"/>
    <mergeCell ref="D169:D175"/>
    <mergeCell ref="AD187:AD193"/>
    <mergeCell ref="A186:A193"/>
    <mergeCell ref="B187:B193"/>
    <mergeCell ref="C187:C193"/>
    <mergeCell ref="D187:D193"/>
    <mergeCell ref="E187:E193"/>
    <mergeCell ref="F187:F193"/>
    <mergeCell ref="G187:G193"/>
    <mergeCell ref="H187:H193"/>
    <mergeCell ref="I187:J193"/>
    <mergeCell ref="A177:A184"/>
    <mergeCell ref="B178:B184"/>
    <mergeCell ref="C178:C184"/>
    <mergeCell ref="D178:D184"/>
    <mergeCell ref="E178:E184"/>
    <mergeCell ref="F178:F184"/>
    <mergeCell ref="G178:G184"/>
    <mergeCell ref="H178:H184"/>
    <mergeCell ref="I178:J184"/>
    <mergeCell ref="E169:E175"/>
    <mergeCell ref="AF187:AF193"/>
    <mergeCell ref="AJ187:AJ192"/>
    <mergeCell ref="A195:A202"/>
    <mergeCell ref="B196:B202"/>
    <mergeCell ref="C196:C202"/>
    <mergeCell ref="D196:D202"/>
    <mergeCell ref="E196:E202"/>
    <mergeCell ref="F196:F202"/>
    <mergeCell ref="G196:G202"/>
    <mergeCell ref="H196:H202"/>
    <mergeCell ref="I196:J202"/>
    <mergeCell ref="K187:K193"/>
    <mergeCell ref="L187:L193"/>
    <mergeCell ref="R187:R193"/>
    <mergeCell ref="T187:T193"/>
    <mergeCell ref="V187:V193"/>
    <mergeCell ref="X187:X193"/>
    <mergeCell ref="Z187:Z193"/>
    <mergeCell ref="AB187:AB193"/>
    <mergeCell ref="F214:F220"/>
    <mergeCell ref="G214:G220"/>
    <mergeCell ref="H214:H220"/>
    <mergeCell ref="I214:J220"/>
    <mergeCell ref="E205:E211"/>
    <mergeCell ref="F205:F211"/>
    <mergeCell ref="G205:G211"/>
    <mergeCell ref="H205:H211"/>
    <mergeCell ref="I205:J211"/>
    <mergeCell ref="A204:A211"/>
    <mergeCell ref="B205:B211"/>
    <mergeCell ref="C205:C211"/>
    <mergeCell ref="D205:D211"/>
    <mergeCell ref="A213:A220"/>
    <mergeCell ref="B214:B220"/>
    <mergeCell ref="C214:C220"/>
    <mergeCell ref="D214:D220"/>
    <mergeCell ref="E214:E220"/>
  </mergeCells>
  <dataValidations count="4">
    <dataValidation type="list" allowBlank="1" showInputMessage="1" showErrorMessage="1" sqref="WVM983179 WLQ983179 WBU983179 VRY983179 VIC983179 UYG983179 UOK983179 UEO983179 TUS983179 TKW983179 TBA983179 SRE983179 SHI983179 RXM983179 RNQ983179 RDU983179 QTY983179 QKC983179 QAG983179 PQK983179 PGO983179 OWS983179 OMW983179 ODA983179 NTE983179 NJI983179 MZM983179 MPQ983179 MFU983179 LVY983179 LMC983179 LCG983179 KSK983179 KIO983179 JYS983179 JOW983179 JFA983179 IVE983179 ILI983179 IBM983179 HRQ983179 HHU983179 GXY983179 GOC983179 GEG983179 FUK983179 FKO983179 FAS983179 EQW983179 EHA983179 DXE983179 DNI983179 DDM983179 CTQ983179 CJU983179 BZY983179 BQC983179 BGG983179 AWK983179 AMO983179 ACS983179 SW983179 JA983179 B983179 WVM917643 WLQ917643 WBU917643 VRY917643 VIC917643 UYG917643 UOK917643 UEO917643 TUS917643 TKW917643 TBA917643 SRE917643 SHI917643 RXM917643 RNQ917643 RDU917643 QTY917643 QKC917643 QAG917643 PQK917643 PGO917643 OWS917643 OMW917643 ODA917643 NTE917643 NJI917643 MZM917643 MPQ917643 MFU917643 LVY917643 LMC917643 LCG917643 KSK917643 KIO917643 JYS917643 JOW917643 JFA917643 IVE917643 ILI917643 IBM917643 HRQ917643 HHU917643 GXY917643 GOC917643 GEG917643 FUK917643 FKO917643 FAS917643 EQW917643 EHA917643 DXE917643 DNI917643 DDM917643 CTQ917643 CJU917643 BZY917643 BQC917643 BGG917643 AWK917643 AMO917643 ACS917643 SW917643 JA917643 B917643 WVM852107 WLQ852107 WBU852107 VRY852107 VIC852107 UYG852107 UOK852107 UEO852107 TUS852107 TKW852107 TBA852107 SRE852107 SHI852107 RXM852107 RNQ852107 RDU852107 QTY852107 QKC852107 QAG852107 PQK852107 PGO852107 OWS852107 OMW852107 ODA852107 NTE852107 NJI852107 MZM852107 MPQ852107 MFU852107 LVY852107 LMC852107 LCG852107 KSK852107 KIO852107 JYS852107 JOW852107 JFA852107 IVE852107 ILI852107 IBM852107 HRQ852107 HHU852107 GXY852107 GOC852107 GEG852107 FUK852107 FKO852107 FAS852107 EQW852107 EHA852107 DXE852107 DNI852107 DDM852107 CTQ852107 CJU852107 BZY852107 BQC852107 BGG852107 AWK852107 AMO852107 ACS852107 SW852107 JA852107 B852107 WVM786571 WLQ786571 WBU786571 VRY786571 VIC786571 UYG786571 UOK786571 UEO786571 TUS786571 TKW786571 TBA786571 SRE786571 SHI786571 RXM786571 RNQ786571 RDU786571 QTY786571 QKC786571 QAG786571 PQK786571 PGO786571 OWS786571 OMW786571 ODA786571 NTE786571 NJI786571 MZM786571 MPQ786571 MFU786571 LVY786571 LMC786571 LCG786571 KSK786571 KIO786571 JYS786571 JOW786571 JFA786571 IVE786571 ILI786571 IBM786571 HRQ786571 HHU786571 GXY786571 GOC786571 GEG786571 FUK786571 FKO786571 FAS786571 EQW786571 EHA786571 DXE786571 DNI786571 DDM786571 CTQ786571 CJU786571 BZY786571 BQC786571 BGG786571 AWK786571 AMO786571 ACS786571 SW786571 JA786571 B786571 WVM721035 WLQ721035 WBU721035 VRY721035 VIC721035 UYG721035 UOK721035 UEO721035 TUS721035 TKW721035 TBA721035 SRE721035 SHI721035 RXM721035 RNQ721035 RDU721035 QTY721035 QKC721035 QAG721035 PQK721035 PGO721035 OWS721035 OMW721035 ODA721035 NTE721035 NJI721035 MZM721035 MPQ721035 MFU721035 LVY721035 LMC721035 LCG721035 KSK721035 KIO721035 JYS721035 JOW721035 JFA721035 IVE721035 ILI721035 IBM721035 HRQ721035 HHU721035 GXY721035 GOC721035 GEG721035 FUK721035 FKO721035 FAS721035 EQW721035 EHA721035 DXE721035 DNI721035 DDM721035 CTQ721035 CJU721035 BZY721035 BQC721035 BGG721035 AWK721035 AMO721035 ACS721035 SW721035 JA721035 B721035 WVM655499 WLQ655499 WBU655499 VRY655499 VIC655499 UYG655499 UOK655499 UEO655499 TUS655499 TKW655499 TBA655499 SRE655499 SHI655499 RXM655499 RNQ655499 RDU655499 QTY655499 QKC655499 QAG655499 PQK655499 PGO655499 OWS655499 OMW655499 ODA655499 NTE655499 NJI655499 MZM655499 MPQ655499 MFU655499 LVY655499 LMC655499 LCG655499 KSK655499 KIO655499 JYS655499 JOW655499 JFA655499 IVE655499 ILI655499 IBM655499 HRQ655499 HHU655499 GXY655499 GOC655499 GEG655499 FUK655499 FKO655499 FAS655499 EQW655499 EHA655499 DXE655499 DNI655499 DDM655499 CTQ655499 CJU655499 BZY655499 BQC655499 BGG655499 AWK655499 AMO655499 ACS655499 SW655499 JA655499 B655499 WVM589963 WLQ589963 WBU589963 VRY589963 VIC589963 UYG589963 UOK589963 UEO589963 TUS589963 TKW589963 TBA589963 SRE589963 SHI589963 RXM589963 RNQ589963 RDU589963 QTY589963 QKC589963 QAG589963 PQK589963 PGO589963 OWS589963 OMW589963 ODA589963 NTE589963 NJI589963 MZM589963 MPQ589963 MFU589963 LVY589963 LMC589963 LCG589963 KSK589963 KIO589963 JYS589963 JOW589963 JFA589963 IVE589963 ILI589963 IBM589963 HRQ589963 HHU589963 GXY589963 GOC589963 GEG589963 FUK589963 FKO589963 FAS589963 EQW589963 EHA589963 DXE589963 DNI589963 DDM589963 CTQ589963 CJU589963 BZY589963 BQC589963 BGG589963 AWK589963 AMO589963 ACS589963 SW589963 JA589963 B589963 WVM524427 WLQ524427 WBU524427 VRY524427 VIC524427 UYG524427 UOK524427 UEO524427 TUS524427 TKW524427 TBA524427 SRE524427 SHI524427 RXM524427 RNQ524427 RDU524427 QTY524427 QKC524427 QAG524427 PQK524427 PGO524427 OWS524427 OMW524427 ODA524427 NTE524427 NJI524427 MZM524427 MPQ524427 MFU524427 LVY524427 LMC524427 LCG524427 KSK524427 KIO524427 JYS524427 JOW524427 JFA524427 IVE524427 ILI524427 IBM524427 HRQ524427 HHU524427 GXY524427 GOC524427 GEG524427 FUK524427 FKO524427 FAS524427 EQW524427 EHA524427 DXE524427 DNI524427 DDM524427 CTQ524427 CJU524427 BZY524427 BQC524427 BGG524427 AWK524427 AMO524427 ACS524427 SW524427 JA524427 B524427 WVM458891 WLQ458891 WBU458891 VRY458891 VIC458891 UYG458891 UOK458891 UEO458891 TUS458891 TKW458891 TBA458891 SRE458891 SHI458891 RXM458891 RNQ458891 RDU458891 QTY458891 QKC458891 QAG458891 PQK458891 PGO458891 OWS458891 OMW458891 ODA458891 NTE458891 NJI458891 MZM458891 MPQ458891 MFU458891 LVY458891 LMC458891 LCG458891 KSK458891 KIO458891 JYS458891 JOW458891 JFA458891 IVE458891 ILI458891 IBM458891 HRQ458891 HHU458891 GXY458891 GOC458891 GEG458891 FUK458891 FKO458891 FAS458891 EQW458891 EHA458891 DXE458891 DNI458891 DDM458891 CTQ458891 CJU458891 BZY458891 BQC458891 BGG458891 AWK458891 AMO458891 ACS458891 SW458891 JA458891 B458891 WVM393355 WLQ393355 WBU393355 VRY393355 VIC393355 UYG393355 UOK393355 UEO393355 TUS393355 TKW393355 TBA393355 SRE393355 SHI393355 RXM393355 RNQ393355 RDU393355 QTY393355 QKC393355 QAG393355 PQK393355 PGO393355 OWS393355 OMW393355 ODA393355 NTE393355 NJI393355 MZM393355 MPQ393355 MFU393355 LVY393355 LMC393355 LCG393355 KSK393355 KIO393355 JYS393355 JOW393355 JFA393355 IVE393355 ILI393355 IBM393355 HRQ393355 HHU393355 GXY393355 GOC393355 GEG393355 FUK393355 FKO393355 FAS393355 EQW393355 EHA393355 DXE393355 DNI393355 DDM393355 CTQ393355 CJU393355 BZY393355 BQC393355 BGG393355 AWK393355 AMO393355 ACS393355 SW393355 JA393355 B393355 WVM327819 WLQ327819 WBU327819 VRY327819 VIC327819 UYG327819 UOK327819 UEO327819 TUS327819 TKW327819 TBA327819 SRE327819 SHI327819 RXM327819 RNQ327819 RDU327819 QTY327819 QKC327819 QAG327819 PQK327819 PGO327819 OWS327819 OMW327819 ODA327819 NTE327819 NJI327819 MZM327819 MPQ327819 MFU327819 LVY327819 LMC327819 LCG327819 KSK327819 KIO327819 JYS327819 JOW327819 JFA327819 IVE327819 ILI327819 IBM327819 HRQ327819 HHU327819 GXY327819 GOC327819 GEG327819 FUK327819 FKO327819 FAS327819 EQW327819 EHA327819 DXE327819 DNI327819 DDM327819 CTQ327819 CJU327819 BZY327819 BQC327819 BGG327819 AWK327819 AMO327819 ACS327819 SW327819 JA327819 B327819 WVM262283 WLQ262283 WBU262283 VRY262283 VIC262283 UYG262283 UOK262283 UEO262283 TUS262283 TKW262283 TBA262283 SRE262283 SHI262283 RXM262283 RNQ262283 RDU262283 QTY262283 QKC262283 QAG262283 PQK262283 PGO262283 OWS262283 OMW262283 ODA262283 NTE262283 NJI262283 MZM262283 MPQ262283 MFU262283 LVY262283 LMC262283 LCG262283 KSK262283 KIO262283 JYS262283 JOW262283 JFA262283 IVE262283 ILI262283 IBM262283 HRQ262283 HHU262283 GXY262283 GOC262283 GEG262283 FUK262283 FKO262283 FAS262283 EQW262283 EHA262283 DXE262283 DNI262283 DDM262283 CTQ262283 CJU262283 BZY262283 BQC262283 BGG262283 AWK262283 AMO262283 ACS262283 SW262283 JA262283 B262283 WVM196747 WLQ196747 WBU196747 VRY196747 VIC196747 UYG196747 UOK196747 UEO196747 TUS196747 TKW196747 TBA196747 SRE196747 SHI196747 RXM196747 RNQ196747 RDU196747 QTY196747 QKC196747 QAG196747 PQK196747 PGO196747 OWS196747 OMW196747 ODA196747 NTE196747 NJI196747 MZM196747 MPQ196747 MFU196747 LVY196747 LMC196747 LCG196747 KSK196747 KIO196747 JYS196747 JOW196747 JFA196747 IVE196747 ILI196747 IBM196747 HRQ196747 HHU196747 GXY196747 GOC196747 GEG196747 FUK196747 FKO196747 FAS196747 EQW196747 EHA196747 DXE196747 DNI196747 DDM196747 CTQ196747 CJU196747 BZY196747 BQC196747 BGG196747 AWK196747 AMO196747 ACS196747 SW196747 JA196747 B196747 WVM131211 WLQ131211 WBU131211 VRY131211 VIC131211 UYG131211 UOK131211 UEO131211 TUS131211 TKW131211 TBA131211 SRE131211 SHI131211 RXM131211 RNQ131211 RDU131211 QTY131211 QKC131211 QAG131211 PQK131211 PGO131211 OWS131211 OMW131211 ODA131211 NTE131211 NJI131211 MZM131211 MPQ131211 MFU131211 LVY131211 LMC131211 LCG131211 KSK131211 KIO131211 JYS131211 JOW131211 JFA131211 IVE131211 ILI131211 IBM131211 HRQ131211 HHU131211 GXY131211 GOC131211 GEG131211 FUK131211 FKO131211 FAS131211 EQW131211 EHA131211 DXE131211 DNI131211 DDM131211 CTQ131211 CJU131211 BZY131211 BQC131211 BGG131211 AWK131211 AMO131211 ACS131211 SW131211 JA131211 B131211 WVM65675 WLQ65675 WBU65675 VRY65675 VIC65675 UYG65675 UOK65675 UEO65675 TUS65675 TKW65675 TBA65675 SRE65675 SHI65675 RXM65675 RNQ65675 RDU65675 QTY65675 QKC65675 QAG65675 PQK65675 PGO65675 OWS65675 OMW65675 ODA65675 NTE65675 NJI65675 MZM65675 MPQ65675 MFU65675 LVY65675 LMC65675 LCG65675 KSK65675 KIO65675 JYS65675 JOW65675 JFA65675 IVE65675 ILI65675 IBM65675 HRQ65675 HHU65675 GXY65675 GOC65675 GEG65675 FUK65675 FKO65675 FAS65675 EQW65675 EHA65675 DXE65675 DNI65675 DDM65675 CTQ65675 CJU65675 BZY65675 BQC65675 BGG65675 AWK65675 AMO65675 ACS65675 SW65675 JA65675 B6567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14:D220 D13:D28 D31:D37 D40:D50 D70:D76 D79:D85 D88:D94 D97:D103 D106:D112 D115:D121 D124:D130 D133:D139 D142:D148 D151:D157 D160:D166 D169:D175 D178:D184 D187:D193 D196:D202 D205:D211 D53:D67">
      <formula1>INDIRECT($D$9)</formula1>
    </dataValidation>
    <dataValidation type="list" allowBlank="1" showInputMessage="1" showErrorMessage="1" sqref="N3:P3">
      <formula1>$N$331:$N$335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WVX983173:WVZ983173 WMB983173:WMD983173 WCF983173:WCH983173 VSJ983173:VSL983173 VIN983173:VIP983173 UYR983173:UYT983173 UOV983173:UOX983173 UEZ983173:UFB983173 TVD983173:TVF983173 TLH983173:TLJ983173 TBL983173:TBN983173 SRP983173:SRR983173 SHT983173:SHV983173 RXX983173:RXZ983173 ROB983173:ROD983173 REF983173:REH983173 QUJ983173:QUL983173 QKN983173:QKP983173 QAR983173:QAT983173 PQV983173:PQX983173 PGZ983173:PHB983173 OXD983173:OXF983173 ONH983173:ONJ983173 ODL983173:ODN983173 NTP983173:NTR983173 NJT983173:NJV983173 MZX983173:MZZ983173 MQB983173:MQD983173 MGF983173:MGH983173 LWJ983173:LWL983173 LMN983173:LMP983173 LCR983173:LCT983173 KSV983173:KSX983173 KIZ983173:KJB983173 JZD983173:JZF983173 JPH983173:JPJ983173 JFL983173:JFN983173 IVP983173:IVR983173 ILT983173:ILV983173 IBX983173:IBZ983173 HSB983173:HSD983173 HIF983173:HIH983173 GYJ983173:GYL983173 GON983173:GOP983173 GER983173:GET983173 FUV983173:FUX983173 FKZ983173:FLB983173 FBD983173:FBF983173 ERH983173:ERJ983173 EHL983173:EHN983173 DXP983173:DXR983173 DNT983173:DNV983173 DDX983173:DDZ983173 CUB983173:CUD983173 CKF983173:CKH983173 CAJ983173:CAL983173 BQN983173:BQP983173 BGR983173:BGT983173 AWV983173:AWX983173 AMZ983173:ANB983173 ADD983173:ADF983173 TH983173:TJ983173 JL983173:JN983173 N983173:P983173 WVX917637:WVZ917637 WMB917637:WMD917637 WCF917637:WCH917637 VSJ917637:VSL917637 VIN917637:VIP917637 UYR917637:UYT917637 UOV917637:UOX917637 UEZ917637:UFB917637 TVD917637:TVF917637 TLH917637:TLJ917637 TBL917637:TBN917637 SRP917637:SRR917637 SHT917637:SHV917637 RXX917637:RXZ917637 ROB917637:ROD917637 REF917637:REH917637 QUJ917637:QUL917637 QKN917637:QKP917637 QAR917637:QAT917637 PQV917637:PQX917637 PGZ917637:PHB917637 OXD917637:OXF917637 ONH917637:ONJ917637 ODL917637:ODN917637 NTP917637:NTR917637 NJT917637:NJV917637 MZX917637:MZZ917637 MQB917637:MQD917637 MGF917637:MGH917637 LWJ917637:LWL917637 LMN917637:LMP917637 LCR917637:LCT917637 KSV917637:KSX917637 KIZ917637:KJB917637 JZD917637:JZF917637 JPH917637:JPJ917637 JFL917637:JFN917637 IVP917637:IVR917637 ILT917637:ILV917637 IBX917637:IBZ917637 HSB917637:HSD917637 HIF917637:HIH917637 GYJ917637:GYL917637 GON917637:GOP917637 GER917637:GET917637 FUV917637:FUX917637 FKZ917637:FLB917637 FBD917637:FBF917637 ERH917637:ERJ917637 EHL917637:EHN917637 DXP917637:DXR917637 DNT917637:DNV917637 DDX917637:DDZ917637 CUB917637:CUD917637 CKF917637:CKH917637 CAJ917637:CAL917637 BQN917637:BQP917637 BGR917637:BGT917637 AWV917637:AWX917637 AMZ917637:ANB917637 ADD917637:ADF917637 TH917637:TJ917637 JL917637:JN917637 N917637:P917637 WVX852101:WVZ852101 WMB852101:WMD852101 WCF852101:WCH852101 VSJ852101:VSL852101 VIN852101:VIP852101 UYR852101:UYT852101 UOV852101:UOX852101 UEZ852101:UFB852101 TVD852101:TVF852101 TLH852101:TLJ852101 TBL852101:TBN852101 SRP852101:SRR852101 SHT852101:SHV852101 RXX852101:RXZ852101 ROB852101:ROD852101 REF852101:REH852101 QUJ852101:QUL852101 QKN852101:QKP852101 QAR852101:QAT852101 PQV852101:PQX852101 PGZ852101:PHB852101 OXD852101:OXF852101 ONH852101:ONJ852101 ODL852101:ODN852101 NTP852101:NTR852101 NJT852101:NJV852101 MZX852101:MZZ852101 MQB852101:MQD852101 MGF852101:MGH852101 LWJ852101:LWL852101 LMN852101:LMP852101 LCR852101:LCT852101 KSV852101:KSX852101 KIZ852101:KJB852101 JZD852101:JZF852101 JPH852101:JPJ852101 JFL852101:JFN852101 IVP852101:IVR852101 ILT852101:ILV852101 IBX852101:IBZ852101 HSB852101:HSD852101 HIF852101:HIH852101 GYJ852101:GYL852101 GON852101:GOP852101 GER852101:GET852101 FUV852101:FUX852101 FKZ852101:FLB852101 FBD852101:FBF852101 ERH852101:ERJ852101 EHL852101:EHN852101 DXP852101:DXR852101 DNT852101:DNV852101 DDX852101:DDZ852101 CUB852101:CUD852101 CKF852101:CKH852101 CAJ852101:CAL852101 BQN852101:BQP852101 BGR852101:BGT852101 AWV852101:AWX852101 AMZ852101:ANB852101 ADD852101:ADF852101 TH852101:TJ852101 JL852101:JN852101 N852101:P852101 WVX786565:WVZ786565 WMB786565:WMD786565 WCF786565:WCH786565 VSJ786565:VSL786565 VIN786565:VIP786565 UYR786565:UYT786565 UOV786565:UOX786565 UEZ786565:UFB786565 TVD786565:TVF786565 TLH786565:TLJ786565 TBL786565:TBN786565 SRP786565:SRR786565 SHT786565:SHV786565 RXX786565:RXZ786565 ROB786565:ROD786565 REF786565:REH786565 QUJ786565:QUL786565 QKN786565:QKP786565 QAR786565:QAT786565 PQV786565:PQX786565 PGZ786565:PHB786565 OXD786565:OXF786565 ONH786565:ONJ786565 ODL786565:ODN786565 NTP786565:NTR786565 NJT786565:NJV786565 MZX786565:MZZ786565 MQB786565:MQD786565 MGF786565:MGH786565 LWJ786565:LWL786565 LMN786565:LMP786565 LCR786565:LCT786565 KSV786565:KSX786565 KIZ786565:KJB786565 JZD786565:JZF786565 JPH786565:JPJ786565 JFL786565:JFN786565 IVP786565:IVR786565 ILT786565:ILV786565 IBX786565:IBZ786565 HSB786565:HSD786565 HIF786565:HIH786565 GYJ786565:GYL786565 GON786565:GOP786565 GER786565:GET786565 FUV786565:FUX786565 FKZ786565:FLB786565 FBD786565:FBF786565 ERH786565:ERJ786565 EHL786565:EHN786565 DXP786565:DXR786565 DNT786565:DNV786565 DDX786565:DDZ786565 CUB786565:CUD786565 CKF786565:CKH786565 CAJ786565:CAL786565 BQN786565:BQP786565 BGR786565:BGT786565 AWV786565:AWX786565 AMZ786565:ANB786565 ADD786565:ADF786565 TH786565:TJ786565 JL786565:JN786565 N786565:P786565 WVX721029:WVZ721029 WMB721029:WMD721029 WCF721029:WCH721029 VSJ721029:VSL721029 VIN721029:VIP721029 UYR721029:UYT721029 UOV721029:UOX721029 UEZ721029:UFB721029 TVD721029:TVF721029 TLH721029:TLJ721029 TBL721029:TBN721029 SRP721029:SRR721029 SHT721029:SHV721029 RXX721029:RXZ721029 ROB721029:ROD721029 REF721029:REH721029 QUJ721029:QUL721029 QKN721029:QKP721029 QAR721029:QAT721029 PQV721029:PQX721029 PGZ721029:PHB721029 OXD721029:OXF721029 ONH721029:ONJ721029 ODL721029:ODN721029 NTP721029:NTR721029 NJT721029:NJV721029 MZX721029:MZZ721029 MQB721029:MQD721029 MGF721029:MGH721029 LWJ721029:LWL721029 LMN721029:LMP721029 LCR721029:LCT721029 KSV721029:KSX721029 KIZ721029:KJB721029 JZD721029:JZF721029 JPH721029:JPJ721029 JFL721029:JFN721029 IVP721029:IVR721029 ILT721029:ILV721029 IBX721029:IBZ721029 HSB721029:HSD721029 HIF721029:HIH721029 GYJ721029:GYL721029 GON721029:GOP721029 GER721029:GET721029 FUV721029:FUX721029 FKZ721029:FLB721029 FBD721029:FBF721029 ERH721029:ERJ721029 EHL721029:EHN721029 DXP721029:DXR721029 DNT721029:DNV721029 DDX721029:DDZ721029 CUB721029:CUD721029 CKF721029:CKH721029 CAJ721029:CAL721029 BQN721029:BQP721029 BGR721029:BGT721029 AWV721029:AWX721029 AMZ721029:ANB721029 ADD721029:ADF721029 TH721029:TJ721029 JL721029:JN721029 N721029:P721029 WVX655493:WVZ655493 WMB655493:WMD655493 WCF655493:WCH655493 VSJ655493:VSL655493 VIN655493:VIP655493 UYR655493:UYT655493 UOV655493:UOX655493 UEZ655493:UFB655493 TVD655493:TVF655493 TLH655493:TLJ655493 TBL655493:TBN655493 SRP655493:SRR655493 SHT655493:SHV655493 RXX655493:RXZ655493 ROB655493:ROD655493 REF655493:REH655493 QUJ655493:QUL655493 QKN655493:QKP655493 QAR655493:QAT655493 PQV655493:PQX655493 PGZ655493:PHB655493 OXD655493:OXF655493 ONH655493:ONJ655493 ODL655493:ODN655493 NTP655493:NTR655493 NJT655493:NJV655493 MZX655493:MZZ655493 MQB655493:MQD655493 MGF655493:MGH655493 LWJ655493:LWL655493 LMN655493:LMP655493 LCR655493:LCT655493 KSV655493:KSX655493 KIZ655493:KJB655493 JZD655493:JZF655493 JPH655493:JPJ655493 JFL655493:JFN655493 IVP655493:IVR655493 ILT655493:ILV655493 IBX655493:IBZ655493 HSB655493:HSD655493 HIF655493:HIH655493 GYJ655493:GYL655493 GON655493:GOP655493 GER655493:GET655493 FUV655493:FUX655493 FKZ655493:FLB655493 FBD655493:FBF655493 ERH655493:ERJ655493 EHL655493:EHN655493 DXP655493:DXR655493 DNT655493:DNV655493 DDX655493:DDZ655493 CUB655493:CUD655493 CKF655493:CKH655493 CAJ655493:CAL655493 BQN655493:BQP655493 BGR655493:BGT655493 AWV655493:AWX655493 AMZ655493:ANB655493 ADD655493:ADF655493 TH655493:TJ655493 JL655493:JN655493 N655493:P655493 WVX589957:WVZ589957 WMB589957:WMD589957 WCF589957:WCH589957 VSJ589957:VSL589957 VIN589957:VIP589957 UYR589957:UYT589957 UOV589957:UOX589957 UEZ589957:UFB589957 TVD589957:TVF589957 TLH589957:TLJ589957 TBL589957:TBN589957 SRP589957:SRR589957 SHT589957:SHV589957 RXX589957:RXZ589957 ROB589957:ROD589957 REF589957:REH589957 QUJ589957:QUL589957 QKN589957:QKP589957 QAR589957:QAT589957 PQV589957:PQX589957 PGZ589957:PHB589957 OXD589957:OXF589957 ONH589957:ONJ589957 ODL589957:ODN589957 NTP589957:NTR589957 NJT589957:NJV589957 MZX589957:MZZ589957 MQB589957:MQD589957 MGF589957:MGH589957 LWJ589957:LWL589957 LMN589957:LMP589957 LCR589957:LCT589957 KSV589957:KSX589957 KIZ589957:KJB589957 JZD589957:JZF589957 JPH589957:JPJ589957 JFL589957:JFN589957 IVP589957:IVR589957 ILT589957:ILV589957 IBX589957:IBZ589957 HSB589957:HSD589957 HIF589957:HIH589957 GYJ589957:GYL589957 GON589957:GOP589957 GER589957:GET589957 FUV589957:FUX589957 FKZ589957:FLB589957 FBD589957:FBF589957 ERH589957:ERJ589957 EHL589957:EHN589957 DXP589957:DXR589957 DNT589957:DNV589957 DDX589957:DDZ589957 CUB589957:CUD589957 CKF589957:CKH589957 CAJ589957:CAL589957 BQN589957:BQP589957 BGR589957:BGT589957 AWV589957:AWX589957 AMZ589957:ANB589957 ADD589957:ADF589957 TH589957:TJ589957 JL589957:JN589957 N589957:P589957 WVX524421:WVZ524421 WMB524421:WMD524421 WCF524421:WCH524421 VSJ524421:VSL524421 VIN524421:VIP524421 UYR524421:UYT524421 UOV524421:UOX524421 UEZ524421:UFB524421 TVD524421:TVF524421 TLH524421:TLJ524421 TBL524421:TBN524421 SRP524421:SRR524421 SHT524421:SHV524421 RXX524421:RXZ524421 ROB524421:ROD524421 REF524421:REH524421 QUJ524421:QUL524421 QKN524421:QKP524421 QAR524421:QAT524421 PQV524421:PQX524421 PGZ524421:PHB524421 OXD524421:OXF524421 ONH524421:ONJ524421 ODL524421:ODN524421 NTP524421:NTR524421 NJT524421:NJV524421 MZX524421:MZZ524421 MQB524421:MQD524421 MGF524421:MGH524421 LWJ524421:LWL524421 LMN524421:LMP524421 LCR524421:LCT524421 KSV524421:KSX524421 KIZ524421:KJB524421 JZD524421:JZF524421 JPH524421:JPJ524421 JFL524421:JFN524421 IVP524421:IVR524421 ILT524421:ILV524421 IBX524421:IBZ524421 HSB524421:HSD524421 HIF524421:HIH524421 GYJ524421:GYL524421 GON524421:GOP524421 GER524421:GET524421 FUV524421:FUX524421 FKZ524421:FLB524421 FBD524421:FBF524421 ERH524421:ERJ524421 EHL524421:EHN524421 DXP524421:DXR524421 DNT524421:DNV524421 DDX524421:DDZ524421 CUB524421:CUD524421 CKF524421:CKH524421 CAJ524421:CAL524421 BQN524421:BQP524421 BGR524421:BGT524421 AWV524421:AWX524421 AMZ524421:ANB524421 ADD524421:ADF524421 TH524421:TJ524421 JL524421:JN524421 N524421:P524421 WVX458885:WVZ458885 WMB458885:WMD458885 WCF458885:WCH458885 VSJ458885:VSL458885 VIN458885:VIP458885 UYR458885:UYT458885 UOV458885:UOX458885 UEZ458885:UFB458885 TVD458885:TVF458885 TLH458885:TLJ458885 TBL458885:TBN458885 SRP458885:SRR458885 SHT458885:SHV458885 RXX458885:RXZ458885 ROB458885:ROD458885 REF458885:REH458885 QUJ458885:QUL458885 QKN458885:QKP458885 QAR458885:QAT458885 PQV458885:PQX458885 PGZ458885:PHB458885 OXD458885:OXF458885 ONH458885:ONJ458885 ODL458885:ODN458885 NTP458885:NTR458885 NJT458885:NJV458885 MZX458885:MZZ458885 MQB458885:MQD458885 MGF458885:MGH458885 LWJ458885:LWL458885 LMN458885:LMP458885 LCR458885:LCT458885 KSV458885:KSX458885 KIZ458885:KJB458885 JZD458885:JZF458885 JPH458885:JPJ458885 JFL458885:JFN458885 IVP458885:IVR458885 ILT458885:ILV458885 IBX458885:IBZ458885 HSB458885:HSD458885 HIF458885:HIH458885 GYJ458885:GYL458885 GON458885:GOP458885 GER458885:GET458885 FUV458885:FUX458885 FKZ458885:FLB458885 FBD458885:FBF458885 ERH458885:ERJ458885 EHL458885:EHN458885 DXP458885:DXR458885 DNT458885:DNV458885 DDX458885:DDZ458885 CUB458885:CUD458885 CKF458885:CKH458885 CAJ458885:CAL458885 BQN458885:BQP458885 BGR458885:BGT458885 AWV458885:AWX458885 AMZ458885:ANB458885 ADD458885:ADF458885 TH458885:TJ458885 JL458885:JN458885 N458885:P458885 WVX393349:WVZ393349 WMB393349:WMD393349 WCF393349:WCH393349 VSJ393349:VSL393349 VIN393349:VIP393349 UYR393349:UYT393349 UOV393349:UOX393349 UEZ393349:UFB393349 TVD393349:TVF393349 TLH393349:TLJ393349 TBL393349:TBN393349 SRP393349:SRR393349 SHT393349:SHV393349 RXX393349:RXZ393349 ROB393349:ROD393349 REF393349:REH393349 QUJ393349:QUL393349 QKN393349:QKP393349 QAR393349:QAT393349 PQV393349:PQX393349 PGZ393349:PHB393349 OXD393349:OXF393349 ONH393349:ONJ393349 ODL393349:ODN393349 NTP393349:NTR393349 NJT393349:NJV393349 MZX393349:MZZ393349 MQB393349:MQD393349 MGF393349:MGH393349 LWJ393349:LWL393349 LMN393349:LMP393349 LCR393349:LCT393349 KSV393349:KSX393349 KIZ393349:KJB393349 JZD393349:JZF393349 JPH393349:JPJ393349 JFL393349:JFN393349 IVP393349:IVR393349 ILT393349:ILV393349 IBX393349:IBZ393349 HSB393349:HSD393349 HIF393349:HIH393349 GYJ393349:GYL393349 GON393349:GOP393349 GER393349:GET393349 FUV393349:FUX393349 FKZ393349:FLB393349 FBD393349:FBF393349 ERH393349:ERJ393349 EHL393349:EHN393349 DXP393349:DXR393349 DNT393349:DNV393349 DDX393349:DDZ393349 CUB393349:CUD393349 CKF393349:CKH393349 CAJ393349:CAL393349 BQN393349:BQP393349 BGR393349:BGT393349 AWV393349:AWX393349 AMZ393349:ANB393349 ADD393349:ADF393349 TH393349:TJ393349 JL393349:JN393349 N393349:P393349 WVX327813:WVZ327813 WMB327813:WMD327813 WCF327813:WCH327813 VSJ327813:VSL327813 VIN327813:VIP327813 UYR327813:UYT327813 UOV327813:UOX327813 UEZ327813:UFB327813 TVD327813:TVF327813 TLH327813:TLJ327813 TBL327813:TBN327813 SRP327813:SRR327813 SHT327813:SHV327813 RXX327813:RXZ327813 ROB327813:ROD327813 REF327813:REH327813 QUJ327813:QUL327813 QKN327813:QKP327813 QAR327813:QAT327813 PQV327813:PQX327813 PGZ327813:PHB327813 OXD327813:OXF327813 ONH327813:ONJ327813 ODL327813:ODN327813 NTP327813:NTR327813 NJT327813:NJV327813 MZX327813:MZZ327813 MQB327813:MQD327813 MGF327813:MGH327813 LWJ327813:LWL327813 LMN327813:LMP327813 LCR327813:LCT327813 KSV327813:KSX327813 KIZ327813:KJB327813 JZD327813:JZF327813 JPH327813:JPJ327813 JFL327813:JFN327813 IVP327813:IVR327813 ILT327813:ILV327813 IBX327813:IBZ327813 HSB327813:HSD327813 HIF327813:HIH327813 GYJ327813:GYL327813 GON327813:GOP327813 GER327813:GET327813 FUV327813:FUX327813 FKZ327813:FLB327813 FBD327813:FBF327813 ERH327813:ERJ327813 EHL327813:EHN327813 DXP327813:DXR327813 DNT327813:DNV327813 DDX327813:DDZ327813 CUB327813:CUD327813 CKF327813:CKH327813 CAJ327813:CAL327813 BQN327813:BQP327813 BGR327813:BGT327813 AWV327813:AWX327813 AMZ327813:ANB327813 ADD327813:ADF327813 TH327813:TJ327813 JL327813:JN327813 N327813:P327813 WVX262277:WVZ262277 WMB262277:WMD262277 WCF262277:WCH262277 VSJ262277:VSL262277 VIN262277:VIP262277 UYR262277:UYT262277 UOV262277:UOX262277 UEZ262277:UFB262277 TVD262277:TVF262277 TLH262277:TLJ262277 TBL262277:TBN262277 SRP262277:SRR262277 SHT262277:SHV262277 RXX262277:RXZ262277 ROB262277:ROD262277 REF262277:REH262277 QUJ262277:QUL262277 QKN262277:QKP262277 QAR262277:QAT262277 PQV262277:PQX262277 PGZ262277:PHB262277 OXD262277:OXF262277 ONH262277:ONJ262277 ODL262277:ODN262277 NTP262277:NTR262277 NJT262277:NJV262277 MZX262277:MZZ262277 MQB262277:MQD262277 MGF262277:MGH262277 LWJ262277:LWL262277 LMN262277:LMP262277 LCR262277:LCT262277 KSV262277:KSX262277 KIZ262277:KJB262277 JZD262277:JZF262277 JPH262277:JPJ262277 JFL262277:JFN262277 IVP262277:IVR262277 ILT262277:ILV262277 IBX262277:IBZ262277 HSB262277:HSD262277 HIF262277:HIH262277 GYJ262277:GYL262277 GON262277:GOP262277 GER262277:GET262277 FUV262277:FUX262277 FKZ262277:FLB262277 FBD262277:FBF262277 ERH262277:ERJ262277 EHL262277:EHN262277 DXP262277:DXR262277 DNT262277:DNV262277 DDX262277:DDZ262277 CUB262277:CUD262277 CKF262277:CKH262277 CAJ262277:CAL262277 BQN262277:BQP262277 BGR262277:BGT262277 AWV262277:AWX262277 AMZ262277:ANB262277 ADD262277:ADF262277 TH262277:TJ262277 JL262277:JN262277 N262277:P262277 WVX196741:WVZ196741 WMB196741:WMD196741 WCF196741:WCH196741 VSJ196741:VSL196741 VIN196741:VIP196741 UYR196741:UYT196741 UOV196741:UOX196741 UEZ196741:UFB196741 TVD196741:TVF196741 TLH196741:TLJ196741 TBL196741:TBN196741 SRP196741:SRR196741 SHT196741:SHV196741 RXX196741:RXZ196741 ROB196741:ROD196741 REF196741:REH196741 QUJ196741:QUL196741 QKN196741:QKP196741 QAR196741:QAT196741 PQV196741:PQX196741 PGZ196741:PHB196741 OXD196741:OXF196741 ONH196741:ONJ196741 ODL196741:ODN196741 NTP196741:NTR196741 NJT196741:NJV196741 MZX196741:MZZ196741 MQB196741:MQD196741 MGF196741:MGH196741 LWJ196741:LWL196741 LMN196741:LMP196741 LCR196741:LCT196741 KSV196741:KSX196741 KIZ196741:KJB196741 JZD196741:JZF196741 JPH196741:JPJ196741 JFL196741:JFN196741 IVP196741:IVR196741 ILT196741:ILV196741 IBX196741:IBZ196741 HSB196741:HSD196741 HIF196741:HIH196741 GYJ196741:GYL196741 GON196741:GOP196741 GER196741:GET196741 FUV196741:FUX196741 FKZ196741:FLB196741 FBD196741:FBF196741 ERH196741:ERJ196741 EHL196741:EHN196741 DXP196741:DXR196741 DNT196741:DNV196741 DDX196741:DDZ196741 CUB196741:CUD196741 CKF196741:CKH196741 CAJ196741:CAL196741 BQN196741:BQP196741 BGR196741:BGT196741 AWV196741:AWX196741 AMZ196741:ANB196741 ADD196741:ADF196741 TH196741:TJ196741 JL196741:JN196741 N196741:P196741 WVX131205:WVZ131205 WMB131205:WMD131205 WCF131205:WCH131205 VSJ131205:VSL131205 VIN131205:VIP131205 UYR131205:UYT131205 UOV131205:UOX131205 UEZ131205:UFB131205 TVD131205:TVF131205 TLH131205:TLJ131205 TBL131205:TBN131205 SRP131205:SRR131205 SHT131205:SHV131205 RXX131205:RXZ131205 ROB131205:ROD131205 REF131205:REH131205 QUJ131205:QUL131205 QKN131205:QKP131205 QAR131205:QAT131205 PQV131205:PQX131205 PGZ131205:PHB131205 OXD131205:OXF131205 ONH131205:ONJ131205 ODL131205:ODN131205 NTP131205:NTR131205 NJT131205:NJV131205 MZX131205:MZZ131205 MQB131205:MQD131205 MGF131205:MGH131205 LWJ131205:LWL131205 LMN131205:LMP131205 LCR131205:LCT131205 KSV131205:KSX131205 KIZ131205:KJB131205 JZD131205:JZF131205 JPH131205:JPJ131205 JFL131205:JFN131205 IVP131205:IVR131205 ILT131205:ILV131205 IBX131205:IBZ131205 HSB131205:HSD131205 HIF131205:HIH131205 GYJ131205:GYL131205 GON131205:GOP131205 GER131205:GET131205 FUV131205:FUX131205 FKZ131205:FLB131205 FBD131205:FBF131205 ERH131205:ERJ131205 EHL131205:EHN131205 DXP131205:DXR131205 DNT131205:DNV131205 DDX131205:DDZ131205 CUB131205:CUD131205 CKF131205:CKH131205 CAJ131205:CAL131205 BQN131205:BQP131205 BGR131205:BGT131205 AWV131205:AWX131205 AMZ131205:ANB131205 ADD131205:ADF131205 TH131205:TJ131205 JL131205:JN131205 N131205:P131205 WVX65669:WVZ65669 WMB65669:WMD65669 WCF65669:WCH65669 VSJ65669:VSL65669 VIN65669:VIP65669 UYR65669:UYT65669 UOV65669:UOX65669 UEZ65669:UFB65669 TVD65669:TVF65669 TLH65669:TLJ65669 TBL65669:TBN65669 SRP65669:SRR65669 SHT65669:SHV65669 RXX65669:RXZ65669 ROB65669:ROD65669 REF65669:REH65669 QUJ65669:QUL65669 QKN65669:QKP65669 QAR65669:QAT65669 PQV65669:PQX65669 PGZ65669:PHB65669 OXD65669:OXF65669 ONH65669:ONJ65669 ODL65669:ODN65669 NTP65669:NTR65669 NJT65669:NJV65669 MZX65669:MZZ65669 MQB65669:MQD65669 MGF65669:MGH65669 LWJ65669:LWL65669 LMN65669:LMP65669 LCR65669:LCT65669 KSV65669:KSX65669 KIZ65669:KJB65669 JZD65669:JZF65669 JPH65669:JPJ65669 JFL65669:JFN65669 IVP65669:IVR65669 ILT65669:ILV65669 IBX65669:IBZ65669 HSB65669:HSD65669 HIF65669:HIH65669 GYJ65669:GYL65669 GON65669:GOP65669 GER65669:GET65669 FUV65669:FUX65669 FKZ65669:FLB65669 FBD65669:FBF65669 ERH65669:ERJ65669 EHL65669:EHN65669 DXP65669:DXR65669 DNT65669:DNV65669 DDX65669:DDZ65669 CUB65669:CUD65669 CKF65669:CKH65669 CAJ65669:CAL65669 BQN65669:BQP65669 BGR65669:BGT65669 AWV65669:AWX65669 AMZ65669:ANB65669 ADD65669:ADF65669 TH65669:TJ65669 JL65669:JN65669 N65669:P65669 WVX983174 WMB983174 WCF983174 VSJ983174 VIN983174 UYR983174 UOV983174 UEZ983174 TVD983174 TLH983174 TBL983174 SRP983174 SHT983174 RXX983174 ROB983174 REF983174 QUJ983174 QKN983174 QAR983174 PQV983174 PGZ983174 OXD983174 ONH983174 ODL983174 NTP983174 NJT983174 MZX983174 MQB983174 MGF983174 LWJ983174 LMN983174 LCR983174 KSV983174 KIZ983174 JZD983174 JPH983174 JFL983174 IVP983174 ILT983174 IBX983174 HSB983174 HIF983174 GYJ983174 GON983174 GER983174 FUV983174 FKZ983174 FBD983174 ERH983174 EHL983174 DXP983174 DNT983174 DDX983174 CUB983174 CKF983174 CAJ983174 BQN983174 BGR983174 AWV983174 AMZ983174 ADD983174 TH983174 JL983174 N983174 WVX917638 WMB917638 WCF917638 VSJ917638 VIN917638 UYR917638 UOV917638 UEZ917638 TVD917638 TLH917638 TBL917638 SRP917638 SHT917638 RXX917638 ROB917638 REF917638 QUJ917638 QKN917638 QAR917638 PQV917638 PGZ917638 OXD917638 ONH917638 ODL917638 NTP917638 NJT917638 MZX917638 MQB917638 MGF917638 LWJ917638 LMN917638 LCR917638 KSV917638 KIZ917638 JZD917638 JPH917638 JFL917638 IVP917638 ILT917638 IBX917638 HSB917638 HIF917638 GYJ917638 GON917638 GER917638 FUV917638 FKZ917638 FBD917638 ERH917638 EHL917638 DXP917638 DNT917638 DDX917638 CUB917638 CKF917638 CAJ917638 BQN917638 BGR917638 AWV917638 AMZ917638 ADD917638 TH917638 JL917638 N917638 WVX852102 WMB852102 WCF852102 VSJ852102 VIN852102 UYR852102 UOV852102 UEZ852102 TVD852102 TLH852102 TBL852102 SRP852102 SHT852102 RXX852102 ROB852102 REF852102 QUJ852102 QKN852102 QAR852102 PQV852102 PGZ852102 OXD852102 ONH852102 ODL852102 NTP852102 NJT852102 MZX852102 MQB852102 MGF852102 LWJ852102 LMN852102 LCR852102 KSV852102 KIZ852102 JZD852102 JPH852102 JFL852102 IVP852102 ILT852102 IBX852102 HSB852102 HIF852102 GYJ852102 GON852102 GER852102 FUV852102 FKZ852102 FBD852102 ERH852102 EHL852102 DXP852102 DNT852102 DDX852102 CUB852102 CKF852102 CAJ852102 BQN852102 BGR852102 AWV852102 AMZ852102 ADD852102 TH852102 JL852102 N852102 WVX786566 WMB786566 WCF786566 VSJ786566 VIN786566 UYR786566 UOV786566 UEZ786566 TVD786566 TLH786566 TBL786566 SRP786566 SHT786566 RXX786566 ROB786566 REF786566 QUJ786566 QKN786566 QAR786566 PQV786566 PGZ786566 OXD786566 ONH786566 ODL786566 NTP786566 NJT786566 MZX786566 MQB786566 MGF786566 LWJ786566 LMN786566 LCR786566 KSV786566 KIZ786566 JZD786566 JPH786566 JFL786566 IVP786566 ILT786566 IBX786566 HSB786566 HIF786566 GYJ786566 GON786566 GER786566 FUV786566 FKZ786566 FBD786566 ERH786566 EHL786566 DXP786566 DNT786566 DDX786566 CUB786566 CKF786566 CAJ786566 BQN786566 BGR786566 AWV786566 AMZ786566 ADD786566 TH786566 JL786566 N786566 WVX721030 WMB721030 WCF721030 VSJ721030 VIN721030 UYR721030 UOV721030 UEZ721030 TVD721030 TLH721030 TBL721030 SRP721030 SHT721030 RXX721030 ROB721030 REF721030 QUJ721030 QKN721030 QAR721030 PQV721030 PGZ721030 OXD721030 ONH721030 ODL721030 NTP721030 NJT721030 MZX721030 MQB721030 MGF721030 LWJ721030 LMN721030 LCR721030 KSV721030 KIZ721030 JZD721030 JPH721030 JFL721030 IVP721030 ILT721030 IBX721030 HSB721030 HIF721030 GYJ721030 GON721030 GER721030 FUV721030 FKZ721030 FBD721030 ERH721030 EHL721030 DXP721030 DNT721030 DDX721030 CUB721030 CKF721030 CAJ721030 BQN721030 BGR721030 AWV721030 AMZ721030 ADD721030 TH721030 JL721030 N721030 WVX655494 WMB655494 WCF655494 VSJ655494 VIN655494 UYR655494 UOV655494 UEZ655494 TVD655494 TLH655494 TBL655494 SRP655494 SHT655494 RXX655494 ROB655494 REF655494 QUJ655494 QKN655494 QAR655494 PQV655494 PGZ655494 OXD655494 ONH655494 ODL655494 NTP655494 NJT655494 MZX655494 MQB655494 MGF655494 LWJ655494 LMN655494 LCR655494 KSV655494 KIZ655494 JZD655494 JPH655494 JFL655494 IVP655494 ILT655494 IBX655494 HSB655494 HIF655494 GYJ655494 GON655494 GER655494 FUV655494 FKZ655494 FBD655494 ERH655494 EHL655494 DXP655494 DNT655494 DDX655494 CUB655494 CKF655494 CAJ655494 BQN655494 BGR655494 AWV655494 AMZ655494 ADD655494 TH655494 JL655494 N655494 WVX589958 WMB589958 WCF589958 VSJ589958 VIN589958 UYR589958 UOV589958 UEZ589958 TVD589958 TLH589958 TBL589958 SRP589958 SHT589958 RXX589958 ROB589958 REF589958 QUJ589958 QKN589958 QAR589958 PQV589958 PGZ589958 OXD589958 ONH589958 ODL589958 NTP589958 NJT589958 MZX589958 MQB589958 MGF589958 LWJ589958 LMN589958 LCR589958 KSV589958 KIZ589958 JZD589958 JPH589958 JFL589958 IVP589958 ILT589958 IBX589958 HSB589958 HIF589958 GYJ589958 GON589958 GER589958 FUV589958 FKZ589958 FBD589958 ERH589958 EHL589958 DXP589958 DNT589958 DDX589958 CUB589958 CKF589958 CAJ589958 BQN589958 BGR589958 AWV589958 AMZ589958 ADD589958 TH589958 JL589958 N589958 WVX524422 WMB524422 WCF524422 VSJ524422 VIN524422 UYR524422 UOV524422 UEZ524422 TVD524422 TLH524422 TBL524422 SRP524422 SHT524422 RXX524422 ROB524422 REF524422 QUJ524422 QKN524422 QAR524422 PQV524422 PGZ524422 OXD524422 ONH524422 ODL524422 NTP524422 NJT524422 MZX524422 MQB524422 MGF524422 LWJ524422 LMN524422 LCR524422 KSV524422 KIZ524422 JZD524422 JPH524422 JFL524422 IVP524422 ILT524422 IBX524422 HSB524422 HIF524422 GYJ524422 GON524422 GER524422 FUV524422 FKZ524422 FBD524422 ERH524422 EHL524422 DXP524422 DNT524422 DDX524422 CUB524422 CKF524422 CAJ524422 BQN524422 BGR524422 AWV524422 AMZ524422 ADD524422 TH524422 JL524422 N524422 WVX458886 WMB458886 WCF458886 VSJ458886 VIN458886 UYR458886 UOV458886 UEZ458886 TVD458886 TLH458886 TBL458886 SRP458886 SHT458886 RXX458886 ROB458886 REF458886 QUJ458886 QKN458886 QAR458886 PQV458886 PGZ458886 OXD458886 ONH458886 ODL458886 NTP458886 NJT458886 MZX458886 MQB458886 MGF458886 LWJ458886 LMN458886 LCR458886 KSV458886 KIZ458886 JZD458886 JPH458886 JFL458886 IVP458886 ILT458886 IBX458886 HSB458886 HIF458886 GYJ458886 GON458886 GER458886 FUV458886 FKZ458886 FBD458886 ERH458886 EHL458886 DXP458886 DNT458886 DDX458886 CUB458886 CKF458886 CAJ458886 BQN458886 BGR458886 AWV458886 AMZ458886 ADD458886 TH458886 JL458886 N458886 WVX393350 WMB393350 WCF393350 VSJ393350 VIN393350 UYR393350 UOV393350 UEZ393350 TVD393350 TLH393350 TBL393350 SRP393350 SHT393350 RXX393350 ROB393350 REF393350 QUJ393350 QKN393350 QAR393350 PQV393350 PGZ393350 OXD393350 ONH393350 ODL393350 NTP393350 NJT393350 MZX393350 MQB393350 MGF393350 LWJ393350 LMN393350 LCR393350 KSV393350 KIZ393350 JZD393350 JPH393350 JFL393350 IVP393350 ILT393350 IBX393350 HSB393350 HIF393350 GYJ393350 GON393350 GER393350 FUV393350 FKZ393350 FBD393350 ERH393350 EHL393350 DXP393350 DNT393350 DDX393350 CUB393350 CKF393350 CAJ393350 BQN393350 BGR393350 AWV393350 AMZ393350 ADD393350 TH393350 JL393350 N393350 WVX327814 WMB327814 WCF327814 VSJ327814 VIN327814 UYR327814 UOV327814 UEZ327814 TVD327814 TLH327814 TBL327814 SRP327814 SHT327814 RXX327814 ROB327814 REF327814 QUJ327814 QKN327814 QAR327814 PQV327814 PGZ327814 OXD327814 ONH327814 ODL327814 NTP327814 NJT327814 MZX327814 MQB327814 MGF327814 LWJ327814 LMN327814 LCR327814 KSV327814 KIZ327814 JZD327814 JPH327814 JFL327814 IVP327814 ILT327814 IBX327814 HSB327814 HIF327814 GYJ327814 GON327814 GER327814 FUV327814 FKZ327814 FBD327814 ERH327814 EHL327814 DXP327814 DNT327814 DDX327814 CUB327814 CKF327814 CAJ327814 BQN327814 BGR327814 AWV327814 AMZ327814 ADD327814 TH327814 JL327814 N327814 WVX262278 WMB262278 WCF262278 VSJ262278 VIN262278 UYR262278 UOV262278 UEZ262278 TVD262278 TLH262278 TBL262278 SRP262278 SHT262278 RXX262278 ROB262278 REF262278 QUJ262278 QKN262278 QAR262278 PQV262278 PGZ262278 OXD262278 ONH262278 ODL262278 NTP262278 NJT262278 MZX262278 MQB262278 MGF262278 LWJ262278 LMN262278 LCR262278 KSV262278 KIZ262278 JZD262278 JPH262278 JFL262278 IVP262278 ILT262278 IBX262278 HSB262278 HIF262278 GYJ262278 GON262278 GER262278 FUV262278 FKZ262278 FBD262278 ERH262278 EHL262278 DXP262278 DNT262278 DDX262278 CUB262278 CKF262278 CAJ262278 BQN262278 BGR262278 AWV262278 AMZ262278 ADD262278 TH262278 JL262278 N262278 WVX196742 WMB196742 WCF196742 VSJ196742 VIN196742 UYR196742 UOV196742 UEZ196742 TVD196742 TLH196742 TBL196742 SRP196742 SHT196742 RXX196742 ROB196742 REF196742 QUJ196742 QKN196742 QAR196742 PQV196742 PGZ196742 OXD196742 ONH196742 ODL196742 NTP196742 NJT196742 MZX196742 MQB196742 MGF196742 LWJ196742 LMN196742 LCR196742 KSV196742 KIZ196742 JZD196742 JPH196742 JFL196742 IVP196742 ILT196742 IBX196742 HSB196742 HIF196742 GYJ196742 GON196742 GER196742 FUV196742 FKZ196742 FBD196742 ERH196742 EHL196742 DXP196742 DNT196742 DDX196742 CUB196742 CKF196742 CAJ196742 BQN196742 BGR196742 AWV196742 AMZ196742 ADD196742 TH196742 JL196742 N196742 WVX131206 WMB131206 WCF131206 VSJ131206 VIN131206 UYR131206 UOV131206 UEZ131206 TVD131206 TLH131206 TBL131206 SRP131206 SHT131206 RXX131206 ROB131206 REF131206 QUJ131206 QKN131206 QAR131206 PQV131206 PGZ131206 OXD131206 ONH131206 ODL131206 NTP131206 NJT131206 MZX131206 MQB131206 MGF131206 LWJ131206 LMN131206 LCR131206 KSV131206 KIZ131206 JZD131206 JPH131206 JFL131206 IVP131206 ILT131206 IBX131206 HSB131206 HIF131206 GYJ131206 GON131206 GER131206 FUV131206 FKZ131206 FBD131206 ERH131206 EHL131206 DXP131206 DNT131206 DDX131206 CUB131206 CKF131206 CAJ131206 BQN131206 BGR131206 AWV131206 AMZ131206 ADD131206 TH131206 JL131206 N131206 WVX65670 WMB65670 WCF65670 VSJ65670 VIN65670 UYR65670 UOV65670 UEZ65670 TVD65670 TLH65670 TBL65670 SRP65670 SHT65670 RXX65670 ROB65670 REF65670 QUJ65670 QKN65670 QAR65670 PQV65670 PGZ65670 OXD65670 ONH65670 ODL65670 NTP65670 NJT65670 MZX65670 MQB65670 MGF65670 LWJ65670 LMN65670 LCR65670 KSV65670 KIZ65670 JZD65670 JPH65670 JFL65670 IVP65670 ILT65670 IBX65670 HSB65670 HIF65670 GYJ65670 GON65670 GER65670 FUV65670 FKZ65670 FBD65670 ERH65670 EHL65670 DXP65670 DNT65670 DDX65670 CUB65670 CKF65670 CAJ65670 BQN65670 BGR65670 AWV65670 AMZ65670 ADD65670 TH65670 JL65670 N65670 WVN983179:WVN983180 WLR983179:WLR983180 WBV983179:WBV983180 VRZ983179:VRZ983180 VID983179:VID983180 UYH983179:UYH983180 UOL983179:UOL983180 UEP983179:UEP983180 TUT983179:TUT983180 TKX983179:TKX983180 TBB983179:TBB983180 SRF983179:SRF983180 SHJ983179:SHJ983180 RXN983179:RXN983180 RNR983179:RNR983180 RDV983179:RDV983180 QTZ983179:QTZ983180 QKD983179:QKD983180 QAH983179:QAH983180 PQL983179:PQL983180 PGP983179:PGP983180 OWT983179:OWT983180 OMX983179:OMX983180 ODB983179:ODB983180 NTF983179:NTF983180 NJJ983179:NJJ983180 MZN983179:MZN983180 MPR983179:MPR983180 MFV983179:MFV983180 LVZ983179:LVZ983180 LMD983179:LMD983180 LCH983179:LCH983180 KSL983179:KSL983180 KIP983179:KIP983180 JYT983179:JYT983180 JOX983179:JOX983180 JFB983179:JFB983180 IVF983179:IVF983180 ILJ983179:ILJ983180 IBN983179:IBN983180 HRR983179:HRR983180 HHV983179:HHV983180 GXZ983179:GXZ983180 GOD983179:GOD983180 GEH983179:GEH983180 FUL983179:FUL983180 FKP983179:FKP983180 FAT983179:FAT983180 EQX983179:EQX983180 EHB983179:EHB983180 DXF983179:DXF983180 DNJ983179:DNJ983180 DDN983179:DDN983180 CTR983179:CTR983180 CJV983179:CJV983180 BZZ983179:BZZ983180 BQD983179:BQD983180 BGH983179:BGH983180 AWL983179:AWL983180 AMP983179:AMP983180 ACT983179:ACT983180 SX983179:SX983180 JB983179:JB983180 C983179:C983180 WVN917643:WVN917644 WLR917643:WLR917644 WBV917643:WBV917644 VRZ917643:VRZ917644 VID917643:VID917644 UYH917643:UYH917644 UOL917643:UOL917644 UEP917643:UEP917644 TUT917643:TUT917644 TKX917643:TKX917644 TBB917643:TBB917644 SRF917643:SRF917644 SHJ917643:SHJ917644 RXN917643:RXN917644 RNR917643:RNR917644 RDV917643:RDV917644 QTZ917643:QTZ917644 QKD917643:QKD917644 QAH917643:QAH917644 PQL917643:PQL917644 PGP917643:PGP917644 OWT917643:OWT917644 OMX917643:OMX917644 ODB917643:ODB917644 NTF917643:NTF917644 NJJ917643:NJJ917644 MZN917643:MZN917644 MPR917643:MPR917644 MFV917643:MFV917644 LVZ917643:LVZ917644 LMD917643:LMD917644 LCH917643:LCH917644 KSL917643:KSL917644 KIP917643:KIP917644 JYT917643:JYT917644 JOX917643:JOX917644 JFB917643:JFB917644 IVF917643:IVF917644 ILJ917643:ILJ917644 IBN917643:IBN917644 HRR917643:HRR917644 HHV917643:HHV917644 GXZ917643:GXZ917644 GOD917643:GOD917644 GEH917643:GEH917644 FUL917643:FUL917644 FKP917643:FKP917644 FAT917643:FAT917644 EQX917643:EQX917644 EHB917643:EHB917644 DXF917643:DXF917644 DNJ917643:DNJ917644 DDN917643:DDN917644 CTR917643:CTR917644 CJV917643:CJV917644 BZZ917643:BZZ917644 BQD917643:BQD917644 BGH917643:BGH917644 AWL917643:AWL917644 AMP917643:AMP917644 ACT917643:ACT917644 SX917643:SX917644 JB917643:JB917644 C917643:C917644 WVN852107:WVN852108 WLR852107:WLR852108 WBV852107:WBV852108 VRZ852107:VRZ852108 VID852107:VID852108 UYH852107:UYH852108 UOL852107:UOL852108 UEP852107:UEP852108 TUT852107:TUT852108 TKX852107:TKX852108 TBB852107:TBB852108 SRF852107:SRF852108 SHJ852107:SHJ852108 RXN852107:RXN852108 RNR852107:RNR852108 RDV852107:RDV852108 QTZ852107:QTZ852108 QKD852107:QKD852108 QAH852107:QAH852108 PQL852107:PQL852108 PGP852107:PGP852108 OWT852107:OWT852108 OMX852107:OMX852108 ODB852107:ODB852108 NTF852107:NTF852108 NJJ852107:NJJ852108 MZN852107:MZN852108 MPR852107:MPR852108 MFV852107:MFV852108 LVZ852107:LVZ852108 LMD852107:LMD852108 LCH852107:LCH852108 KSL852107:KSL852108 KIP852107:KIP852108 JYT852107:JYT852108 JOX852107:JOX852108 JFB852107:JFB852108 IVF852107:IVF852108 ILJ852107:ILJ852108 IBN852107:IBN852108 HRR852107:HRR852108 HHV852107:HHV852108 GXZ852107:GXZ852108 GOD852107:GOD852108 GEH852107:GEH852108 FUL852107:FUL852108 FKP852107:FKP852108 FAT852107:FAT852108 EQX852107:EQX852108 EHB852107:EHB852108 DXF852107:DXF852108 DNJ852107:DNJ852108 DDN852107:DDN852108 CTR852107:CTR852108 CJV852107:CJV852108 BZZ852107:BZZ852108 BQD852107:BQD852108 BGH852107:BGH852108 AWL852107:AWL852108 AMP852107:AMP852108 ACT852107:ACT852108 SX852107:SX852108 JB852107:JB852108 C852107:C852108 WVN786571:WVN786572 WLR786571:WLR786572 WBV786571:WBV786572 VRZ786571:VRZ786572 VID786571:VID786572 UYH786571:UYH786572 UOL786571:UOL786572 UEP786571:UEP786572 TUT786571:TUT786572 TKX786571:TKX786572 TBB786571:TBB786572 SRF786571:SRF786572 SHJ786571:SHJ786572 RXN786571:RXN786572 RNR786571:RNR786572 RDV786571:RDV786572 QTZ786571:QTZ786572 QKD786571:QKD786572 QAH786571:QAH786572 PQL786571:PQL786572 PGP786571:PGP786572 OWT786571:OWT786572 OMX786571:OMX786572 ODB786571:ODB786572 NTF786571:NTF786572 NJJ786571:NJJ786572 MZN786571:MZN786572 MPR786571:MPR786572 MFV786571:MFV786572 LVZ786571:LVZ786572 LMD786571:LMD786572 LCH786571:LCH786572 KSL786571:KSL786572 KIP786571:KIP786572 JYT786571:JYT786572 JOX786571:JOX786572 JFB786571:JFB786572 IVF786571:IVF786572 ILJ786571:ILJ786572 IBN786571:IBN786572 HRR786571:HRR786572 HHV786571:HHV786572 GXZ786571:GXZ786572 GOD786571:GOD786572 GEH786571:GEH786572 FUL786571:FUL786572 FKP786571:FKP786572 FAT786571:FAT786572 EQX786571:EQX786572 EHB786571:EHB786572 DXF786571:DXF786572 DNJ786571:DNJ786572 DDN786571:DDN786572 CTR786571:CTR786572 CJV786571:CJV786572 BZZ786571:BZZ786572 BQD786571:BQD786572 BGH786571:BGH786572 AWL786571:AWL786572 AMP786571:AMP786572 ACT786571:ACT786572 SX786571:SX786572 JB786571:JB786572 C786571:C786572 WVN721035:WVN721036 WLR721035:WLR721036 WBV721035:WBV721036 VRZ721035:VRZ721036 VID721035:VID721036 UYH721035:UYH721036 UOL721035:UOL721036 UEP721035:UEP721036 TUT721035:TUT721036 TKX721035:TKX721036 TBB721035:TBB721036 SRF721035:SRF721036 SHJ721035:SHJ721036 RXN721035:RXN721036 RNR721035:RNR721036 RDV721035:RDV721036 QTZ721035:QTZ721036 QKD721035:QKD721036 QAH721035:QAH721036 PQL721035:PQL721036 PGP721035:PGP721036 OWT721035:OWT721036 OMX721035:OMX721036 ODB721035:ODB721036 NTF721035:NTF721036 NJJ721035:NJJ721036 MZN721035:MZN721036 MPR721035:MPR721036 MFV721035:MFV721036 LVZ721035:LVZ721036 LMD721035:LMD721036 LCH721035:LCH721036 KSL721035:KSL721036 KIP721035:KIP721036 JYT721035:JYT721036 JOX721035:JOX721036 JFB721035:JFB721036 IVF721035:IVF721036 ILJ721035:ILJ721036 IBN721035:IBN721036 HRR721035:HRR721036 HHV721035:HHV721036 GXZ721035:GXZ721036 GOD721035:GOD721036 GEH721035:GEH721036 FUL721035:FUL721036 FKP721035:FKP721036 FAT721035:FAT721036 EQX721035:EQX721036 EHB721035:EHB721036 DXF721035:DXF721036 DNJ721035:DNJ721036 DDN721035:DDN721036 CTR721035:CTR721036 CJV721035:CJV721036 BZZ721035:BZZ721036 BQD721035:BQD721036 BGH721035:BGH721036 AWL721035:AWL721036 AMP721035:AMP721036 ACT721035:ACT721036 SX721035:SX721036 JB721035:JB721036 C721035:C721036 WVN655499:WVN655500 WLR655499:WLR655500 WBV655499:WBV655500 VRZ655499:VRZ655500 VID655499:VID655500 UYH655499:UYH655500 UOL655499:UOL655500 UEP655499:UEP655500 TUT655499:TUT655500 TKX655499:TKX655500 TBB655499:TBB655500 SRF655499:SRF655500 SHJ655499:SHJ655500 RXN655499:RXN655500 RNR655499:RNR655500 RDV655499:RDV655500 QTZ655499:QTZ655500 QKD655499:QKD655500 QAH655499:QAH655500 PQL655499:PQL655500 PGP655499:PGP655500 OWT655499:OWT655500 OMX655499:OMX655500 ODB655499:ODB655500 NTF655499:NTF655500 NJJ655499:NJJ655500 MZN655499:MZN655500 MPR655499:MPR655500 MFV655499:MFV655500 LVZ655499:LVZ655500 LMD655499:LMD655500 LCH655499:LCH655500 KSL655499:KSL655500 KIP655499:KIP655500 JYT655499:JYT655500 JOX655499:JOX655500 JFB655499:JFB655500 IVF655499:IVF655500 ILJ655499:ILJ655500 IBN655499:IBN655500 HRR655499:HRR655500 HHV655499:HHV655500 GXZ655499:GXZ655500 GOD655499:GOD655500 GEH655499:GEH655500 FUL655499:FUL655500 FKP655499:FKP655500 FAT655499:FAT655500 EQX655499:EQX655500 EHB655499:EHB655500 DXF655499:DXF655500 DNJ655499:DNJ655500 DDN655499:DDN655500 CTR655499:CTR655500 CJV655499:CJV655500 BZZ655499:BZZ655500 BQD655499:BQD655500 BGH655499:BGH655500 AWL655499:AWL655500 AMP655499:AMP655500 ACT655499:ACT655500 SX655499:SX655500 JB655499:JB655500 C655499:C655500 WVN589963:WVN589964 WLR589963:WLR589964 WBV589963:WBV589964 VRZ589963:VRZ589964 VID589963:VID589964 UYH589963:UYH589964 UOL589963:UOL589964 UEP589963:UEP589964 TUT589963:TUT589964 TKX589963:TKX589964 TBB589963:TBB589964 SRF589963:SRF589964 SHJ589963:SHJ589964 RXN589963:RXN589964 RNR589963:RNR589964 RDV589963:RDV589964 QTZ589963:QTZ589964 QKD589963:QKD589964 QAH589963:QAH589964 PQL589963:PQL589964 PGP589963:PGP589964 OWT589963:OWT589964 OMX589963:OMX589964 ODB589963:ODB589964 NTF589963:NTF589964 NJJ589963:NJJ589964 MZN589963:MZN589964 MPR589963:MPR589964 MFV589963:MFV589964 LVZ589963:LVZ589964 LMD589963:LMD589964 LCH589963:LCH589964 KSL589963:KSL589964 KIP589963:KIP589964 JYT589963:JYT589964 JOX589963:JOX589964 JFB589963:JFB589964 IVF589963:IVF589964 ILJ589963:ILJ589964 IBN589963:IBN589964 HRR589963:HRR589964 HHV589963:HHV589964 GXZ589963:GXZ589964 GOD589963:GOD589964 GEH589963:GEH589964 FUL589963:FUL589964 FKP589963:FKP589964 FAT589963:FAT589964 EQX589963:EQX589964 EHB589963:EHB589964 DXF589963:DXF589964 DNJ589963:DNJ589964 DDN589963:DDN589964 CTR589963:CTR589964 CJV589963:CJV589964 BZZ589963:BZZ589964 BQD589963:BQD589964 BGH589963:BGH589964 AWL589963:AWL589964 AMP589963:AMP589964 ACT589963:ACT589964 SX589963:SX589964 JB589963:JB589964 C589963:C589964 WVN524427:WVN524428 WLR524427:WLR524428 WBV524427:WBV524428 VRZ524427:VRZ524428 VID524427:VID524428 UYH524427:UYH524428 UOL524427:UOL524428 UEP524427:UEP524428 TUT524427:TUT524428 TKX524427:TKX524428 TBB524427:TBB524428 SRF524427:SRF524428 SHJ524427:SHJ524428 RXN524427:RXN524428 RNR524427:RNR524428 RDV524427:RDV524428 QTZ524427:QTZ524428 QKD524427:QKD524428 QAH524427:QAH524428 PQL524427:PQL524428 PGP524427:PGP524428 OWT524427:OWT524428 OMX524427:OMX524428 ODB524427:ODB524428 NTF524427:NTF524428 NJJ524427:NJJ524428 MZN524427:MZN524428 MPR524427:MPR524428 MFV524427:MFV524428 LVZ524427:LVZ524428 LMD524427:LMD524428 LCH524427:LCH524428 KSL524427:KSL524428 KIP524427:KIP524428 JYT524427:JYT524428 JOX524427:JOX524428 JFB524427:JFB524428 IVF524427:IVF524428 ILJ524427:ILJ524428 IBN524427:IBN524428 HRR524427:HRR524428 HHV524427:HHV524428 GXZ524427:GXZ524428 GOD524427:GOD524428 GEH524427:GEH524428 FUL524427:FUL524428 FKP524427:FKP524428 FAT524427:FAT524428 EQX524427:EQX524428 EHB524427:EHB524428 DXF524427:DXF524428 DNJ524427:DNJ524428 DDN524427:DDN524428 CTR524427:CTR524428 CJV524427:CJV524428 BZZ524427:BZZ524428 BQD524427:BQD524428 BGH524427:BGH524428 AWL524427:AWL524428 AMP524427:AMP524428 ACT524427:ACT524428 SX524427:SX524428 JB524427:JB524428 C524427:C524428 WVN458891:WVN458892 WLR458891:WLR458892 WBV458891:WBV458892 VRZ458891:VRZ458892 VID458891:VID458892 UYH458891:UYH458892 UOL458891:UOL458892 UEP458891:UEP458892 TUT458891:TUT458892 TKX458891:TKX458892 TBB458891:TBB458892 SRF458891:SRF458892 SHJ458891:SHJ458892 RXN458891:RXN458892 RNR458891:RNR458892 RDV458891:RDV458892 QTZ458891:QTZ458892 QKD458891:QKD458892 QAH458891:QAH458892 PQL458891:PQL458892 PGP458891:PGP458892 OWT458891:OWT458892 OMX458891:OMX458892 ODB458891:ODB458892 NTF458891:NTF458892 NJJ458891:NJJ458892 MZN458891:MZN458892 MPR458891:MPR458892 MFV458891:MFV458892 LVZ458891:LVZ458892 LMD458891:LMD458892 LCH458891:LCH458892 KSL458891:KSL458892 KIP458891:KIP458892 JYT458891:JYT458892 JOX458891:JOX458892 JFB458891:JFB458892 IVF458891:IVF458892 ILJ458891:ILJ458892 IBN458891:IBN458892 HRR458891:HRR458892 HHV458891:HHV458892 GXZ458891:GXZ458892 GOD458891:GOD458892 GEH458891:GEH458892 FUL458891:FUL458892 FKP458891:FKP458892 FAT458891:FAT458892 EQX458891:EQX458892 EHB458891:EHB458892 DXF458891:DXF458892 DNJ458891:DNJ458892 DDN458891:DDN458892 CTR458891:CTR458892 CJV458891:CJV458892 BZZ458891:BZZ458892 BQD458891:BQD458892 BGH458891:BGH458892 AWL458891:AWL458892 AMP458891:AMP458892 ACT458891:ACT458892 SX458891:SX458892 JB458891:JB458892 C458891:C458892 WVN393355:WVN393356 WLR393355:WLR393356 WBV393355:WBV393356 VRZ393355:VRZ393356 VID393355:VID393356 UYH393355:UYH393356 UOL393355:UOL393356 UEP393355:UEP393356 TUT393355:TUT393356 TKX393355:TKX393356 TBB393355:TBB393356 SRF393355:SRF393356 SHJ393355:SHJ393356 RXN393355:RXN393356 RNR393355:RNR393356 RDV393355:RDV393356 QTZ393355:QTZ393356 QKD393355:QKD393356 QAH393355:QAH393356 PQL393355:PQL393356 PGP393355:PGP393356 OWT393355:OWT393356 OMX393355:OMX393356 ODB393355:ODB393356 NTF393355:NTF393356 NJJ393355:NJJ393356 MZN393355:MZN393356 MPR393355:MPR393356 MFV393355:MFV393356 LVZ393355:LVZ393356 LMD393355:LMD393356 LCH393355:LCH393356 KSL393355:KSL393356 KIP393355:KIP393356 JYT393355:JYT393356 JOX393355:JOX393356 JFB393355:JFB393356 IVF393355:IVF393356 ILJ393355:ILJ393356 IBN393355:IBN393356 HRR393355:HRR393356 HHV393355:HHV393356 GXZ393355:GXZ393356 GOD393355:GOD393356 GEH393355:GEH393356 FUL393355:FUL393356 FKP393355:FKP393356 FAT393355:FAT393356 EQX393355:EQX393356 EHB393355:EHB393356 DXF393355:DXF393356 DNJ393355:DNJ393356 DDN393355:DDN393356 CTR393355:CTR393356 CJV393355:CJV393356 BZZ393355:BZZ393356 BQD393355:BQD393356 BGH393355:BGH393356 AWL393355:AWL393356 AMP393355:AMP393356 ACT393355:ACT393356 SX393355:SX393356 JB393355:JB393356 C393355:C393356 WVN327819:WVN327820 WLR327819:WLR327820 WBV327819:WBV327820 VRZ327819:VRZ327820 VID327819:VID327820 UYH327819:UYH327820 UOL327819:UOL327820 UEP327819:UEP327820 TUT327819:TUT327820 TKX327819:TKX327820 TBB327819:TBB327820 SRF327819:SRF327820 SHJ327819:SHJ327820 RXN327819:RXN327820 RNR327819:RNR327820 RDV327819:RDV327820 QTZ327819:QTZ327820 QKD327819:QKD327820 QAH327819:QAH327820 PQL327819:PQL327820 PGP327819:PGP327820 OWT327819:OWT327820 OMX327819:OMX327820 ODB327819:ODB327820 NTF327819:NTF327820 NJJ327819:NJJ327820 MZN327819:MZN327820 MPR327819:MPR327820 MFV327819:MFV327820 LVZ327819:LVZ327820 LMD327819:LMD327820 LCH327819:LCH327820 KSL327819:KSL327820 KIP327819:KIP327820 JYT327819:JYT327820 JOX327819:JOX327820 JFB327819:JFB327820 IVF327819:IVF327820 ILJ327819:ILJ327820 IBN327819:IBN327820 HRR327819:HRR327820 HHV327819:HHV327820 GXZ327819:GXZ327820 GOD327819:GOD327820 GEH327819:GEH327820 FUL327819:FUL327820 FKP327819:FKP327820 FAT327819:FAT327820 EQX327819:EQX327820 EHB327819:EHB327820 DXF327819:DXF327820 DNJ327819:DNJ327820 DDN327819:DDN327820 CTR327819:CTR327820 CJV327819:CJV327820 BZZ327819:BZZ327820 BQD327819:BQD327820 BGH327819:BGH327820 AWL327819:AWL327820 AMP327819:AMP327820 ACT327819:ACT327820 SX327819:SX327820 JB327819:JB327820 C327819:C327820 WVN262283:WVN262284 WLR262283:WLR262284 WBV262283:WBV262284 VRZ262283:VRZ262284 VID262283:VID262284 UYH262283:UYH262284 UOL262283:UOL262284 UEP262283:UEP262284 TUT262283:TUT262284 TKX262283:TKX262284 TBB262283:TBB262284 SRF262283:SRF262284 SHJ262283:SHJ262284 RXN262283:RXN262284 RNR262283:RNR262284 RDV262283:RDV262284 QTZ262283:QTZ262284 QKD262283:QKD262284 QAH262283:QAH262284 PQL262283:PQL262284 PGP262283:PGP262284 OWT262283:OWT262284 OMX262283:OMX262284 ODB262283:ODB262284 NTF262283:NTF262284 NJJ262283:NJJ262284 MZN262283:MZN262284 MPR262283:MPR262284 MFV262283:MFV262284 LVZ262283:LVZ262284 LMD262283:LMD262284 LCH262283:LCH262284 KSL262283:KSL262284 KIP262283:KIP262284 JYT262283:JYT262284 JOX262283:JOX262284 JFB262283:JFB262284 IVF262283:IVF262284 ILJ262283:ILJ262284 IBN262283:IBN262284 HRR262283:HRR262284 HHV262283:HHV262284 GXZ262283:GXZ262284 GOD262283:GOD262284 GEH262283:GEH262284 FUL262283:FUL262284 FKP262283:FKP262284 FAT262283:FAT262284 EQX262283:EQX262284 EHB262283:EHB262284 DXF262283:DXF262284 DNJ262283:DNJ262284 DDN262283:DDN262284 CTR262283:CTR262284 CJV262283:CJV262284 BZZ262283:BZZ262284 BQD262283:BQD262284 BGH262283:BGH262284 AWL262283:AWL262284 AMP262283:AMP262284 ACT262283:ACT262284 SX262283:SX262284 JB262283:JB262284 C262283:C262284 WVN196747:WVN196748 WLR196747:WLR196748 WBV196747:WBV196748 VRZ196747:VRZ196748 VID196747:VID196748 UYH196747:UYH196748 UOL196747:UOL196748 UEP196747:UEP196748 TUT196747:TUT196748 TKX196747:TKX196748 TBB196747:TBB196748 SRF196747:SRF196748 SHJ196747:SHJ196748 RXN196747:RXN196748 RNR196747:RNR196748 RDV196747:RDV196748 QTZ196747:QTZ196748 QKD196747:QKD196748 QAH196747:QAH196748 PQL196747:PQL196748 PGP196747:PGP196748 OWT196747:OWT196748 OMX196747:OMX196748 ODB196747:ODB196748 NTF196747:NTF196748 NJJ196747:NJJ196748 MZN196747:MZN196748 MPR196747:MPR196748 MFV196747:MFV196748 LVZ196747:LVZ196748 LMD196747:LMD196748 LCH196747:LCH196748 KSL196747:KSL196748 KIP196747:KIP196748 JYT196747:JYT196748 JOX196747:JOX196748 JFB196747:JFB196748 IVF196747:IVF196748 ILJ196747:ILJ196748 IBN196747:IBN196748 HRR196747:HRR196748 HHV196747:HHV196748 GXZ196747:GXZ196748 GOD196747:GOD196748 GEH196747:GEH196748 FUL196747:FUL196748 FKP196747:FKP196748 FAT196747:FAT196748 EQX196747:EQX196748 EHB196747:EHB196748 DXF196747:DXF196748 DNJ196747:DNJ196748 DDN196747:DDN196748 CTR196747:CTR196748 CJV196747:CJV196748 BZZ196747:BZZ196748 BQD196747:BQD196748 BGH196747:BGH196748 AWL196747:AWL196748 AMP196747:AMP196748 ACT196747:ACT196748 SX196747:SX196748 JB196747:JB196748 C196747:C196748 WVN131211:WVN131212 WLR131211:WLR131212 WBV131211:WBV131212 VRZ131211:VRZ131212 VID131211:VID131212 UYH131211:UYH131212 UOL131211:UOL131212 UEP131211:UEP131212 TUT131211:TUT131212 TKX131211:TKX131212 TBB131211:TBB131212 SRF131211:SRF131212 SHJ131211:SHJ131212 RXN131211:RXN131212 RNR131211:RNR131212 RDV131211:RDV131212 QTZ131211:QTZ131212 QKD131211:QKD131212 QAH131211:QAH131212 PQL131211:PQL131212 PGP131211:PGP131212 OWT131211:OWT131212 OMX131211:OMX131212 ODB131211:ODB131212 NTF131211:NTF131212 NJJ131211:NJJ131212 MZN131211:MZN131212 MPR131211:MPR131212 MFV131211:MFV131212 LVZ131211:LVZ131212 LMD131211:LMD131212 LCH131211:LCH131212 KSL131211:KSL131212 KIP131211:KIP131212 JYT131211:JYT131212 JOX131211:JOX131212 JFB131211:JFB131212 IVF131211:IVF131212 ILJ131211:ILJ131212 IBN131211:IBN131212 HRR131211:HRR131212 HHV131211:HHV131212 GXZ131211:GXZ131212 GOD131211:GOD131212 GEH131211:GEH131212 FUL131211:FUL131212 FKP131211:FKP131212 FAT131211:FAT131212 EQX131211:EQX131212 EHB131211:EHB131212 DXF131211:DXF131212 DNJ131211:DNJ131212 DDN131211:DDN131212 CTR131211:CTR131212 CJV131211:CJV131212 BZZ131211:BZZ131212 BQD131211:BQD131212 BGH131211:BGH131212 AWL131211:AWL131212 AMP131211:AMP131212 ACT131211:ACT131212 SX131211:SX131212 JB131211:JB131212 C131211:C131212 WVN65675:WVN65676 WLR65675:WLR65676 WBV65675:WBV65676 VRZ65675:VRZ65676 VID65675:VID65676 UYH65675:UYH65676 UOL65675:UOL65676 UEP65675:UEP65676 TUT65675:TUT65676 TKX65675:TKX65676 TBB65675:TBB65676 SRF65675:SRF65676 SHJ65675:SHJ65676 RXN65675:RXN65676 RNR65675:RNR65676 RDV65675:RDV65676 QTZ65675:QTZ65676 QKD65675:QKD65676 QAH65675:QAH65676 PQL65675:PQL65676 PGP65675:PGP65676 OWT65675:OWT65676 OMX65675:OMX65676 ODB65675:ODB65676 NTF65675:NTF65676 NJJ65675:NJJ65676 MZN65675:MZN65676 MPR65675:MPR65676 MFV65675:MFV65676 LVZ65675:LVZ65676 LMD65675:LMD65676 LCH65675:LCH65676 KSL65675:KSL65676 KIP65675:KIP65676 JYT65675:JYT65676 JOX65675:JOX65676 JFB65675:JFB65676 IVF65675:IVF65676 ILJ65675:ILJ65676 IBN65675:IBN65676 HRR65675:HRR65676 HHV65675:HHV65676 GXZ65675:GXZ65676 GOD65675:GOD65676 GEH65675:GEH65676 FUL65675:FUL65676 FKP65675:FKP65676 FAT65675:FAT65676 EQX65675:EQX65676 EHB65675:EHB65676 DXF65675:DXF65676 DNJ65675:DNJ65676 DDN65675:DDN65676 CTR65675:CTR65676 CJV65675:CJV65676 BZZ65675:BZZ65676 BQD65675:BQD65676 BGH65675:BGH65676 AWL65675:AWL65676 AMP65675:AMP65676 ACT65675:ACT65676 SX65675:SX65676 JB65675:JB65676 C65675:C65676 WVM983180 WLQ983180 WBU983180 VRY983180 VIC983180 UYG983180 UOK983180 UEO983180 TUS983180 TKW983180 TBA983180 SRE983180 SHI983180 RXM983180 RNQ983180 RDU983180 QTY983180 QKC983180 QAG983180 PQK983180 PGO983180 OWS983180 OMW983180 ODA983180 NTE983180 NJI983180 MZM983180 MPQ983180 MFU983180 LVY983180 LMC983180 LCG983180 KSK983180 KIO983180 JYS983180 JOW983180 JFA983180 IVE983180 ILI983180 IBM983180 HRQ983180 HHU983180 GXY983180 GOC983180 GEG983180 FUK983180 FKO983180 FAS983180 EQW983180 EHA983180 DXE983180 DNI983180 DDM983180 CTQ983180 CJU983180 BZY983180 BQC983180 BGG983180 AWK983180 AMO983180 ACS983180 SW983180 JA983180 B983180 WVM917644 WLQ917644 WBU917644 VRY917644 VIC917644 UYG917644 UOK917644 UEO917644 TUS917644 TKW917644 TBA917644 SRE917644 SHI917644 RXM917644 RNQ917644 RDU917644 QTY917644 QKC917644 QAG917644 PQK917644 PGO917644 OWS917644 OMW917644 ODA917644 NTE917644 NJI917644 MZM917644 MPQ917644 MFU917644 LVY917644 LMC917644 LCG917644 KSK917644 KIO917644 JYS917644 JOW917644 JFA917644 IVE917644 ILI917644 IBM917644 HRQ917644 HHU917644 GXY917644 GOC917644 GEG917644 FUK917644 FKO917644 FAS917644 EQW917644 EHA917644 DXE917644 DNI917644 DDM917644 CTQ917644 CJU917644 BZY917644 BQC917644 BGG917644 AWK917644 AMO917644 ACS917644 SW917644 JA917644 B917644 WVM852108 WLQ852108 WBU852108 VRY852108 VIC852108 UYG852108 UOK852108 UEO852108 TUS852108 TKW852108 TBA852108 SRE852108 SHI852108 RXM852108 RNQ852108 RDU852108 QTY852108 QKC852108 QAG852108 PQK852108 PGO852108 OWS852108 OMW852108 ODA852108 NTE852108 NJI852108 MZM852108 MPQ852108 MFU852108 LVY852108 LMC852108 LCG852108 KSK852108 KIO852108 JYS852108 JOW852108 JFA852108 IVE852108 ILI852108 IBM852108 HRQ852108 HHU852108 GXY852108 GOC852108 GEG852108 FUK852108 FKO852108 FAS852108 EQW852108 EHA852108 DXE852108 DNI852108 DDM852108 CTQ852108 CJU852108 BZY852108 BQC852108 BGG852108 AWK852108 AMO852108 ACS852108 SW852108 JA852108 B852108 WVM786572 WLQ786572 WBU786572 VRY786572 VIC786572 UYG786572 UOK786572 UEO786572 TUS786572 TKW786572 TBA786572 SRE786572 SHI786572 RXM786572 RNQ786572 RDU786572 QTY786572 QKC786572 QAG786572 PQK786572 PGO786572 OWS786572 OMW786572 ODA786572 NTE786572 NJI786572 MZM786572 MPQ786572 MFU786572 LVY786572 LMC786572 LCG786572 KSK786572 KIO786572 JYS786572 JOW786572 JFA786572 IVE786572 ILI786572 IBM786572 HRQ786572 HHU786572 GXY786572 GOC786572 GEG786572 FUK786572 FKO786572 FAS786572 EQW786572 EHA786572 DXE786572 DNI786572 DDM786572 CTQ786572 CJU786572 BZY786572 BQC786572 BGG786572 AWK786572 AMO786572 ACS786572 SW786572 JA786572 B786572 WVM721036 WLQ721036 WBU721036 VRY721036 VIC721036 UYG721036 UOK721036 UEO721036 TUS721036 TKW721036 TBA721036 SRE721036 SHI721036 RXM721036 RNQ721036 RDU721036 QTY721036 QKC721036 QAG721036 PQK721036 PGO721036 OWS721036 OMW721036 ODA721036 NTE721036 NJI721036 MZM721036 MPQ721036 MFU721036 LVY721036 LMC721036 LCG721036 KSK721036 KIO721036 JYS721036 JOW721036 JFA721036 IVE721036 ILI721036 IBM721036 HRQ721036 HHU721036 GXY721036 GOC721036 GEG721036 FUK721036 FKO721036 FAS721036 EQW721036 EHA721036 DXE721036 DNI721036 DDM721036 CTQ721036 CJU721036 BZY721036 BQC721036 BGG721036 AWK721036 AMO721036 ACS721036 SW721036 JA721036 B721036 WVM655500 WLQ655500 WBU655500 VRY655500 VIC655500 UYG655500 UOK655500 UEO655500 TUS655500 TKW655500 TBA655500 SRE655500 SHI655500 RXM655500 RNQ655500 RDU655500 QTY655500 QKC655500 QAG655500 PQK655500 PGO655500 OWS655500 OMW655500 ODA655500 NTE655500 NJI655500 MZM655500 MPQ655500 MFU655500 LVY655500 LMC655500 LCG655500 KSK655500 KIO655500 JYS655500 JOW655500 JFA655500 IVE655500 ILI655500 IBM655500 HRQ655500 HHU655500 GXY655500 GOC655500 GEG655500 FUK655500 FKO655500 FAS655500 EQW655500 EHA655500 DXE655500 DNI655500 DDM655500 CTQ655500 CJU655500 BZY655500 BQC655500 BGG655500 AWK655500 AMO655500 ACS655500 SW655500 JA655500 B655500 WVM589964 WLQ589964 WBU589964 VRY589964 VIC589964 UYG589964 UOK589964 UEO589964 TUS589964 TKW589964 TBA589964 SRE589964 SHI589964 RXM589964 RNQ589964 RDU589964 QTY589964 QKC589964 QAG589964 PQK589964 PGO589964 OWS589964 OMW589964 ODA589964 NTE589964 NJI589964 MZM589964 MPQ589964 MFU589964 LVY589964 LMC589964 LCG589964 KSK589964 KIO589964 JYS589964 JOW589964 JFA589964 IVE589964 ILI589964 IBM589964 HRQ589964 HHU589964 GXY589964 GOC589964 GEG589964 FUK589964 FKO589964 FAS589964 EQW589964 EHA589964 DXE589964 DNI589964 DDM589964 CTQ589964 CJU589964 BZY589964 BQC589964 BGG589964 AWK589964 AMO589964 ACS589964 SW589964 JA589964 B589964 WVM524428 WLQ524428 WBU524428 VRY524428 VIC524428 UYG524428 UOK524428 UEO524428 TUS524428 TKW524428 TBA524428 SRE524428 SHI524428 RXM524428 RNQ524428 RDU524428 QTY524428 QKC524428 QAG524428 PQK524428 PGO524428 OWS524428 OMW524428 ODA524428 NTE524428 NJI524428 MZM524428 MPQ524428 MFU524428 LVY524428 LMC524428 LCG524428 KSK524428 KIO524428 JYS524428 JOW524428 JFA524428 IVE524428 ILI524428 IBM524428 HRQ524428 HHU524428 GXY524428 GOC524428 GEG524428 FUK524428 FKO524428 FAS524428 EQW524428 EHA524428 DXE524428 DNI524428 DDM524428 CTQ524428 CJU524428 BZY524428 BQC524428 BGG524428 AWK524428 AMO524428 ACS524428 SW524428 JA524428 B524428 WVM458892 WLQ458892 WBU458892 VRY458892 VIC458892 UYG458892 UOK458892 UEO458892 TUS458892 TKW458892 TBA458892 SRE458892 SHI458892 RXM458892 RNQ458892 RDU458892 QTY458892 QKC458892 QAG458892 PQK458892 PGO458892 OWS458892 OMW458892 ODA458892 NTE458892 NJI458892 MZM458892 MPQ458892 MFU458892 LVY458892 LMC458892 LCG458892 KSK458892 KIO458892 JYS458892 JOW458892 JFA458892 IVE458892 ILI458892 IBM458892 HRQ458892 HHU458892 GXY458892 GOC458892 GEG458892 FUK458892 FKO458892 FAS458892 EQW458892 EHA458892 DXE458892 DNI458892 DDM458892 CTQ458892 CJU458892 BZY458892 BQC458892 BGG458892 AWK458892 AMO458892 ACS458892 SW458892 JA458892 B458892 WVM393356 WLQ393356 WBU393356 VRY393356 VIC393356 UYG393356 UOK393356 UEO393356 TUS393356 TKW393356 TBA393356 SRE393356 SHI393356 RXM393356 RNQ393356 RDU393356 QTY393356 QKC393356 QAG393356 PQK393356 PGO393356 OWS393356 OMW393356 ODA393356 NTE393356 NJI393356 MZM393356 MPQ393356 MFU393356 LVY393356 LMC393356 LCG393356 KSK393356 KIO393356 JYS393356 JOW393356 JFA393356 IVE393356 ILI393356 IBM393356 HRQ393356 HHU393356 GXY393356 GOC393356 GEG393356 FUK393356 FKO393356 FAS393356 EQW393356 EHA393356 DXE393356 DNI393356 DDM393356 CTQ393356 CJU393356 BZY393356 BQC393356 BGG393356 AWK393356 AMO393356 ACS393356 SW393356 JA393356 B393356 WVM327820 WLQ327820 WBU327820 VRY327820 VIC327820 UYG327820 UOK327820 UEO327820 TUS327820 TKW327820 TBA327820 SRE327820 SHI327820 RXM327820 RNQ327820 RDU327820 QTY327820 QKC327820 QAG327820 PQK327820 PGO327820 OWS327820 OMW327820 ODA327820 NTE327820 NJI327820 MZM327820 MPQ327820 MFU327820 LVY327820 LMC327820 LCG327820 KSK327820 KIO327820 JYS327820 JOW327820 JFA327820 IVE327820 ILI327820 IBM327820 HRQ327820 HHU327820 GXY327820 GOC327820 GEG327820 FUK327820 FKO327820 FAS327820 EQW327820 EHA327820 DXE327820 DNI327820 DDM327820 CTQ327820 CJU327820 BZY327820 BQC327820 BGG327820 AWK327820 AMO327820 ACS327820 SW327820 JA327820 B327820 WVM262284 WLQ262284 WBU262284 VRY262284 VIC262284 UYG262284 UOK262284 UEO262284 TUS262284 TKW262284 TBA262284 SRE262284 SHI262284 RXM262284 RNQ262284 RDU262284 QTY262284 QKC262284 QAG262284 PQK262284 PGO262284 OWS262284 OMW262284 ODA262284 NTE262284 NJI262284 MZM262284 MPQ262284 MFU262284 LVY262284 LMC262284 LCG262284 KSK262284 KIO262284 JYS262284 JOW262284 JFA262284 IVE262284 ILI262284 IBM262284 HRQ262284 HHU262284 GXY262284 GOC262284 GEG262284 FUK262284 FKO262284 FAS262284 EQW262284 EHA262284 DXE262284 DNI262284 DDM262284 CTQ262284 CJU262284 BZY262284 BQC262284 BGG262284 AWK262284 AMO262284 ACS262284 SW262284 JA262284 B262284 WVM196748 WLQ196748 WBU196748 VRY196748 VIC196748 UYG196748 UOK196748 UEO196748 TUS196748 TKW196748 TBA196748 SRE196748 SHI196748 RXM196748 RNQ196748 RDU196748 QTY196748 QKC196748 QAG196748 PQK196748 PGO196748 OWS196748 OMW196748 ODA196748 NTE196748 NJI196748 MZM196748 MPQ196748 MFU196748 LVY196748 LMC196748 LCG196748 KSK196748 KIO196748 JYS196748 JOW196748 JFA196748 IVE196748 ILI196748 IBM196748 HRQ196748 HHU196748 GXY196748 GOC196748 GEG196748 FUK196748 FKO196748 FAS196748 EQW196748 EHA196748 DXE196748 DNI196748 DDM196748 CTQ196748 CJU196748 BZY196748 BQC196748 BGG196748 AWK196748 AMO196748 ACS196748 SW196748 JA196748 B196748 WVM131212 WLQ131212 WBU131212 VRY131212 VIC131212 UYG131212 UOK131212 UEO131212 TUS131212 TKW131212 TBA131212 SRE131212 SHI131212 RXM131212 RNQ131212 RDU131212 QTY131212 QKC131212 QAG131212 PQK131212 PGO131212 OWS131212 OMW131212 ODA131212 NTE131212 NJI131212 MZM131212 MPQ131212 MFU131212 LVY131212 LMC131212 LCG131212 KSK131212 KIO131212 JYS131212 JOW131212 JFA131212 IVE131212 ILI131212 IBM131212 HRQ131212 HHU131212 GXY131212 GOC131212 GEG131212 FUK131212 FKO131212 FAS131212 EQW131212 EHA131212 DXE131212 DNI131212 DDM131212 CTQ131212 CJU131212 BZY131212 BQC131212 BGG131212 AWK131212 AMO131212 ACS131212 SW131212 JA131212 B131212 WVM65676 WLQ65676 WBU65676 VRY65676 VIC65676 UYG65676 UOK65676 UEO65676 TUS65676 TKW65676 TBA65676 SRE65676 SHI65676 RXM65676 RNQ65676 RDU65676 QTY65676 QKC65676 QAG65676 PQK65676 PGO65676 OWS65676 OMW65676 ODA65676 NTE65676 NJI65676 MZM65676 MPQ65676 MFU65676 LVY65676 LMC65676 LCG65676 KSK65676 KIO65676 JYS65676 JOW65676 JFA65676 IVE65676 ILI65676 IBM65676 HRQ65676 HHU65676 GXY65676 GOC65676 GEG65676 FUK65676 FKO65676 FAS65676 EQW65676 EHA65676 DXE65676 DNI65676 DDM65676 CTQ65676 CJU65676 BZY65676 BQC65676 BGG65676 AWK65676 AMO65676 ACS65676 SW65676 JA65676 B65676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WVO983247:WVO983252 WLS983247:WLS983252 WBW983247:WBW983252 VSA983247:VSA983252 VIE983247:VIE983252 UYI983247:UYI983252 UOM983247:UOM983252 UEQ983247:UEQ983252 TUU983247:TUU983252 TKY983247:TKY983252 TBC983247:TBC983252 SRG983247:SRG983252 SHK983247:SHK983252 RXO983247:RXO983252 RNS983247:RNS983252 RDW983247:RDW983252 QUA983247:QUA983252 QKE983247:QKE983252 QAI983247:QAI983252 PQM983247:PQM983252 PGQ983247:PGQ983252 OWU983247:OWU983252 OMY983247:OMY983252 ODC983247:ODC983252 NTG983247:NTG983252 NJK983247:NJK983252 MZO983247:MZO983252 MPS983247:MPS983252 MFW983247:MFW983252 LWA983247:LWA983252 LME983247:LME983252 LCI983247:LCI983252 KSM983247:KSM983252 KIQ983247:KIQ983252 JYU983247:JYU983252 JOY983247:JOY983252 JFC983247:JFC983252 IVG983247:IVG983252 ILK983247:ILK983252 IBO983247:IBO983252 HRS983247:HRS983252 HHW983247:HHW983252 GYA983247:GYA983252 GOE983247:GOE983252 GEI983247:GEI983252 FUM983247:FUM983252 FKQ983247:FKQ983252 FAU983247:FAU983252 EQY983247:EQY983252 EHC983247:EHC983252 DXG983247:DXG983252 DNK983247:DNK983252 DDO983247:DDO983252 CTS983247:CTS983252 CJW983247:CJW983252 CAA983247:CAA983252 BQE983247:BQE983252 BGI983247:BGI983252 AWM983247:AWM983252 AMQ983247:AMQ983252 ACU983247:ACU983252 SY983247:SY983252 JC983247:JC983252 D983247:E983252 WVO917711:WVO917716 WLS917711:WLS917716 WBW917711:WBW917716 VSA917711:VSA917716 VIE917711:VIE917716 UYI917711:UYI917716 UOM917711:UOM917716 UEQ917711:UEQ917716 TUU917711:TUU917716 TKY917711:TKY917716 TBC917711:TBC917716 SRG917711:SRG917716 SHK917711:SHK917716 RXO917711:RXO917716 RNS917711:RNS917716 RDW917711:RDW917716 QUA917711:QUA917716 QKE917711:QKE917716 QAI917711:QAI917716 PQM917711:PQM917716 PGQ917711:PGQ917716 OWU917711:OWU917716 OMY917711:OMY917716 ODC917711:ODC917716 NTG917711:NTG917716 NJK917711:NJK917716 MZO917711:MZO917716 MPS917711:MPS917716 MFW917711:MFW917716 LWA917711:LWA917716 LME917711:LME917716 LCI917711:LCI917716 KSM917711:KSM917716 KIQ917711:KIQ917716 JYU917711:JYU917716 JOY917711:JOY917716 JFC917711:JFC917716 IVG917711:IVG917716 ILK917711:ILK917716 IBO917711:IBO917716 HRS917711:HRS917716 HHW917711:HHW917716 GYA917711:GYA917716 GOE917711:GOE917716 GEI917711:GEI917716 FUM917711:FUM917716 FKQ917711:FKQ917716 FAU917711:FAU917716 EQY917711:EQY917716 EHC917711:EHC917716 DXG917711:DXG917716 DNK917711:DNK917716 DDO917711:DDO917716 CTS917711:CTS917716 CJW917711:CJW917716 CAA917711:CAA917716 BQE917711:BQE917716 BGI917711:BGI917716 AWM917711:AWM917716 AMQ917711:AMQ917716 ACU917711:ACU917716 SY917711:SY917716 JC917711:JC917716 D917711:E917716 WVO852175:WVO852180 WLS852175:WLS852180 WBW852175:WBW852180 VSA852175:VSA852180 VIE852175:VIE852180 UYI852175:UYI852180 UOM852175:UOM852180 UEQ852175:UEQ852180 TUU852175:TUU852180 TKY852175:TKY852180 TBC852175:TBC852180 SRG852175:SRG852180 SHK852175:SHK852180 RXO852175:RXO852180 RNS852175:RNS852180 RDW852175:RDW852180 QUA852175:QUA852180 QKE852175:QKE852180 QAI852175:QAI852180 PQM852175:PQM852180 PGQ852175:PGQ852180 OWU852175:OWU852180 OMY852175:OMY852180 ODC852175:ODC852180 NTG852175:NTG852180 NJK852175:NJK852180 MZO852175:MZO852180 MPS852175:MPS852180 MFW852175:MFW852180 LWA852175:LWA852180 LME852175:LME852180 LCI852175:LCI852180 KSM852175:KSM852180 KIQ852175:KIQ852180 JYU852175:JYU852180 JOY852175:JOY852180 JFC852175:JFC852180 IVG852175:IVG852180 ILK852175:ILK852180 IBO852175:IBO852180 HRS852175:HRS852180 HHW852175:HHW852180 GYA852175:GYA852180 GOE852175:GOE852180 GEI852175:GEI852180 FUM852175:FUM852180 FKQ852175:FKQ852180 FAU852175:FAU852180 EQY852175:EQY852180 EHC852175:EHC852180 DXG852175:DXG852180 DNK852175:DNK852180 DDO852175:DDO852180 CTS852175:CTS852180 CJW852175:CJW852180 CAA852175:CAA852180 BQE852175:BQE852180 BGI852175:BGI852180 AWM852175:AWM852180 AMQ852175:AMQ852180 ACU852175:ACU852180 SY852175:SY852180 JC852175:JC852180 D852175:E852180 WVO786639:WVO786644 WLS786639:WLS786644 WBW786639:WBW786644 VSA786639:VSA786644 VIE786639:VIE786644 UYI786639:UYI786644 UOM786639:UOM786644 UEQ786639:UEQ786644 TUU786639:TUU786644 TKY786639:TKY786644 TBC786639:TBC786644 SRG786639:SRG786644 SHK786639:SHK786644 RXO786639:RXO786644 RNS786639:RNS786644 RDW786639:RDW786644 QUA786639:QUA786644 QKE786639:QKE786644 QAI786639:QAI786644 PQM786639:PQM786644 PGQ786639:PGQ786644 OWU786639:OWU786644 OMY786639:OMY786644 ODC786639:ODC786644 NTG786639:NTG786644 NJK786639:NJK786644 MZO786639:MZO786644 MPS786639:MPS786644 MFW786639:MFW786644 LWA786639:LWA786644 LME786639:LME786644 LCI786639:LCI786644 KSM786639:KSM786644 KIQ786639:KIQ786644 JYU786639:JYU786644 JOY786639:JOY786644 JFC786639:JFC786644 IVG786639:IVG786644 ILK786639:ILK786644 IBO786639:IBO786644 HRS786639:HRS786644 HHW786639:HHW786644 GYA786639:GYA786644 GOE786639:GOE786644 GEI786639:GEI786644 FUM786639:FUM786644 FKQ786639:FKQ786644 FAU786639:FAU786644 EQY786639:EQY786644 EHC786639:EHC786644 DXG786639:DXG786644 DNK786639:DNK786644 DDO786639:DDO786644 CTS786639:CTS786644 CJW786639:CJW786644 CAA786639:CAA786644 BQE786639:BQE786644 BGI786639:BGI786644 AWM786639:AWM786644 AMQ786639:AMQ786644 ACU786639:ACU786644 SY786639:SY786644 JC786639:JC786644 D786639:E786644 WVO721103:WVO721108 WLS721103:WLS721108 WBW721103:WBW721108 VSA721103:VSA721108 VIE721103:VIE721108 UYI721103:UYI721108 UOM721103:UOM721108 UEQ721103:UEQ721108 TUU721103:TUU721108 TKY721103:TKY721108 TBC721103:TBC721108 SRG721103:SRG721108 SHK721103:SHK721108 RXO721103:RXO721108 RNS721103:RNS721108 RDW721103:RDW721108 QUA721103:QUA721108 QKE721103:QKE721108 QAI721103:QAI721108 PQM721103:PQM721108 PGQ721103:PGQ721108 OWU721103:OWU721108 OMY721103:OMY721108 ODC721103:ODC721108 NTG721103:NTG721108 NJK721103:NJK721108 MZO721103:MZO721108 MPS721103:MPS721108 MFW721103:MFW721108 LWA721103:LWA721108 LME721103:LME721108 LCI721103:LCI721108 KSM721103:KSM721108 KIQ721103:KIQ721108 JYU721103:JYU721108 JOY721103:JOY721108 JFC721103:JFC721108 IVG721103:IVG721108 ILK721103:ILK721108 IBO721103:IBO721108 HRS721103:HRS721108 HHW721103:HHW721108 GYA721103:GYA721108 GOE721103:GOE721108 GEI721103:GEI721108 FUM721103:FUM721108 FKQ721103:FKQ721108 FAU721103:FAU721108 EQY721103:EQY721108 EHC721103:EHC721108 DXG721103:DXG721108 DNK721103:DNK721108 DDO721103:DDO721108 CTS721103:CTS721108 CJW721103:CJW721108 CAA721103:CAA721108 BQE721103:BQE721108 BGI721103:BGI721108 AWM721103:AWM721108 AMQ721103:AMQ721108 ACU721103:ACU721108 SY721103:SY721108 JC721103:JC721108 D721103:E721108 WVO655567:WVO655572 WLS655567:WLS655572 WBW655567:WBW655572 VSA655567:VSA655572 VIE655567:VIE655572 UYI655567:UYI655572 UOM655567:UOM655572 UEQ655567:UEQ655572 TUU655567:TUU655572 TKY655567:TKY655572 TBC655567:TBC655572 SRG655567:SRG655572 SHK655567:SHK655572 RXO655567:RXO655572 RNS655567:RNS655572 RDW655567:RDW655572 QUA655567:QUA655572 QKE655567:QKE655572 QAI655567:QAI655572 PQM655567:PQM655572 PGQ655567:PGQ655572 OWU655567:OWU655572 OMY655567:OMY655572 ODC655567:ODC655572 NTG655567:NTG655572 NJK655567:NJK655572 MZO655567:MZO655572 MPS655567:MPS655572 MFW655567:MFW655572 LWA655567:LWA655572 LME655567:LME655572 LCI655567:LCI655572 KSM655567:KSM655572 KIQ655567:KIQ655572 JYU655567:JYU655572 JOY655567:JOY655572 JFC655567:JFC655572 IVG655567:IVG655572 ILK655567:ILK655572 IBO655567:IBO655572 HRS655567:HRS655572 HHW655567:HHW655572 GYA655567:GYA655572 GOE655567:GOE655572 GEI655567:GEI655572 FUM655567:FUM655572 FKQ655567:FKQ655572 FAU655567:FAU655572 EQY655567:EQY655572 EHC655567:EHC655572 DXG655567:DXG655572 DNK655567:DNK655572 DDO655567:DDO655572 CTS655567:CTS655572 CJW655567:CJW655572 CAA655567:CAA655572 BQE655567:BQE655572 BGI655567:BGI655572 AWM655567:AWM655572 AMQ655567:AMQ655572 ACU655567:ACU655572 SY655567:SY655572 JC655567:JC655572 D655567:E655572 WVO590031:WVO590036 WLS590031:WLS590036 WBW590031:WBW590036 VSA590031:VSA590036 VIE590031:VIE590036 UYI590031:UYI590036 UOM590031:UOM590036 UEQ590031:UEQ590036 TUU590031:TUU590036 TKY590031:TKY590036 TBC590031:TBC590036 SRG590031:SRG590036 SHK590031:SHK590036 RXO590031:RXO590036 RNS590031:RNS590036 RDW590031:RDW590036 QUA590031:QUA590036 QKE590031:QKE590036 QAI590031:QAI590036 PQM590031:PQM590036 PGQ590031:PGQ590036 OWU590031:OWU590036 OMY590031:OMY590036 ODC590031:ODC590036 NTG590031:NTG590036 NJK590031:NJK590036 MZO590031:MZO590036 MPS590031:MPS590036 MFW590031:MFW590036 LWA590031:LWA590036 LME590031:LME590036 LCI590031:LCI590036 KSM590031:KSM590036 KIQ590031:KIQ590036 JYU590031:JYU590036 JOY590031:JOY590036 JFC590031:JFC590036 IVG590031:IVG590036 ILK590031:ILK590036 IBO590031:IBO590036 HRS590031:HRS590036 HHW590031:HHW590036 GYA590031:GYA590036 GOE590031:GOE590036 GEI590031:GEI590036 FUM590031:FUM590036 FKQ590031:FKQ590036 FAU590031:FAU590036 EQY590031:EQY590036 EHC590031:EHC590036 DXG590031:DXG590036 DNK590031:DNK590036 DDO590031:DDO590036 CTS590031:CTS590036 CJW590031:CJW590036 CAA590031:CAA590036 BQE590031:BQE590036 BGI590031:BGI590036 AWM590031:AWM590036 AMQ590031:AMQ590036 ACU590031:ACU590036 SY590031:SY590036 JC590031:JC590036 D590031:E590036 WVO524495:WVO524500 WLS524495:WLS524500 WBW524495:WBW524500 VSA524495:VSA524500 VIE524495:VIE524500 UYI524495:UYI524500 UOM524495:UOM524500 UEQ524495:UEQ524500 TUU524495:TUU524500 TKY524495:TKY524500 TBC524495:TBC524500 SRG524495:SRG524500 SHK524495:SHK524500 RXO524495:RXO524500 RNS524495:RNS524500 RDW524495:RDW524500 QUA524495:QUA524500 QKE524495:QKE524500 QAI524495:QAI524500 PQM524495:PQM524500 PGQ524495:PGQ524500 OWU524495:OWU524500 OMY524495:OMY524500 ODC524495:ODC524500 NTG524495:NTG524500 NJK524495:NJK524500 MZO524495:MZO524500 MPS524495:MPS524500 MFW524495:MFW524500 LWA524495:LWA524500 LME524495:LME524500 LCI524495:LCI524500 KSM524495:KSM524500 KIQ524495:KIQ524500 JYU524495:JYU524500 JOY524495:JOY524500 JFC524495:JFC524500 IVG524495:IVG524500 ILK524495:ILK524500 IBO524495:IBO524500 HRS524495:HRS524500 HHW524495:HHW524500 GYA524495:GYA524500 GOE524495:GOE524500 GEI524495:GEI524500 FUM524495:FUM524500 FKQ524495:FKQ524500 FAU524495:FAU524500 EQY524495:EQY524500 EHC524495:EHC524500 DXG524495:DXG524500 DNK524495:DNK524500 DDO524495:DDO524500 CTS524495:CTS524500 CJW524495:CJW524500 CAA524495:CAA524500 BQE524495:BQE524500 BGI524495:BGI524500 AWM524495:AWM524500 AMQ524495:AMQ524500 ACU524495:ACU524500 SY524495:SY524500 JC524495:JC524500 D524495:E524500 WVO458959:WVO458964 WLS458959:WLS458964 WBW458959:WBW458964 VSA458959:VSA458964 VIE458959:VIE458964 UYI458959:UYI458964 UOM458959:UOM458964 UEQ458959:UEQ458964 TUU458959:TUU458964 TKY458959:TKY458964 TBC458959:TBC458964 SRG458959:SRG458964 SHK458959:SHK458964 RXO458959:RXO458964 RNS458959:RNS458964 RDW458959:RDW458964 QUA458959:QUA458964 QKE458959:QKE458964 QAI458959:QAI458964 PQM458959:PQM458964 PGQ458959:PGQ458964 OWU458959:OWU458964 OMY458959:OMY458964 ODC458959:ODC458964 NTG458959:NTG458964 NJK458959:NJK458964 MZO458959:MZO458964 MPS458959:MPS458964 MFW458959:MFW458964 LWA458959:LWA458964 LME458959:LME458964 LCI458959:LCI458964 KSM458959:KSM458964 KIQ458959:KIQ458964 JYU458959:JYU458964 JOY458959:JOY458964 JFC458959:JFC458964 IVG458959:IVG458964 ILK458959:ILK458964 IBO458959:IBO458964 HRS458959:HRS458964 HHW458959:HHW458964 GYA458959:GYA458964 GOE458959:GOE458964 GEI458959:GEI458964 FUM458959:FUM458964 FKQ458959:FKQ458964 FAU458959:FAU458964 EQY458959:EQY458964 EHC458959:EHC458964 DXG458959:DXG458964 DNK458959:DNK458964 DDO458959:DDO458964 CTS458959:CTS458964 CJW458959:CJW458964 CAA458959:CAA458964 BQE458959:BQE458964 BGI458959:BGI458964 AWM458959:AWM458964 AMQ458959:AMQ458964 ACU458959:ACU458964 SY458959:SY458964 JC458959:JC458964 D458959:E458964 WVO393423:WVO393428 WLS393423:WLS393428 WBW393423:WBW393428 VSA393423:VSA393428 VIE393423:VIE393428 UYI393423:UYI393428 UOM393423:UOM393428 UEQ393423:UEQ393428 TUU393423:TUU393428 TKY393423:TKY393428 TBC393423:TBC393428 SRG393423:SRG393428 SHK393423:SHK393428 RXO393423:RXO393428 RNS393423:RNS393428 RDW393423:RDW393428 QUA393423:QUA393428 QKE393423:QKE393428 QAI393423:QAI393428 PQM393423:PQM393428 PGQ393423:PGQ393428 OWU393423:OWU393428 OMY393423:OMY393428 ODC393423:ODC393428 NTG393423:NTG393428 NJK393423:NJK393428 MZO393423:MZO393428 MPS393423:MPS393428 MFW393423:MFW393428 LWA393423:LWA393428 LME393423:LME393428 LCI393423:LCI393428 KSM393423:KSM393428 KIQ393423:KIQ393428 JYU393423:JYU393428 JOY393423:JOY393428 JFC393423:JFC393428 IVG393423:IVG393428 ILK393423:ILK393428 IBO393423:IBO393428 HRS393423:HRS393428 HHW393423:HHW393428 GYA393423:GYA393428 GOE393423:GOE393428 GEI393423:GEI393428 FUM393423:FUM393428 FKQ393423:FKQ393428 FAU393423:FAU393428 EQY393423:EQY393428 EHC393423:EHC393428 DXG393423:DXG393428 DNK393423:DNK393428 DDO393423:DDO393428 CTS393423:CTS393428 CJW393423:CJW393428 CAA393423:CAA393428 BQE393423:BQE393428 BGI393423:BGI393428 AWM393423:AWM393428 AMQ393423:AMQ393428 ACU393423:ACU393428 SY393423:SY393428 JC393423:JC393428 D393423:E393428 WVO327887:WVO327892 WLS327887:WLS327892 WBW327887:WBW327892 VSA327887:VSA327892 VIE327887:VIE327892 UYI327887:UYI327892 UOM327887:UOM327892 UEQ327887:UEQ327892 TUU327887:TUU327892 TKY327887:TKY327892 TBC327887:TBC327892 SRG327887:SRG327892 SHK327887:SHK327892 RXO327887:RXO327892 RNS327887:RNS327892 RDW327887:RDW327892 QUA327887:QUA327892 QKE327887:QKE327892 QAI327887:QAI327892 PQM327887:PQM327892 PGQ327887:PGQ327892 OWU327887:OWU327892 OMY327887:OMY327892 ODC327887:ODC327892 NTG327887:NTG327892 NJK327887:NJK327892 MZO327887:MZO327892 MPS327887:MPS327892 MFW327887:MFW327892 LWA327887:LWA327892 LME327887:LME327892 LCI327887:LCI327892 KSM327887:KSM327892 KIQ327887:KIQ327892 JYU327887:JYU327892 JOY327887:JOY327892 JFC327887:JFC327892 IVG327887:IVG327892 ILK327887:ILK327892 IBO327887:IBO327892 HRS327887:HRS327892 HHW327887:HHW327892 GYA327887:GYA327892 GOE327887:GOE327892 GEI327887:GEI327892 FUM327887:FUM327892 FKQ327887:FKQ327892 FAU327887:FAU327892 EQY327887:EQY327892 EHC327887:EHC327892 DXG327887:DXG327892 DNK327887:DNK327892 DDO327887:DDO327892 CTS327887:CTS327892 CJW327887:CJW327892 CAA327887:CAA327892 BQE327887:BQE327892 BGI327887:BGI327892 AWM327887:AWM327892 AMQ327887:AMQ327892 ACU327887:ACU327892 SY327887:SY327892 JC327887:JC327892 D327887:E327892 WVO262351:WVO262356 WLS262351:WLS262356 WBW262351:WBW262356 VSA262351:VSA262356 VIE262351:VIE262356 UYI262351:UYI262356 UOM262351:UOM262356 UEQ262351:UEQ262356 TUU262351:TUU262356 TKY262351:TKY262356 TBC262351:TBC262356 SRG262351:SRG262356 SHK262351:SHK262356 RXO262351:RXO262356 RNS262351:RNS262356 RDW262351:RDW262356 QUA262351:QUA262356 QKE262351:QKE262356 QAI262351:QAI262356 PQM262351:PQM262356 PGQ262351:PGQ262356 OWU262351:OWU262356 OMY262351:OMY262356 ODC262351:ODC262356 NTG262351:NTG262356 NJK262351:NJK262356 MZO262351:MZO262356 MPS262351:MPS262356 MFW262351:MFW262356 LWA262351:LWA262356 LME262351:LME262356 LCI262351:LCI262356 KSM262351:KSM262356 KIQ262351:KIQ262356 JYU262351:JYU262356 JOY262351:JOY262356 JFC262351:JFC262356 IVG262351:IVG262356 ILK262351:ILK262356 IBO262351:IBO262356 HRS262351:HRS262356 HHW262351:HHW262356 GYA262351:GYA262356 GOE262351:GOE262356 GEI262351:GEI262356 FUM262351:FUM262356 FKQ262351:FKQ262356 FAU262351:FAU262356 EQY262351:EQY262356 EHC262351:EHC262356 DXG262351:DXG262356 DNK262351:DNK262356 DDO262351:DDO262356 CTS262351:CTS262356 CJW262351:CJW262356 CAA262351:CAA262356 BQE262351:BQE262356 BGI262351:BGI262356 AWM262351:AWM262356 AMQ262351:AMQ262356 ACU262351:ACU262356 SY262351:SY262356 JC262351:JC262356 D262351:E262356 WVO196815:WVO196820 WLS196815:WLS196820 WBW196815:WBW196820 VSA196815:VSA196820 VIE196815:VIE196820 UYI196815:UYI196820 UOM196815:UOM196820 UEQ196815:UEQ196820 TUU196815:TUU196820 TKY196815:TKY196820 TBC196815:TBC196820 SRG196815:SRG196820 SHK196815:SHK196820 RXO196815:RXO196820 RNS196815:RNS196820 RDW196815:RDW196820 QUA196815:QUA196820 QKE196815:QKE196820 QAI196815:QAI196820 PQM196815:PQM196820 PGQ196815:PGQ196820 OWU196815:OWU196820 OMY196815:OMY196820 ODC196815:ODC196820 NTG196815:NTG196820 NJK196815:NJK196820 MZO196815:MZO196820 MPS196815:MPS196820 MFW196815:MFW196820 LWA196815:LWA196820 LME196815:LME196820 LCI196815:LCI196820 KSM196815:KSM196820 KIQ196815:KIQ196820 JYU196815:JYU196820 JOY196815:JOY196820 JFC196815:JFC196820 IVG196815:IVG196820 ILK196815:ILK196820 IBO196815:IBO196820 HRS196815:HRS196820 HHW196815:HHW196820 GYA196815:GYA196820 GOE196815:GOE196820 GEI196815:GEI196820 FUM196815:FUM196820 FKQ196815:FKQ196820 FAU196815:FAU196820 EQY196815:EQY196820 EHC196815:EHC196820 DXG196815:DXG196820 DNK196815:DNK196820 DDO196815:DDO196820 CTS196815:CTS196820 CJW196815:CJW196820 CAA196815:CAA196820 BQE196815:BQE196820 BGI196815:BGI196820 AWM196815:AWM196820 AMQ196815:AMQ196820 ACU196815:ACU196820 SY196815:SY196820 JC196815:JC196820 D196815:E196820 WVO131279:WVO131284 WLS131279:WLS131284 WBW131279:WBW131284 VSA131279:VSA131284 VIE131279:VIE131284 UYI131279:UYI131284 UOM131279:UOM131284 UEQ131279:UEQ131284 TUU131279:TUU131284 TKY131279:TKY131284 TBC131279:TBC131284 SRG131279:SRG131284 SHK131279:SHK131284 RXO131279:RXO131284 RNS131279:RNS131284 RDW131279:RDW131284 QUA131279:QUA131284 QKE131279:QKE131284 QAI131279:QAI131284 PQM131279:PQM131284 PGQ131279:PGQ131284 OWU131279:OWU131284 OMY131279:OMY131284 ODC131279:ODC131284 NTG131279:NTG131284 NJK131279:NJK131284 MZO131279:MZO131284 MPS131279:MPS131284 MFW131279:MFW131284 LWA131279:LWA131284 LME131279:LME131284 LCI131279:LCI131284 KSM131279:KSM131284 KIQ131279:KIQ131284 JYU131279:JYU131284 JOY131279:JOY131284 JFC131279:JFC131284 IVG131279:IVG131284 ILK131279:ILK131284 IBO131279:IBO131284 HRS131279:HRS131284 HHW131279:HHW131284 GYA131279:GYA131284 GOE131279:GOE131284 GEI131279:GEI131284 FUM131279:FUM131284 FKQ131279:FKQ131284 FAU131279:FAU131284 EQY131279:EQY131284 EHC131279:EHC131284 DXG131279:DXG131284 DNK131279:DNK131284 DDO131279:DDO131284 CTS131279:CTS131284 CJW131279:CJW131284 CAA131279:CAA131284 BQE131279:BQE131284 BGI131279:BGI131284 AWM131279:AWM131284 AMQ131279:AMQ131284 ACU131279:ACU131284 SY131279:SY131284 JC131279:JC131284 D131279:E131284 WVO65743:WVO65748 WLS65743:WLS65748 WBW65743:WBW65748 VSA65743:VSA65748 VIE65743:VIE65748 UYI65743:UYI65748 UOM65743:UOM65748 UEQ65743:UEQ65748 TUU65743:TUU65748 TKY65743:TKY65748 TBC65743:TBC65748 SRG65743:SRG65748 SHK65743:SHK65748 RXO65743:RXO65748 RNS65743:RNS65748 RDW65743:RDW65748 QUA65743:QUA65748 QKE65743:QKE65748 QAI65743:QAI65748 PQM65743:PQM65748 PGQ65743:PGQ65748 OWU65743:OWU65748 OMY65743:OMY65748 ODC65743:ODC65748 NTG65743:NTG65748 NJK65743:NJK65748 MZO65743:MZO65748 MPS65743:MPS65748 MFW65743:MFW65748 LWA65743:LWA65748 LME65743:LME65748 LCI65743:LCI65748 KSM65743:KSM65748 KIQ65743:KIQ65748 JYU65743:JYU65748 JOY65743:JOY65748 JFC65743:JFC65748 IVG65743:IVG65748 ILK65743:ILK65748 IBO65743:IBO65748 HRS65743:HRS65748 HHW65743:HHW65748 GYA65743:GYA65748 GOE65743:GOE65748 GEI65743:GEI65748 FUM65743:FUM65748 FKQ65743:FKQ65748 FAU65743:FAU65748 EQY65743:EQY65748 EHC65743:EHC65748 DXG65743:DXG65748 DNK65743:DNK65748 DDO65743:DDO65748 CTS65743:CTS65748 CJW65743:CJW65748 CAA65743:CAA65748 BQE65743:BQE65748 BGI65743:BGI65748 AWM65743:AWM65748 AMQ65743:AMQ65748 ACU65743:ACU65748 SY65743:SY65748 JC65743:JC65748 D65743:E65748 WVO983255:WVO983260 WLS983255:WLS983260 WBW983255:WBW983260 VSA983255:VSA983260 VIE983255:VIE983260 UYI983255:UYI983260 UOM983255:UOM983260 UEQ983255:UEQ983260 TUU983255:TUU983260 TKY983255:TKY983260 TBC983255:TBC983260 SRG983255:SRG983260 SHK983255:SHK983260 RXO983255:RXO983260 RNS983255:RNS983260 RDW983255:RDW983260 QUA983255:QUA983260 QKE983255:QKE983260 QAI983255:QAI983260 PQM983255:PQM983260 PGQ983255:PGQ983260 OWU983255:OWU983260 OMY983255:OMY983260 ODC983255:ODC983260 NTG983255:NTG983260 NJK983255:NJK983260 MZO983255:MZO983260 MPS983255:MPS983260 MFW983255:MFW983260 LWA983255:LWA983260 LME983255:LME983260 LCI983255:LCI983260 KSM983255:KSM983260 KIQ983255:KIQ983260 JYU983255:JYU983260 JOY983255:JOY983260 JFC983255:JFC983260 IVG983255:IVG983260 ILK983255:ILK983260 IBO983255:IBO983260 HRS983255:HRS983260 HHW983255:HHW983260 GYA983255:GYA983260 GOE983255:GOE983260 GEI983255:GEI983260 FUM983255:FUM983260 FKQ983255:FKQ983260 FAU983255:FAU983260 EQY983255:EQY983260 EHC983255:EHC983260 DXG983255:DXG983260 DNK983255:DNK983260 DDO983255:DDO983260 CTS983255:CTS983260 CJW983255:CJW983260 CAA983255:CAA983260 BQE983255:BQE983260 BGI983255:BGI983260 AWM983255:AWM983260 AMQ983255:AMQ983260 ACU983255:ACU983260 SY983255:SY983260 JC983255:JC983260 D983255:E983260 WVO917719:WVO917724 WLS917719:WLS917724 WBW917719:WBW917724 VSA917719:VSA917724 VIE917719:VIE917724 UYI917719:UYI917724 UOM917719:UOM917724 UEQ917719:UEQ917724 TUU917719:TUU917724 TKY917719:TKY917724 TBC917719:TBC917724 SRG917719:SRG917724 SHK917719:SHK917724 RXO917719:RXO917724 RNS917719:RNS917724 RDW917719:RDW917724 QUA917719:QUA917724 QKE917719:QKE917724 QAI917719:QAI917724 PQM917719:PQM917724 PGQ917719:PGQ917724 OWU917719:OWU917724 OMY917719:OMY917724 ODC917719:ODC917724 NTG917719:NTG917724 NJK917719:NJK917724 MZO917719:MZO917724 MPS917719:MPS917724 MFW917719:MFW917724 LWA917719:LWA917724 LME917719:LME917724 LCI917719:LCI917724 KSM917719:KSM917724 KIQ917719:KIQ917724 JYU917719:JYU917724 JOY917719:JOY917724 JFC917719:JFC917724 IVG917719:IVG917724 ILK917719:ILK917724 IBO917719:IBO917724 HRS917719:HRS917724 HHW917719:HHW917724 GYA917719:GYA917724 GOE917719:GOE917724 GEI917719:GEI917724 FUM917719:FUM917724 FKQ917719:FKQ917724 FAU917719:FAU917724 EQY917719:EQY917724 EHC917719:EHC917724 DXG917719:DXG917724 DNK917719:DNK917724 DDO917719:DDO917724 CTS917719:CTS917724 CJW917719:CJW917724 CAA917719:CAA917724 BQE917719:BQE917724 BGI917719:BGI917724 AWM917719:AWM917724 AMQ917719:AMQ917724 ACU917719:ACU917724 SY917719:SY917724 JC917719:JC917724 D917719:E917724 WVO852183:WVO852188 WLS852183:WLS852188 WBW852183:WBW852188 VSA852183:VSA852188 VIE852183:VIE852188 UYI852183:UYI852188 UOM852183:UOM852188 UEQ852183:UEQ852188 TUU852183:TUU852188 TKY852183:TKY852188 TBC852183:TBC852188 SRG852183:SRG852188 SHK852183:SHK852188 RXO852183:RXO852188 RNS852183:RNS852188 RDW852183:RDW852188 QUA852183:QUA852188 QKE852183:QKE852188 QAI852183:QAI852188 PQM852183:PQM852188 PGQ852183:PGQ852188 OWU852183:OWU852188 OMY852183:OMY852188 ODC852183:ODC852188 NTG852183:NTG852188 NJK852183:NJK852188 MZO852183:MZO852188 MPS852183:MPS852188 MFW852183:MFW852188 LWA852183:LWA852188 LME852183:LME852188 LCI852183:LCI852188 KSM852183:KSM852188 KIQ852183:KIQ852188 JYU852183:JYU852188 JOY852183:JOY852188 JFC852183:JFC852188 IVG852183:IVG852188 ILK852183:ILK852188 IBO852183:IBO852188 HRS852183:HRS852188 HHW852183:HHW852188 GYA852183:GYA852188 GOE852183:GOE852188 GEI852183:GEI852188 FUM852183:FUM852188 FKQ852183:FKQ852188 FAU852183:FAU852188 EQY852183:EQY852188 EHC852183:EHC852188 DXG852183:DXG852188 DNK852183:DNK852188 DDO852183:DDO852188 CTS852183:CTS852188 CJW852183:CJW852188 CAA852183:CAA852188 BQE852183:BQE852188 BGI852183:BGI852188 AWM852183:AWM852188 AMQ852183:AMQ852188 ACU852183:ACU852188 SY852183:SY852188 JC852183:JC852188 D852183:E852188 WVO786647:WVO786652 WLS786647:WLS786652 WBW786647:WBW786652 VSA786647:VSA786652 VIE786647:VIE786652 UYI786647:UYI786652 UOM786647:UOM786652 UEQ786647:UEQ786652 TUU786647:TUU786652 TKY786647:TKY786652 TBC786647:TBC786652 SRG786647:SRG786652 SHK786647:SHK786652 RXO786647:RXO786652 RNS786647:RNS786652 RDW786647:RDW786652 QUA786647:QUA786652 QKE786647:QKE786652 QAI786647:QAI786652 PQM786647:PQM786652 PGQ786647:PGQ786652 OWU786647:OWU786652 OMY786647:OMY786652 ODC786647:ODC786652 NTG786647:NTG786652 NJK786647:NJK786652 MZO786647:MZO786652 MPS786647:MPS786652 MFW786647:MFW786652 LWA786647:LWA786652 LME786647:LME786652 LCI786647:LCI786652 KSM786647:KSM786652 KIQ786647:KIQ786652 JYU786647:JYU786652 JOY786647:JOY786652 JFC786647:JFC786652 IVG786647:IVG786652 ILK786647:ILK786652 IBO786647:IBO786652 HRS786647:HRS786652 HHW786647:HHW786652 GYA786647:GYA786652 GOE786647:GOE786652 GEI786647:GEI786652 FUM786647:FUM786652 FKQ786647:FKQ786652 FAU786647:FAU786652 EQY786647:EQY786652 EHC786647:EHC786652 DXG786647:DXG786652 DNK786647:DNK786652 DDO786647:DDO786652 CTS786647:CTS786652 CJW786647:CJW786652 CAA786647:CAA786652 BQE786647:BQE786652 BGI786647:BGI786652 AWM786647:AWM786652 AMQ786647:AMQ786652 ACU786647:ACU786652 SY786647:SY786652 JC786647:JC786652 D786647:E786652 WVO721111:WVO721116 WLS721111:WLS721116 WBW721111:WBW721116 VSA721111:VSA721116 VIE721111:VIE721116 UYI721111:UYI721116 UOM721111:UOM721116 UEQ721111:UEQ721116 TUU721111:TUU721116 TKY721111:TKY721116 TBC721111:TBC721116 SRG721111:SRG721116 SHK721111:SHK721116 RXO721111:RXO721116 RNS721111:RNS721116 RDW721111:RDW721116 QUA721111:QUA721116 QKE721111:QKE721116 QAI721111:QAI721116 PQM721111:PQM721116 PGQ721111:PGQ721116 OWU721111:OWU721116 OMY721111:OMY721116 ODC721111:ODC721116 NTG721111:NTG721116 NJK721111:NJK721116 MZO721111:MZO721116 MPS721111:MPS721116 MFW721111:MFW721116 LWA721111:LWA721116 LME721111:LME721116 LCI721111:LCI721116 KSM721111:KSM721116 KIQ721111:KIQ721116 JYU721111:JYU721116 JOY721111:JOY721116 JFC721111:JFC721116 IVG721111:IVG721116 ILK721111:ILK721116 IBO721111:IBO721116 HRS721111:HRS721116 HHW721111:HHW721116 GYA721111:GYA721116 GOE721111:GOE721116 GEI721111:GEI721116 FUM721111:FUM721116 FKQ721111:FKQ721116 FAU721111:FAU721116 EQY721111:EQY721116 EHC721111:EHC721116 DXG721111:DXG721116 DNK721111:DNK721116 DDO721111:DDO721116 CTS721111:CTS721116 CJW721111:CJW721116 CAA721111:CAA721116 BQE721111:BQE721116 BGI721111:BGI721116 AWM721111:AWM721116 AMQ721111:AMQ721116 ACU721111:ACU721116 SY721111:SY721116 JC721111:JC721116 D721111:E721116 WVO655575:WVO655580 WLS655575:WLS655580 WBW655575:WBW655580 VSA655575:VSA655580 VIE655575:VIE655580 UYI655575:UYI655580 UOM655575:UOM655580 UEQ655575:UEQ655580 TUU655575:TUU655580 TKY655575:TKY655580 TBC655575:TBC655580 SRG655575:SRG655580 SHK655575:SHK655580 RXO655575:RXO655580 RNS655575:RNS655580 RDW655575:RDW655580 QUA655575:QUA655580 QKE655575:QKE655580 QAI655575:QAI655580 PQM655575:PQM655580 PGQ655575:PGQ655580 OWU655575:OWU655580 OMY655575:OMY655580 ODC655575:ODC655580 NTG655575:NTG655580 NJK655575:NJK655580 MZO655575:MZO655580 MPS655575:MPS655580 MFW655575:MFW655580 LWA655575:LWA655580 LME655575:LME655580 LCI655575:LCI655580 KSM655575:KSM655580 KIQ655575:KIQ655580 JYU655575:JYU655580 JOY655575:JOY655580 JFC655575:JFC655580 IVG655575:IVG655580 ILK655575:ILK655580 IBO655575:IBO655580 HRS655575:HRS655580 HHW655575:HHW655580 GYA655575:GYA655580 GOE655575:GOE655580 GEI655575:GEI655580 FUM655575:FUM655580 FKQ655575:FKQ655580 FAU655575:FAU655580 EQY655575:EQY655580 EHC655575:EHC655580 DXG655575:DXG655580 DNK655575:DNK655580 DDO655575:DDO655580 CTS655575:CTS655580 CJW655575:CJW655580 CAA655575:CAA655580 BQE655575:BQE655580 BGI655575:BGI655580 AWM655575:AWM655580 AMQ655575:AMQ655580 ACU655575:ACU655580 SY655575:SY655580 JC655575:JC655580 D655575:E655580 WVO590039:WVO590044 WLS590039:WLS590044 WBW590039:WBW590044 VSA590039:VSA590044 VIE590039:VIE590044 UYI590039:UYI590044 UOM590039:UOM590044 UEQ590039:UEQ590044 TUU590039:TUU590044 TKY590039:TKY590044 TBC590039:TBC590044 SRG590039:SRG590044 SHK590039:SHK590044 RXO590039:RXO590044 RNS590039:RNS590044 RDW590039:RDW590044 QUA590039:QUA590044 QKE590039:QKE590044 QAI590039:QAI590044 PQM590039:PQM590044 PGQ590039:PGQ590044 OWU590039:OWU590044 OMY590039:OMY590044 ODC590039:ODC590044 NTG590039:NTG590044 NJK590039:NJK590044 MZO590039:MZO590044 MPS590039:MPS590044 MFW590039:MFW590044 LWA590039:LWA590044 LME590039:LME590044 LCI590039:LCI590044 KSM590039:KSM590044 KIQ590039:KIQ590044 JYU590039:JYU590044 JOY590039:JOY590044 JFC590039:JFC590044 IVG590039:IVG590044 ILK590039:ILK590044 IBO590039:IBO590044 HRS590039:HRS590044 HHW590039:HHW590044 GYA590039:GYA590044 GOE590039:GOE590044 GEI590039:GEI590044 FUM590039:FUM590044 FKQ590039:FKQ590044 FAU590039:FAU590044 EQY590039:EQY590044 EHC590039:EHC590044 DXG590039:DXG590044 DNK590039:DNK590044 DDO590039:DDO590044 CTS590039:CTS590044 CJW590039:CJW590044 CAA590039:CAA590044 BQE590039:BQE590044 BGI590039:BGI590044 AWM590039:AWM590044 AMQ590039:AMQ590044 ACU590039:ACU590044 SY590039:SY590044 JC590039:JC590044 D590039:E590044 WVO524503:WVO524508 WLS524503:WLS524508 WBW524503:WBW524508 VSA524503:VSA524508 VIE524503:VIE524508 UYI524503:UYI524508 UOM524503:UOM524508 UEQ524503:UEQ524508 TUU524503:TUU524508 TKY524503:TKY524508 TBC524503:TBC524508 SRG524503:SRG524508 SHK524503:SHK524508 RXO524503:RXO524508 RNS524503:RNS524508 RDW524503:RDW524508 QUA524503:QUA524508 QKE524503:QKE524508 QAI524503:QAI524508 PQM524503:PQM524508 PGQ524503:PGQ524508 OWU524503:OWU524508 OMY524503:OMY524508 ODC524503:ODC524508 NTG524503:NTG524508 NJK524503:NJK524508 MZO524503:MZO524508 MPS524503:MPS524508 MFW524503:MFW524508 LWA524503:LWA524508 LME524503:LME524508 LCI524503:LCI524508 KSM524503:KSM524508 KIQ524503:KIQ524508 JYU524503:JYU524508 JOY524503:JOY524508 JFC524503:JFC524508 IVG524503:IVG524508 ILK524503:ILK524508 IBO524503:IBO524508 HRS524503:HRS524508 HHW524503:HHW524508 GYA524503:GYA524508 GOE524503:GOE524508 GEI524503:GEI524508 FUM524503:FUM524508 FKQ524503:FKQ524508 FAU524503:FAU524508 EQY524503:EQY524508 EHC524503:EHC524508 DXG524503:DXG524508 DNK524503:DNK524508 DDO524503:DDO524508 CTS524503:CTS524508 CJW524503:CJW524508 CAA524503:CAA524508 BQE524503:BQE524508 BGI524503:BGI524508 AWM524503:AWM524508 AMQ524503:AMQ524508 ACU524503:ACU524508 SY524503:SY524508 JC524503:JC524508 D524503:E524508 WVO458967:WVO458972 WLS458967:WLS458972 WBW458967:WBW458972 VSA458967:VSA458972 VIE458967:VIE458972 UYI458967:UYI458972 UOM458967:UOM458972 UEQ458967:UEQ458972 TUU458967:TUU458972 TKY458967:TKY458972 TBC458967:TBC458972 SRG458967:SRG458972 SHK458967:SHK458972 RXO458967:RXO458972 RNS458967:RNS458972 RDW458967:RDW458972 QUA458967:QUA458972 QKE458967:QKE458972 QAI458967:QAI458972 PQM458967:PQM458972 PGQ458967:PGQ458972 OWU458967:OWU458972 OMY458967:OMY458972 ODC458967:ODC458972 NTG458967:NTG458972 NJK458967:NJK458972 MZO458967:MZO458972 MPS458967:MPS458972 MFW458967:MFW458972 LWA458967:LWA458972 LME458967:LME458972 LCI458967:LCI458972 KSM458967:KSM458972 KIQ458967:KIQ458972 JYU458967:JYU458972 JOY458967:JOY458972 JFC458967:JFC458972 IVG458967:IVG458972 ILK458967:ILK458972 IBO458967:IBO458972 HRS458967:HRS458972 HHW458967:HHW458972 GYA458967:GYA458972 GOE458967:GOE458972 GEI458967:GEI458972 FUM458967:FUM458972 FKQ458967:FKQ458972 FAU458967:FAU458972 EQY458967:EQY458972 EHC458967:EHC458972 DXG458967:DXG458972 DNK458967:DNK458972 DDO458967:DDO458972 CTS458967:CTS458972 CJW458967:CJW458972 CAA458967:CAA458972 BQE458967:BQE458972 BGI458967:BGI458972 AWM458967:AWM458972 AMQ458967:AMQ458972 ACU458967:ACU458972 SY458967:SY458972 JC458967:JC458972 D458967:E458972 WVO393431:WVO393436 WLS393431:WLS393436 WBW393431:WBW393436 VSA393431:VSA393436 VIE393431:VIE393436 UYI393431:UYI393436 UOM393431:UOM393436 UEQ393431:UEQ393436 TUU393431:TUU393436 TKY393431:TKY393436 TBC393431:TBC393436 SRG393431:SRG393436 SHK393431:SHK393436 RXO393431:RXO393436 RNS393431:RNS393436 RDW393431:RDW393436 QUA393431:QUA393436 QKE393431:QKE393436 QAI393431:QAI393436 PQM393431:PQM393436 PGQ393431:PGQ393436 OWU393431:OWU393436 OMY393431:OMY393436 ODC393431:ODC393436 NTG393431:NTG393436 NJK393431:NJK393436 MZO393431:MZO393436 MPS393431:MPS393436 MFW393431:MFW393436 LWA393431:LWA393436 LME393431:LME393436 LCI393431:LCI393436 KSM393431:KSM393436 KIQ393431:KIQ393436 JYU393431:JYU393436 JOY393431:JOY393436 JFC393431:JFC393436 IVG393431:IVG393436 ILK393431:ILK393436 IBO393431:IBO393436 HRS393431:HRS393436 HHW393431:HHW393436 GYA393431:GYA393436 GOE393431:GOE393436 GEI393431:GEI393436 FUM393431:FUM393436 FKQ393431:FKQ393436 FAU393431:FAU393436 EQY393431:EQY393436 EHC393431:EHC393436 DXG393431:DXG393436 DNK393431:DNK393436 DDO393431:DDO393436 CTS393431:CTS393436 CJW393431:CJW393436 CAA393431:CAA393436 BQE393431:BQE393436 BGI393431:BGI393436 AWM393431:AWM393436 AMQ393431:AMQ393436 ACU393431:ACU393436 SY393431:SY393436 JC393431:JC393436 D393431:E393436 WVO327895:WVO327900 WLS327895:WLS327900 WBW327895:WBW327900 VSA327895:VSA327900 VIE327895:VIE327900 UYI327895:UYI327900 UOM327895:UOM327900 UEQ327895:UEQ327900 TUU327895:TUU327900 TKY327895:TKY327900 TBC327895:TBC327900 SRG327895:SRG327900 SHK327895:SHK327900 RXO327895:RXO327900 RNS327895:RNS327900 RDW327895:RDW327900 QUA327895:QUA327900 QKE327895:QKE327900 QAI327895:QAI327900 PQM327895:PQM327900 PGQ327895:PGQ327900 OWU327895:OWU327900 OMY327895:OMY327900 ODC327895:ODC327900 NTG327895:NTG327900 NJK327895:NJK327900 MZO327895:MZO327900 MPS327895:MPS327900 MFW327895:MFW327900 LWA327895:LWA327900 LME327895:LME327900 LCI327895:LCI327900 KSM327895:KSM327900 KIQ327895:KIQ327900 JYU327895:JYU327900 JOY327895:JOY327900 JFC327895:JFC327900 IVG327895:IVG327900 ILK327895:ILK327900 IBO327895:IBO327900 HRS327895:HRS327900 HHW327895:HHW327900 GYA327895:GYA327900 GOE327895:GOE327900 GEI327895:GEI327900 FUM327895:FUM327900 FKQ327895:FKQ327900 FAU327895:FAU327900 EQY327895:EQY327900 EHC327895:EHC327900 DXG327895:DXG327900 DNK327895:DNK327900 DDO327895:DDO327900 CTS327895:CTS327900 CJW327895:CJW327900 CAA327895:CAA327900 BQE327895:BQE327900 BGI327895:BGI327900 AWM327895:AWM327900 AMQ327895:AMQ327900 ACU327895:ACU327900 SY327895:SY327900 JC327895:JC327900 D327895:E327900 WVO262359:WVO262364 WLS262359:WLS262364 WBW262359:WBW262364 VSA262359:VSA262364 VIE262359:VIE262364 UYI262359:UYI262364 UOM262359:UOM262364 UEQ262359:UEQ262364 TUU262359:TUU262364 TKY262359:TKY262364 TBC262359:TBC262364 SRG262359:SRG262364 SHK262359:SHK262364 RXO262359:RXO262364 RNS262359:RNS262364 RDW262359:RDW262364 QUA262359:QUA262364 QKE262359:QKE262364 QAI262359:QAI262364 PQM262359:PQM262364 PGQ262359:PGQ262364 OWU262359:OWU262364 OMY262359:OMY262364 ODC262359:ODC262364 NTG262359:NTG262364 NJK262359:NJK262364 MZO262359:MZO262364 MPS262359:MPS262364 MFW262359:MFW262364 LWA262359:LWA262364 LME262359:LME262364 LCI262359:LCI262364 KSM262359:KSM262364 KIQ262359:KIQ262364 JYU262359:JYU262364 JOY262359:JOY262364 JFC262359:JFC262364 IVG262359:IVG262364 ILK262359:ILK262364 IBO262359:IBO262364 HRS262359:HRS262364 HHW262359:HHW262364 GYA262359:GYA262364 GOE262359:GOE262364 GEI262359:GEI262364 FUM262359:FUM262364 FKQ262359:FKQ262364 FAU262359:FAU262364 EQY262359:EQY262364 EHC262359:EHC262364 DXG262359:DXG262364 DNK262359:DNK262364 DDO262359:DDO262364 CTS262359:CTS262364 CJW262359:CJW262364 CAA262359:CAA262364 BQE262359:BQE262364 BGI262359:BGI262364 AWM262359:AWM262364 AMQ262359:AMQ262364 ACU262359:ACU262364 SY262359:SY262364 JC262359:JC262364 D262359:E262364 WVO196823:WVO196828 WLS196823:WLS196828 WBW196823:WBW196828 VSA196823:VSA196828 VIE196823:VIE196828 UYI196823:UYI196828 UOM196823:UOM196828 UEQ196823:UEQ196828 TUU196823:TUU196828 TKY196823:TKY196828 TBC196823:TBC196828 SRG196823:SRG196828 SHK196823:SHK196828 RXO196823:RXO196828 RNS196823:RNS196828 RDW196823:RDW196828 QUA196823:QUA196828 QKE196823:QKE196828 QAI196823:QAI196828 PQM196823:PQM196828 PGQ196823:PGQ196828 OWU196823:OWU196828 OMY196823:OMY196828 ODC196823:ODC196828 NTG196823:NTG196828 NJK196823:NJK196828 MZO196823:MZO196828 MPS196823:MPS196828 MFW196823:MFW196828 LWA196823:LWA196828 LME196823:LME196828 LCI196823:LCI196828 KSM196823:KSM196828 KIQ196823:KIQ196828 JYU196823:JYU196828 JOY196823:JOY196828 JFC196823:JFC196828 IVG196823:IVG196828 ILK196823:ILK196828 IBO196823:IBO196828 HRS196823:HRS196828 HHW196823:HHW196828 GYA196823:GYA196828 GOE196823:GOE196828 GEI196823:GEI196828 FUM196823:FUM196828 FKQ196823:FKQ196828 FAU196823:FAU196828 EQY196823:EQY196828 EHC196823:EHC196828 DXG196823:DXG196828 DNK196823:DNK196828 DDO196823:DDO196828 CTS196823:CTS196828 CJW196823:CJW196828 CAA196823:CAA196828 BQE196823:BQE196828 BGI196823:BGI196828 AWM196823:AWM196828 AMQ196823:AMQ196828 ACU196823:ACU196828 SY196823:SY196828 JC196823:JC196828 D196823:E196828 WVO131287:WVO131292 WLS131287:WLS131292 WBW131287:WBW131292 VSA131287:VSA131292 VIE131287:VIE131292 UYI131287:UYI131292 UOM131287:UOM131292 UEQ131287:UEQ131292 TUU131287:TUU131292 TKY131287:TKY131292 TBC131287:TBC131292 SRG131287:SRG131292 SHK131287:SHK131292 RXO131287:RXO131292 RNS131287:RNS131292 RDW131287:RDW131292 QUA131287:QUA131292 QKE131287:QKE131292 QAI131287:QAI131292 PQM131287:PQM131292 PGQ131287:PGQ131292 OWU131287:OWU131292 OMY131287:OMY131292 ODC131287:ODC131292 NTG131287:NTG131292 NJK131287:NJK131292 MZO131287:MZO131292 MPS131287:MPS131292 MFW131287:MFW131292 LWA131287:LWA131292 LME131287:LME131292 LCI131287:LCI131292 KSM131287:KSM131292 KIQ131287:KIQ131292 JYU131287:JYU131292 JOY131287:JOY131292 JFC131287:JFC131292 IVG131287:IVG131292 ILK131287:ILK131292 IBO131287:IBO131292 HRS131287:HRS131292 HHW131287:HHW131292 GYA131287:GYA131292 GOE131287:GOE131292 GEI131287:GEI131292 FUM131287:FUM131292 FKQ131287:FKQ131292 FAU131287:FAU131292 EQY131287:EQY131292 EHC131287:EHC131292 DXG131287:DXG131292 DNK131287:DNK131292 DDO131287:DDO131292 CTS131287:CTS131292 CJW131287:CJW131292 CAA131287:CAA131292 BQE131287:BQE131292 BGI131287:BGI131292 AWM131287:AWM131292 AMQ131287:AMQ131292 ACU131287:ACU131292 SY131287:SY131292 JC131287:JC131292 D131287:E131292 WVO65751:WVO65756 WLS65751:WLS65756 WBW65751:WBW65756 VSA65751:VSA65756 VIE65751:VIE65756 UYI65751:UYI65756 UOM65751:UOM65756 UEQ65751:UEQ65756 TUU65751:TUU65756 TKY65751:TKY65756 TBC65751:TBC65756 SRG65751:SRG65756 SHK65751:SHK65756 RXO65751:RXO65756 RNS65751:RNS65756 RDW65751:RDW65756 QUA65751:QUA65756 QKE65751:QKE65756 QAI65751:QAI65756 PQM65751:PQM65756 PGQ65751:PGQ65756 OWU65751:OWU65756 OMY65751:OMY65756 ODC65751:ODC65756 NTG65751:NTG65756 NJK65751:NJK65756 MZO65751:MZO65756 MPS65751:MPS65756 MFW65751:MFW65756 LWA65751:LWA65756 LME65751:LME65756 LCI65751:LCI65756 KSM65751:KSM65756 KIQ65751:KIQ65756 JYU65751:JYU65756 JOY65751:JOY65756 JFC65751:JFC65756 IVG65751:IVG65756 ILK65751:ILK65756 IBO65751:IBO65756 HRS65751:HRS65756 HHW65751:HHW65756 GYA65751:GYA65756 GOE65751:GOE65756 GEI65751:GEI65756 FUM65751:FUM65756 FKQ65751:FKQ65756 FAU65751:FAU65756 EQY65751:EQY65756 EHC65751:EHC65756 DXG65751:DXG65756 DNK65751:DNK65756 DDO65751:DDO65756 CTS65751:CTS65756 CJW65751:CJW65756 CAA65751:CAA65756 BQE65751:BQE65756 BGI65751:BGI65756 AWM65751:AWM65756 AMQ65751:AMQ65756 ACU65751:ACU65756 SY65751:SY65756 JC65751:JC65756 D65751:E65756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JC214:JC220 JC13:JC28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WVO40:WVO50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JC205:JC211 WVO214:WVO220 WLS214:WLS220 WBW214:WBW220 VSA214:VSA220 VIE214:VIE220 UYI214:UYI220 UOM214:UOM220 UEQ214:UEQ220 TUU214:TUU220 TKY214:TKY220 TBC214:TBC220 SRG214:SRG220 SHK214:SHK220 RXO214:RXO220 RNS214:RNS220 RDW214:RDW220 QUA214:QUA220 QKE214:QKE220 QAI214:QAI220 PQM214:PQM220 PGQ214:PGQ220 OWU214:OWU220 OMY214:OMY220 ODC214:ODC220 NTG214:NTG220 NJK214:NJK220 MZO214:MZO220 MPS214:MPS220 MFW214:MFW220 LWA214:LWA220 LME214:LME220 LCI214:LCI220 KSM214:KSM220 KIQ214:KIQ220 JYU214:JYU220 JOY214:JOY220 JFC214:JFC220 IVG214:IVG220 ILK214:ILK220 IBO214:IBO220 HRS214:HRS220 HHW214:HHW220 GYA214:GYA220 GOE214:GOE220 GEI214:GEI220 FUM214:FUM220 FKQ214:FKQ220 FAU214:FAU220 EQY214:EQY220 EHC214:EHC220 DXG214:DXG220 DNK214:DNK220 DDO214:DDO220 CTS214:CTS220 CJW214:CJW220 CAA214:CAA220 BQE214:BQE220 BGI214:BGI220 AWM214:AWM220 AMQ214:AMQ220 ACU214:ACU220 SY214:SY220 WVO13:WVO28 WLS13:WLS28 WBW13:WBW28 VSA13:VSA28 VIE13:VIE28 UYI13:UYI28 UOM13:UOM28 UEQ13:UEQ28 TUU13:TUU28 TKY13:TKY28 TBC13:TBC28 SRG13:SRG28 SHK13:SHK28 RXO13:RXO28 RNS13:RNS28 RDW13:RDW28 QUA13:QUA28 QKE13:QKE28 QAI13:QAI28 PQM13:PQM28 PGQ13:PGQ28 OWU13:OWU28 OMY13:OMY28 ODC13:ODC28 NTG13:NTG28 NJK13:NJK28 MZO13:MZO28 MPS13:MPS28 MFW13:MFW28 LWA13:LWA28 LME13:LME28 LCI13:LCI28 KSM13:KSM28 KIQ13:KIQ28 JYU13:JYU28 JOY13:JOY28 JFC13:JFC28 IVG13:IVG28 ILK13:ILK28 IBO13:IBO28 HRS13:HRS28 HHW13:HHW28 GYA13:GYA28 GOE13:GOE28 GEI13:GEI28 FUM13:FUM28 FKQ13:FKQ28 FAU13:FAU28 EQY13:EQY28 EHC13:EHC28 DXG13:DXG28 DNK13:DNK28 DDO13:DDO28 CTS13:CTS28 CJW13:CJW28 CAA13:CAA28 BQE13:BQE28 BGI13:BGI28 AWM13:AWM28 AMQ13:AMQ28 ACU13:ACU28 SY13:SY28 JC40:JC50 SY40:SY50 ACU40:ACU50 AMQ40:AMQ50 AWM40:AWM50 BGI40:BGI50 BQE40:BQE50 CAA40:CAA50 CJW40:CJW50 CTS40:CTS50 DDO40:DDO50 DNK40:DNK50 DXG40:DXG50 EHC40:EHC50 EQY40:EQY50 FAU40:FAU50 FKQ40:FKQ50 FUM40:FUM50 GEI40:GEI50 GOE40:GOE50 GYA40:GYA50 HHW40:HHW50 HRS40:HRS50 IBO40:IBO50 ILK40:ILK50 IVG40:IVG50 JFC40:JFC50 JOY40:JOY50 JYU40:JYU50 KIQ40:KIQ50 KSM40:KSM50 LCI40:LCI50 LME40:LME50 LWA40:LWA50 MFW40:MFW50 MPS40:MPS50 MZO40:MZO50 NJK40:NJK50 NTG40:NTG50 ODC40:ODC50 OMY40:OMY50 OWU40:OWU50 PGQ40:PGQ50 PQM40:PQM50 QAI40:QAI50 QKE40:QKE50 QUA40:QUA50 RDW40:RDW50 RNS40:RNS50 RXO40:RXO50 SHK40:SHK50 SRG40:SRG50 TBC40:TBC50 TKY40:TKY50 TUU40:TUU50 UEQ40:UEQ50 UOM40:UOM50 UYI40:UYI50 VIE40:VIE50 VSA40:VSA50 WBW40:WBW50 WLS40:WLS50 JC53:JC67 SY53:SY67 ACU53:ACU67 AMQ53:AMQ67 AWM53:AWM67 BGI53:BGI67 BQE53:BQE67 CAA53:CAA67 CJW53:CJW67 CTS53:CTS67 DDO53:DDO67 DNK53:DNK67 DXG53:DXG67 EHC53:EHC67 EQY53:EQY67 FAU53:FAU67 FKQ53:FKQ67 FUM53:FUM67 GEI53:GEI67 GOE53:GOE67 GYA53:GYA67 HHW53:HHW67 HRS53:HRS67 IBO53:IBO67 ILK53:ILK67 IVG53:IVG67 JFC53:JFC67 JOY53:JOY67 JYU53:JYU67 KIQ53:KIQ67 KSM53:KSM67 LCI53:LCI67 LME53:LME67 LWA53:LWA67 MFW53:MFW67 MPS53:MPS67 MZO53:MZO67 NJK53:NJK67 NTG53:NTG67 ODC53:ODC67 OMY53:OMY67 OWU53:OWU67 PGQ53:PGQ67 PQM53:PQM67 QAI53:QAI67 QKE53:QKE67 QUA53:QUA67 RDW53:RDW67 RNS53:RNS67 RXO53:RXO67 SHK53:SHK67 SRG53:SRG67 TBC53:TBC67 TKY53:TKY67 TUU53:TUU67 UEQ53:UEQ67 UOM53:UOM67 UYI53:UYI67 VIE53:VIE67 VSA53:VSA67 WBW53:WBW67 WLS53:WLS67 WVO53:WVO67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3" t="s">
        <v>0</v>
      </c>
      <c r="C1" s="1033"/>
      <c r="D1" s="1033"/>
      <c r="E1" s="1033"/>
      <c r="F1" s="1033"/>
      <c r="G1" s="1033"/>
      <c r="H1" s="1033"/>
      <c r="I1" s="1033"/>
      <c r="J1" s="1033"/>
      <c r="K1" s="1033"/>
      <c r="L1" s="1033"/>
      <c r="M1" s="1033"/>
      <c r="N1" s="1033"/>
      <c r="O1" s="1033"/>
      <c r="P1" s="1033"/>
      <c r="Q1" s="1033"/>
      <c r="R1" s="1033"/>
      <c r="S1" s="1033"/>
      <c r="T1" s="1033"/>
      <c r="U1" s="103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4" t="s">
        <v>3</v>
      </c>
      <c r="B4" s="1034"/>
      <c r="C4" s="1034"/>
      <c r="D4" s="1034"/>
      <c r="E4" s="1034"/>
      <c r="F4" s="1034"/>
      <c r="G4" s="1034"/>
      <c r="H4" s="1034"/>
      <c r="I4" s="1034"/>
      <c r="J4" s="1034"/>
      <c r="K4" s="1034"/>
      <c r="L4" s="1034"/>
      <c r="M4" s="1034"/>
      <c r="N4" s="1034"/>
      <c r="O4" s="1034"/>
      <c r="P4" s="1034"/>
      <c r="Q4" s="1034"/>
      <c r="R4" s="1034"/>
      <c r="S4" s="1034"/>
      <c r="T4" s="1034"/>
      <c r="U4" s="1034"/>
      <c r="V4" s="1034"/>
      <c r="W4" s="1034"/>
      <c r="X4" s="1034"/>
      <c r="Y4" s="1034"/>
      <c r="Z4" s="1034"/>
      <c r="AA4" s="1034"/>
      <c r="AB4" s="1034"/>
      <c r="AC4" s="1034"/>
      <c r="AD4" s="1034"/>
      <c r="AE4" s="1034"/>
      <c r="AF4" s="1034"/>
      <c r="AG4" s="1034"/>
      <c r="AH4" s="1034"/>
      <c r="AI4" s="1034"/>
      <c r="AJ4" s="1034"/>
      <c r="AK4" s="1034"/>
      <c r="AL4" s="1034"/>
      <c r="AM4" s="1034"/>
      <c r="AN4" s="1034"/>
      <c r="AO4" s="1034"/>
      <c r="AP4" s="1034"/>
      <c r="AQ4" s="1034"/>
      <c r="AR4" s="1034"/>
      <c r="AS4" s="1034"/>
      <c r="AT4" s="1034"/>
      <c r="AU4" s="1034"/>
      <c r="AV4" s="1034"/>
      <c r="AW4" s="1034"/>
      <c r="AX4" s="1034"/>
      <c r="AY4" s="1034"/>
      <c r="AZ4" s="1034"/>
      <c r="BA4" s="1034"/>
      <c r="BB4" s="1034"/>
      <c r="BC4" s="1034"/>
      <c r="BD4" s="1034"/>
    </row>
    <row r="5" spans="1:150" s="206" customFormat="1" ht="72.75" customHeight="1" thickBot="1" x14ac:dyDescent="0.3">
      <c r="A5" s="1034" t="s">
        <v>4</v>
      </c>
      <c r="B5" s="1034"/>
      <c r="C5" s="1034"/>
      <c r="D5" s="1034"/>
      <c r="E5" s="1034"/>
      <c r="F5" s="1034"/>
      <c r="G5" s="1034"/>
      <c r="H5" s="1034"/>
      <c r="I5" s="1034"/>
      <c r="J5" s="1034"/>
      <c r="K5" s="1034"/>
      <c r="L5" s="1034"/>
      <c r="M5" s="1034"/>
      <c r="N5" s="1034"/>
      <c r="O5" s="1034"/>
      <c r="P5" s="1034"/>
      <c r="Q5" s="1034"/>
      <c r="R5" s="1034"/>
      <c r="S5" s="1034"/>
      <c r="T5" s="1034"/>
      <c r="U5" s="1034"/>
      <c r="V5" s="1034"/>
      <c r="W5" s="1034"/>
      <c r="X5" s="1034"/>
      <c r="Y5" s="1034"/>
      <c r="Z5" s="1034"/>
      <c r="AA5" s="1034"/>
      <c r="AB5" s="1034"/>
      <c r="AC5" s="1034"/>
      <c r="AD5" s="1034"/>
      <c r="AE5" s="1034"/>
      <c r="AF5" s="1034"/>
      <c r="AG5" s="1034"/>
      <c r="AH5" s="1034"/>
      <c r="AI5" s="1034"/>
      <c r="AJ5" s="1034"/>
      <c r="AK5" s="1034"/>
      <c r="AL5" s="1034"/>
      <c r="AM5" s="1034"/>
      <c r="AN5" s="1034"/>
      <c r="AO5" s="1034"/>
      <c r="AP5" s="1034"/>
      <c r="AQ5" s="1034"/>
      <c r="AR5" s="1034"/>
      <c r="AS5" s="1034"/>
      <c r="AT5" s="1034"/>
      <c r="AU5" s="1034"/>
      <c r="AV5" s="1034"/>
      <c r="AW5" s="1034"/>
      <c r="AX5" s="1034"/>
      <c r="AY5" s="1034"/>
      <c r="AZ5" s="1034"/>
      <c r="BA5" s="1034"/>
      <c r="BB5" s="1034"/>
      <c r="BC5" s="1034"/>
      <c r="BD5" s="1034"/>
    </row>
    <row r="6" spans="1:150" s="206" customFormat="1" ht="27" customHeight="1" thickBot="1" x14ac:dyDescent="0.3">
      <c r="A6" s="1027" t="s">
        <v>5</v>
      </c>
      <c r="B6" s="1035" t="s">
        <v>6</v>
      </c>
      <c r="C6" s="1035" t="s">
        <v>7</v>
      </c>
      <c r="D6" s="1027" t="s">
        <v>8</v>
      </c>
      <c r="E6" s="1027" t="s">
        <v>9</v>
      </c>
      <c r="F6" s="1027" t="s">
        <v>10</v>
      </c>
      <c r="G6" s="1024" t="s">
        <v>11</v>
      </c>
      <c r="H6" s="1024" t="s">
        <v>12</v>
      </c>
      <c r="I6" s="1041" t="s">
        <v>13</v>
      </c>
      <c r="J6" s="1024" t="s">
        <v>14</v>
      </c>
      <c r="K6" s="1024" t="s">
        <v>15</v>
      </c>
      <c r="L6" s="1024" t="s">
        <v>16</v>
      </c>
      <c r="M6" s="1024" t="s">
        <v>17</v>
      </c>
      <c r="N6" s="1018" t="s">
        <v>18</v>
      </c>
      <c r="O6" s="1024" t="s">
        <v>19</v>
      </c>
      <c r="P6" s="1027" t="s">
        <v>20</v>
      </c>
      <c r="Q6" s="1027" t="s">
        <v>21</v>
      </c>
      <c r="R6" s="1024" t="s">
        <v>22</v>
      </c>
      <c r="S6" s="1038" t="s">
        <v>23</v>
      </c>
      <c r="T6" s="1018" t="s">
        <v>24</v>
      </c>
      <c r="U6" s="1021" t="s">
        <v>25</v>
      </c>
      <c r="V6" s="1024" t="s">
        <v>26</v>
      </c>
      <c r="W6" s="1024" t="s">
        <v>27</v>
      </c>
      <c r="X6" s="1010" t="s">
        <v>28</v>
      </c>
      <c r="Y6" s="1024" t="s">
        <v>29</v>
      </c>
      <c r="Z6" s="1010" t="s">
        <v>30</v>
      </c>
      <c r="AA6" s="1013" t="s">
        <v>31</v>
      </c>
      <c r="AB6" s="1013"/>
      <c r="AC6" s="1013"/>
      <c r="AD6" s="1013"/>
      <c r="AE6" s="1013"/>
      <c r="AF6" s="1013"/>
      <c r="AG6" s="1013"/>
      <c r="AH6" s="1013"/>
      <c r="AI6" s="1013"/>
      <c r="AJ6" s="1013"/>
      <c r="AK6" s="1013"/>
      <c r="AL6" s="1013"/>
      <c r="AM6" s="1013"/>
      <c r="AN6" s="1013"/>
      <c r="AO6" s="1013"/>
      <c r="AP6" s="1013"/>
      <c r="AQ6" s="1013"/>
      <c r="AR6" s="1013"/>
      <c r="AS6" s="1013"/>
      <c r="AT6" s="1013"/>
      <c r="AU6" s="1013"/>
      <c r="AV6" s="1013"/>
      <c r="AW6" s="1013"/>
      <c r="AX6" s="1013"/>
      <c r="AY6" s="1013"/>
      <c r="AZ6" s="1013"/>
      <c r="BA6" s="1013"/>
      <c r="BB6" s="1014"/>
      <c r="BC6" s="1015" t="s">
        <v>32</v>
      </c>
      <c r="BD6" s="102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8"/>
      <c r="B7" s="1036"/>
      <c r="C7" s="1036"/>
      <c r="D7" s="1036"/>
      <c r="E7" s="1028"/>
      <c r="F7" s="1028"/>
      <c r="G7" s="1025"/>
      <c r="H7" s="1025"/>
      <c r="I7" s="1042"/>
      <c r="J7" s="1025"/>
      <c r="K7" s="1025"/>
      <c r="L7" s="1025"/>
      <c r="M7" s="1025"/>
      <c r="N7" s="1019"/>
      <c r="O7" s="1025"/>
      <c r="P7" s="1028"/>
      <c r="Q7" s="1028"/>
      <c r="R7" s="1025"/>
      <c r="S7" s="1039"/>
      <c r="T7" s="1019"/>
      <c r="U7" s="1022"/>
      <c r="V7" s="1025"/>
      <c r="W7" s="1025"/>
      <c r="X7" s="1011"/>
      <c r="Y7" s="1025"/>
      <c r="Z7" s="1011"/>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16"/>
      <c r="BD7" s="102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8">
        <v>1</v>
      </c>
      <c r="EM7" s="838">
        <v>2</v>
      </c>
      <c r="EN7" s="838">
        <v>3</v>
      </c>
      <c r="EO7" s="838">
        <v>4</v>
      </c>
      <c r="EP7" s="838">
        <v>5</v>
      </c>
      <c r="EQ7" s="838">
        <v>6</v>
      </c>
      <c r="ER7" s="838">
        <v>7</v>
      </c>
      <c r="ES7" s="838">
        <v>8</v>
      </c>
      <c r="ET7" s="838">
        <v>9</v>
      </c>
    </row>
    <row r="8" spans="1:150" s="220" customFormat="1" ht="78" customHeight="1" thickBot="1" x14ac:dyDescent="0.25">
      <c r="A8" s="1029"/>
      <c r="B8" s="1037"/>
      <c r="C8" s="1037"/>
      <c r="D8" s="1037"/>
      <c r="E8" s="1029"/>
      <c r="F8" s="1029"/>
      <c r="G8" s="1026"/>
      <c r="H8" s="1026"/>
      <c r="I8" s="1043"/>
      <c r="J8" s="1026"/>
      <c r="K8" s="1026"/>
      <c r="L8" s="1026"/>
      <c r="M8" s="1026"/>
      <c r="N8" s="1020"/>
      <c r="O8" s="1026"/>
      <c r="P8" s="1029"/>
      <c r="Q8" s="1029"/>
      <c r="R8" s="1026"/>
      <c r="S8" s="1040"/>
      <c r="T8" s="1020"/>
      <c r="U8" s="1023"/>
      <c r="V8" s="1025"/>
      <c r="W8" s="1026"/>
      <c r="X8" s="1012"/>
      <c r="Y8" s="1026"/>
      <c r="Z8" s="101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7"/>
      <c r="BD8" s="102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9" t="s">
        <v>21</v>
      </c>
      <c r="EM8" s="840" t="s">
        <v>22</v>
      </c>
      <c r="EN8" s="840" t="s">
        <v>23</v>
      </c>
      <c r="EO8" s="840" t="s">
        <v>24</v>
      </c>
      <c r="EP8" s="841" t="s">
        <v>25</v>
      </c>
      <c r="EQ8" s="840" t="s">
        <v>1986</v>
      </c>
      <c r="ER8" s="840" t="s">
        <v>1987</v>
      </c>
      <c r="ES8" s="840" t="s">
        <v>1988</v>
      </c>
      <c r="ET8" s="842" t="s">
        <v>1989</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3" t="s">
        <v>71</v>
      </c>
      <c r="EM9" s="835" t="s">
        <v>65</v>
      </c>
      <c r="EN9" s="275" t="s">
        <v>1896</v>
      </c>
      <c r="EO9" s="276">
        <v>0</v>
      </c>
      <c r="EP9" s="277">
        <v>30</v>
      </c>
      <c r="EQ9" s="277">
        <v>0</v>
      </c>
      <c r="ER9" s="833">
        <v>0</v>
      </c>
      <c r="ES9" s="833">
        <v>0</v>
      </c>
      <c r="ET9" s="84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3" t="s">
        <v>82</v>
      </c>
      <c r="EM10" s="835" t="s">
        <v>65</v>
      </c>
      <c r="EN10" s="275" t="s">
        <v>75</v>
      </c>
      <c r="EO10" s="276">
        <v>0</v>
      </c>
      <c r="EP10" s="827">
        <v>1</v>
      </c>
      <c r="EQ10" s="826">
        <v>0</v>
      </c>
      <c r="ER10" s="833">
        <v>0</v>
      </c>
      <c r="ES10" s="833">
        <v>0</v>
      </c>
      <c r="ET10" s="84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3" t="s">
        <v>96</v>
      </c>
      <c r="EM11" s="320" t="s">
        <v>88</v>
      </c>
      <c r="EN11" s="276" t="s">
        <v>89</v>
      </c>
      <c r="EO11" s="276">
        <v>1</v>
      </c>
      <c r="EP11" s="276">
        <v>2</v>
      </c>
      <c r="EQ11" s="277">
        <v>0</v>
      </c>
      <c r="ER11" s="833">
        <v>0.5</v>
      </c>
      <c r="ES11" s="278">
        <v>0.5</v>
      </c>
      <c r="ET11" s="84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3" t="s">
        <v>109</v>
      </c>
      <c r="EM12" s="320" t="s">
        <v>100</v>
      </c>
      <c r="EN12" s="276" t="s">
        <v>1897</v>
      </c>
      <c r="EO12" s="331">
        <v>98</v>
      </c>
      <c r="EP12" s="331">
        <v>98</v>
      </c>
      <c r="EQ12" s="331">
        <v>98</v>
      </c>
      <c r="ER12" s="331">
        <v>98</v>
      </c>
      <c r="ES12" s="331">
        <v>98</v>
      </c>
      <c r="ET12" s="84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3" t="s">
        <v>119</v>
      </c>
      <c r="EM13" s="320" t="s">
        <v>113</v>
      </c>
      <c r="EN13" s="276" t="s">
        <v>114</v>
      </c>
      <c r="EO13" s="276">
        <v>0</v>
      </c>
      <c r="EP13" s="276">
        <v>3</v>
      </c>
      <c r="EQ13" s="278">
        <v>0.5</v>
      </c>
      <c r="ER13" s="278">
        <v>0.5</v>
      </c>
      <c r="ES13" s="277">
        <v>1</v>
      </c>
      <c r="ET13" s="84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3" t="s">
        <v>129</v>
      </c>
      <c r="EM14" s="320" t="s">
        <v>123</v>
      </c>
      <c r="EN14" s="276" t="s">
        <v>124</v>
      </c>
      <c r="EO14" s="276">
        <v>3</v>
      </c>
      <c r="EP14" s="276">
        <v>3</v>
      </c>
      <c r="EQ14" s="277">
        <v>3</v>
      </c>
      <c r="ER14" s="277">
        <v>3</v>
      </c>
      <c r="ES14" s="277">
        <v>3</v>
      </c>
      <c r="ET14" s="84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3" t="s">
        <v>139</v>
      </c>
      <c r="EM15" s="320" t="s">
        <v>133</v>
      </c>
      <c r="EN15" s="276" t="s">
        <v>134</v>
      </c>
      <c r="EO15" s="276">
        <v>3</v>
      </c>
      <c r="EP15" s="276">
        <v>3</v>
      </c>
      <c r="EQ15" s="277">
        <v>3</v>
      </c>
      <c r="ER15" s="277">
        <v>3</v>
      </c>
      <c r="ES15" s="277">
        <v>3</v>
      </c>
      <c r="ET15" s="84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3" t="s">
        <v>149</v>
      </c>
      <c r="EM16" s="320" t="s">
        <v>143</v>
      </c>
      <c r="EN16" s="276" t="s">
        <v>144</v>
      </c>
      <c r="EO16" s="276">
        <v>3</v>
      </c>
      <c r="EP16" s="276">
        <v>3</v>
      </c>
      <c r="EQ16" s="277">
        <v>3</v>
      </c>
      <c r="ER16" s="277">
        <v>3</v>
      </c>
      <c r="ES16" s="277">
        <v>3</v>
      </c>
      <c r="ET16" s="84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3" t="s">
        <v>163</v>
      </c>
      <c r="EM17" s="320" t="s">
        <v>157</v>
      </c>
      <c r="EN17" s="276" t="s">
        <v>158</v>
      </c>
      <c r="EO17" s="276">
        <v>0</v>
      </c>
      <c r="EP17" s="276">
        <v>3</v>
      </c>
      <c r="EQ17" s="277">
        <v>1</v>
      </c>
      <c r="ER17" s="834">
        <v>0.66</v>
      </c>
      <c r="ES17" s="834">
        <v>0.66</v>
      </c>
      <c r="ET17" s="847">
        <v>0.68</v>
      </c>
    </row>
    <row r="18" spans="1:150" ht="49.5" customHeight="1" thickBot="1" x14ac:dyDescent="0.3">
      <c r="A18" s="279" t="s">
        <v>53</v>
      </c>
      <c r="B18" s="280" t="s">
        <v>54</v>
      </c>
      <c r="C18" s="281" t="s">
        <v>55</v>
      </c>
      <c r="D18" s="282"/>
      <c r="E18" s="8" t="s">
        <v>57</v>
      </c>
      <c r="F18" s="283" t="str">
        <f t="shared" si="4"/>
        <v>E1.P_A</v>
      </c>
      <c r="G18" s="284" t="s">
        <v>58</v>
      </c>
      <c r="H18" s="284" t="s">
        <v>59</v>
      </c>
      <c r="I18" s="1007"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8" t="s">
        <v>175</v>
      </c>
      <c r="EM18" s="320" t="s">
        <v>169</v>
      </c>
      <c r="EN18" s="276" t="s">
        <v>170</v>
      </c>
      <c r="EO18" s="276">
        <v>0</v>
      </c>
      <c r="EP18" s="276">
        <v>4</v>
      </c>
      <c r="EQ18" s="277">
        <v>0</v>
      </c>
      <c r="ER18" s="277">
        <v>1</v>
      </c>
      <c r="ES18" s="277">
        <v>2</v>
      </c>
      <c r="ET18" s="846">
        <v>1</v>
      </c>
    </row>
    <row r="19" spans="1:150" ht="33" customHeight="1" thickBot="1" x14ac:dyDescent="0.25">
      <c r="A19" s="279" t="s">
        <v>53</v>
      </c>
      <c r="B19" s="280" t="s">
        <v>54</v>
      </c>
      <c r="C19" s="281" t="s">
        <v>55</v>
      </c>
      <c r="D19" s="282"/>
      <c r="E19" s="8" t="s">
        <v>57</v>
      </c>
      <c r="F19" s="283" t="str">
        <f t="shared" si="4"/>
        <v>E1.P_A</v>
      </c>
      <c r="G19" s="284" t="s">
        <v>58</v>
      </c>
      <c r="H19" s="284" t="s">
        <v>59</v>
      </c>
      <c r="I19" s="1008"/>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8" t="s">
        <v>184</v>
      </c>
      <c r="EM19" s="320" t="s">
        <v>178</v>
      </c>
      <c r="EN19" s="276" t="s">
        <v>179</v>
      </c>
      <c r="EO19" s="276">
        <v>0</v>
      </c>
      <c r="EP19" s="276">
        <v>1</v>
      </c>
      <c r="EQ19" s="331">
        <v>0.25</v>
      </c>
      <c r="ER19" s="278">
        <v>0.25</v>
      </c>
      <c r="ES19" s="331">
        <v>0.25</v>
      </c>
      <c r="ET19" s="845">
        <v>0.25</v>
      </c>
    </row>
    <row r="20" spans="1:150" ht="49.5" customHeight="1" x14ac:dyDescent="0.2">
      <c r="A20" s="279" t="s">
        <v>53</v>
      </c>
      <c r="B20" s="280" t="s">
        <v>54</v>
      </c>
      <c r="C20" s="281" t="s">
        <v>55</v>
      </c>
      <c r="D20" s="282"/>
      <c r="E20" s="8" t="s">
        <v>57</v>
      </c>
      <c r="F20" s="283" t="str">
        <f t="shared" si="4"/>
        <v>E1.P_A</v>
      </c>
      <c r="G20" s="284" t="s">
        <v>58</v>
      </c>
      <c r="H20" s="284" t="s">
        <v>59</v>
      </c>
      <c r="I20" s="1008"/>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8" t="s">
        <v>195</v>
      </c>
      <c r="EM20" s="320" t="s">
        <v>189</v>
      </c>
      <c r="EN20" s="276" t="s">
        <v>190</v>
      </c>
      <c r="EO20" s="388">
        <v>8</v>
      </c>
      <c r="EP20" s="388">
        <v>8</v>
      </c>
      <c r="EQ20" s="277">
        <v>8</v>
      </c>
      <c r="ER20" s="277">
        <v>8</v>
      </c>
      <c r="ES20" s="277">
        <v>8</v>
      </c>
      <c r="ET20" s="846">
        <v>8</v>
      </c>
    </row>
    <row r="21" spans="1:150" ht="37.5" customHeight="1" thickBot="1" x14ac:dyDescent="0.25">
      <c r="A21" s="279" t="s">
        <v>53</v>
      </c>
      <c r="B21" s="280" t="s">
        <v>54</v>
      </c>
      <c r="C21" s="281" t="s">
        <v>55</v>
      </c>
      <c r="D21" s="282"/>
      <c r="E21" s="8" t="s">
        <v>57</v>
      </c>
      <c r="F21" s="283" t="str">
        <f t="shared" si="4"/>
        <v>E1.P_A</v>
      </c>
      <c r="G21" s="284" t="s">
        <v>58</v>
      </c>
      <c r="H21" s="284" t="s">
        <v>59</v>
      </c>
      <c r="I21" s="1009"/>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8" t="s">
        <v>206</v>
      </c>
      <c r="EM21" s="320" t="s">
        <v>200</v>
      </c>
      <c r="EN21" s="276" t="s">
        <v>201</v>
      </c>
      <c r="EO21" s="388">
        <v>0</v>
      </c>
      <c r="EP21" s="388">
        <v>3</v>
      </c>
      <c r="EQ21" s="331">
        <v>0.75</v>
      </c>
      <c r="ER21" s="331">
        <v>0.75</v>
      </c>
      <c r="ES21" s="331">
        <v>0.75</v>
      </c>
      <c r="ET21" s="845">
        <v>0.75</v>
      </c>
    </row>
    <row r="22" spans="1:150" ht="133.5" customHeight="1" x14ac:dyDescent="0.2">
      <c r="A22" s="279" t="s">
        <v>53</v>
      </c>
      <c r="B22" s="280" t="s">
        <v>54</v>
      </c>
      <c r="C22" s="281" t="s">
        <v>55</v>
      </c>
      <c r="D22" s="282"/>
      <c r="E22" s="8" t="s">
        <v>57</v>
      </c>
      <c r="F22" s="283" t="str">
        <f t="shared" si="4"/>
        <v>E1.P_A</v>
      </c>
      <c r="G22" s="284" t="s">
        <v>58</v>
      </c>
      <c r="H22" s="284" t="s">
        <v>59</v>
      </c>
      <c r="I22" s="1007"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8" t="s">
        <v>221</v>
      </c>
      <c r="EM22" s="320" t="s">
        <v>215</v>
      </c>
      <c r="EN22" s="276" t="s">
        <v>216</v>
      </c>
      <c r="EO22" s="276">
        <v>1</v>
      </c>
      <c r="EP22" s="276">
        <v>2</v>
      </c>
      <c r="EQ22" s="278">
        <v>0.5</v>
      </c>
      <c r="ER22" s="278">
        <v>0.5</v>
      </c>
      <c r="ES22" s="278">
        <v>0.5</v>
      </c>
      <c r="ET22" s="849">
        <v>0.5</v>
      </c>
    </row>
    <row r="23" spans="1:150" ht="39" customHeight="1" thickBot="1" x14ac:dyDescent="0.25">
      <c r="A23" s="279" t="s">
        <v>53</v>
      </c>
      <c r="B23" s="280" t="s">
        <v>54</v>
      </c>
      <c r="C23" s="281" t="s">
        <v>55</v>
      </c>
      <c r="D23" s="282"/>
      <c r="E23" s="8" t="s">
        <v>57</v>
      </c>
      <c r="F23" s="283" t="str">
        <f t="shared" si="4"/>
        <v>E1.P_A</v>
      </c>
      <c r="G23" s="284" t="s">
        <v>58</v>
      </c>
      <c r="H23" s="284" t="s">
        <v>59</v>
      </c>
      <c r="I23" s="1008"/>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8" t="s">
        <v>233</v>
      </c>
      <c r="EM23" s="320" t="s">
        <v>227</v>
      </c>
      <c r="EN23" s="276" t="s">
        <v>228</v>
      </c>
      <c r="EO23" s="276">
        <v>0</v>
      </c>
      <c r="EP23" s="276">
        <v>3</v>
      </c>
      <c r="EQ23" s="277">
        <v>0</v>
      </c>
      <c r="ER23" s="832">
        <v>0</v>
      </c>
      <c r="ES23" s="277">
        <v>1</v>
      </c>
      <c r="ET23" s="850">
        <v>2</v>
      </c>
    </row>
    <row r="24" spans="1:150" ht="48.75" customHeight="1" thickBot="1" x14ac:dyDescent="0.25">
      <c r="A24" s="279" t="s">
        <v>53</v>
      </c>
      <c r="B24" s="280" t="s">
        <v>54</v>
      </c>
      <c r="C24" s="281" t="s">
        <v>55</v>
      </c>
      <c r="D24" s="282"/>
      <c r="E24" s="8" t="s">
        <v>57</v>
      </c>
      <c r="F24" s="283" t="str">
        <f t="shared" si="4"/>
        <v>E1.P_A</v>
      </c>
      <c r="G24" s="284" t="s">
        <v>58</v>
      </c>
      <c r="H24" s="284" t="s">
        <v>59</v>
      </c>
      <c r="I24" s="1008"/>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8" t="s">
        <v>242</v>
      </c>
      <c r="EM24" s="320" t="s">
        <v>236</v>
      </c>
      <c r="EN24" s="276" t="s">
        <v>237</v>
      </c>
      <c r="EO24" s="277">
        <v>100</v>
      </c>
      <c r="EP24" s="277">
        <v>100</v>
      </c>
      <c r="EQ24" s="277">
        <v>100</v>
      </c>
      <c r="ER24" s="277">
        <v>100</v>
      </c>
      <c r="ES24" s="277">
        <v>100</v>
      </c>
      <c r="ET24" s="846">
        <v>100</v>
      </c>
    </row>
    <row r="25" spans="1:150" ht="54" customHeight="1" thickBot="1" x14ac:dyDescent="0.25">
      <c r="A25" s="279" t="s">
        <v>53</v>
      </c>
      <c r="B25" s="280" t="s">
        <v>54</v>
      </c>
      <c r="C25" s="281" t="s">
        <v>55</v>
      </c>
      <c r="D25" s="282"/>
      <c r="E25" s="8" t="s">
        <v>57</v>
      </c>
      <c r="F25" s="283" t="str">
        <f t="shared" si="4"/>
        <v>E1.P_A</v>
      </c>
      <c r="G25" s="284" t="s">
        <v>58</v>
      </c>
      <c r="H25" s="284" t="s">
        <v>59</v>
      </c>
      <c r="I25" s="1008"/>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8" t="s">
        <v>253</v>
      </c>
      <c r="EM25" s="320" t="s">
        <v>247</v>
      </c>
      <c r="EN25" s="276" t="s">
        <v>248</v>
      </c>
      <c r="EO25" s="276">
        <v>3</v>
      </c>
      <c r="EP25" s="276">
        <v>3</v>
      </c>
      <c r="EQ25" s="277">
        <v>3</v>
      </c>
      <c r="ER25" s="277">
        <v>3</v>
      </c>
      <c r="ES25" s="277">
        <v>3</v>
      </c>
      <c r="ET25" s="846">
        <v>3</v>
      </c>
    </row>
    <row r="26" spans="1:150" ht="37.5" customHeight="1" thickBot="1" x14ac:dyDescent="0.25">
      <c r="A26" s="279" t="s">
        <v>53</v>
      </c>
      <c r="B26" s="280" t="s">
        <v>54</v>
      </c>
      <c r="C26" s="281" t="s">
        <v>55</v>
      </c>
      <c r="D26" s="282"/>
      <c r="E26" s="8" t="s">
        <v>57</v>
      </c>
      <c r="F26" s="283" t="str">
        <f t="shared" si="4"/>
        <v>E1.P_A</v>
      </c>
      <c r="G26" s="284" t="s">
        <v>58</v>
      </c>
      <c r="H26" s="284" t="s">
        <v>59</v>
      </c>
      <c r="I26" s="1009"/>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8" t="s">
        <v>262</v>
      </c>
      <c r="EM26" s="320" t="s">
        <v>256</v>
      </c>
      <c r="EN26" s="276" t="s">
        <v>257</v>
      </c>
      <c r="EO26" s="276">
        <v>0</v>
      </c>
      <c r="EP26" s="276">
        <v>1</v>
      </c>
      <c r="EQ26" s="277">
        <v>0</v>
      </c>
      <c r="ER26" s="277">
        <v>0</v>
      </c>
      <c r="ES26" s="278">
        <v>0.5</v>
      </c>
      <c r="ET26" s="84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3" t="s">
        <v>276</v>
      </c>
      <c r="EM27" s="320" t="s">
        <v>270</v>
      </c>
      <c r="EN27" s="276" t="s">
        <v>271</v>
      </c>
      <c r="EO27" s="276">
        <v>2</v>
      </c>
      <c r="EP27" s="276">
        <v>2</v>
      </c>
      <c r="EQ27" s="825">
        <v>0.5</v>
      </c>
      <c r="ER27" s="825">
        <v>0.5</v>
      </c>
      <c r="ES27" s="825">
        <v>0.5</v>
      </c>
      <c r="ET27" s="85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3" t="s">
        <v>287</v>
      </c>
      <c r="EM28" s="320" t="s">
        <v>281</v>
      </c>
      <c r="EN28" s="276" t="s">
        <v>282</v>
      </c>
      <c r="EO28" s="276">
        <v>1</v>
      </c>
      <c r="EP28" s="276">
        <v>3</v>
      </c>
      <c r="EQ28" s="331">
        <v>0.75</v>
      </c>
      <c r="ER28" s="331">
        <v>0.75</v>
      </c>
      <c r="ES28" s="331">
        <v>0.75</v>
      </c>
      <c r="ET28" s="84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3" t="s">
        <v>298</v>
      </c>
      <c r="EM29" s="320" t="s">
        <v>292</v>
      </c>
      <c r="EN29" s="276" t="s">
        <v>293</v>
      </c>
      <c r="EO29" s="276">
        <v>1</v>
      </c>
      <c r="EP29" s="276">
        <v>3</v>
      </c>
      <c r="EQ29" s="331">
        <v>0.75</v>
      </c>
      <c r="ER29" s="331">
        <v>0.75</v>
      </c>
      <c r="ES29" s="331">
        <v>0.75</v>
      </c>
      <c r="ET29" s="84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3" t="s">
        <v>310</v>
      </c>
      <c r="EM30" s="320" t="s">
        <v>304</v>
      </c>
      <c r="EN30" s="276" t="s">
        <v>305</v>
      </c>
      <c r="EO30" s="276">
        <v>0</v>
      </c>
      <c r="EP30" s="276">
        <v>1</v>
      </c>
      <c r="EQ30" s="331">
        <v>0.25</v>
      </c>
      <c r="ER30" s="331">
        <v>0.25</v>
      </c>
      <c r="ES30" s="331">
        <v>0.25</v>
      </c>
      <c r="ET30" s="84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3" t="s">
        <v>321</v>
      </c>
      <c r="EM31" s="320" t="s">
        <v>315</v>
      </c>
      <c r="EN31" s="276" t="s">
        <v>316</v>
      </c>
      <c r="EO31" s="276">
        <v>120</v>
      </c>
      <c r="EP31" s="276">
        <v>1500</v>
      </c>
      <c r="EQ31" s="277">
        <v>375</v>
      </c>
      <c r="ER31" s="277">
        <v>375</v>
      </c>
      <c r="ES31" s="277">
        <v>375</v>
      </c>
      <c r="ET31" s="84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8" t="s">
        <v>335</v>
      </c>
      <c r="EM32" s="320" t="s">
        <v>329</v>
      </c>
      <c r="EN32" s="276" t="s">
        <v>330</v>
      </c>
      <c r="EO32" s="276">
        <v>1</v>
      </c>
      <c r="EP32" s="276">
        <v>1</v>
      </c>
      <c r="EQ32" s="331">
        <v>0.25</v>
      </c>
      <c r="ER32" s="331">
        <v>0.25</v>
      </c>
      <c r="ES32" s="331">
        <v>0.25</v>
      </c>
      <c r="ET32" s="84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8" t="s">
        <v>346</v>
      </c>
      <c r="EM33" s="320" t="s">
        <v>340</v>
      </c>
      <c r="EN33" s="276" t="s">
        <v>341</v>
      </c>
      <c r="EO33" s="276">
        <v>1</v>
      </c>
      <c r="EP33" s="276">
        <v>2</v>
      </c>
      <c r="EQ33" s="278">
        <v>0.5</v>
      </c>
      <c r="ER33" s="278">
        <v>0.5</v>
      </c>
      <c r="ES33" s="278">
        <v>0.5</v>
      </c>
      <c r="ET33" s="84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8" t="s">
        <v>357</v>
      </c>
      <c r="EM34" s="320" t="s">
        <v>351</v>
      </c>
      <c r="EN34" s="276" t="s">
        <v>352</v>
      </c>
      <c r="EO34" s="276">
        <v>5</v>
      </c>
      <c r="EP34" s="388">
        <v>6</v>
      </c>
      <c r="EQ34" s="277">
        <v>2</v>
      </c>
      <c r="ER34" s="277">
        <v>2</v>
      </c>
      <c r="ES34" s="277">
        <v>1</v>
      </c>
      <c r="ET34" s="84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8" t="s">
        <v>368</v>
      </c>
      <c r="EM35" s="320" t="s">
        <v>362</v>
      </c>
      <c r="EN35" s="276" t="s">
        <v>363</v>
      </c>
      <c r="EO35" s="276">
        <v>0</v>
      </c>
      <c r="EP35" s="276">
        <v>1</v>
      </c>
      <c r="EQ35" s="331">
        <v>0.25</v>
      </c>
      <c r="ER35" s="331">
        <v>0.25</v>
      </c>
      <c r="ES35" s="331">
        <v>0.25</v>
      </c>
      <c r="ET35" s="84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3" t="s">
        <v>382</v>
      </c>
      <c r="EM36" s="320" t="s">
        <v>375</v>
      </c>
      <c r="EN36" s="276" t="s">
        <v>1898</v>
      </c>
      <c r="EO36" s="277">
        <v>60</v>
      </c>
      <c r="EP36" s="277">
        <v>100</v>
      </c>
      <c r="EQ36" s="277">
        <v>0</v>
      </c>
      <c r="ER36" s="833">
        <v>0</v>
      </c>
      <c r="ES36" s="278">
        <v>50</v>
      </c>
      <c r="ET36" s="85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43" t="s">
        <v>394</v>
      </c>
      <c r="EM37" s="320" t="s">
        <v>388</v>
      </c>
      <c r="EN37" s="276" t="s">
        <v>389</v>
      </c>
      <c r="EO37" s="276">
        <v>0</v>
      </c>
      <c r="EP37" s="276">
        <v>1</v>
      </c>
      <c r="EQ37" s="277">
        <v>0</v>
      </c>
      <c r="ER37" s="277">
        <v>0</v>
      </c>
      <c r="ES37" s="278">
        <v>0.5</v>
      </c>
      <c r="ET37" s="84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3" t="s">
        <v>405</v>
      </c>
      <c r="EM38" s="320" t="s">
        <v>399</v>
      </c>
      <c r="EN38" s="276" t="s">
        <v>400</v>
      </c>
      <c r="EO38" s="276">
        <v>0</v>
      </c>
      <c r="EP38" s="276">
        <v>1</v>
      </c>
      <c r="EQ38" s="331">
        <v>0.25</v>
      </c>
      <c r="ER38" s="331">
        <v>0.25</v>
      </c>
      <c r="ES38" s="331">
        <v>0.25</v>
      </c>
      <c r="ET38" s="84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2" t="s">
        <v>416</v>
      </c>
      <c r="EM39" s="853" t="s">
        <v>410</v>
      </c>
      <c r="EN39" s="827" t="s">
        <v>411</v>
      </c>
      <c r="EO39" s="827">
        <v>0</v>
      </c>
      <c r="EP39" s="827">
        <v>1</v>
      </c>
      <c r="EQ39" s="826">
        <v>0</v>
      </c>
      <c r="ER39" s="826">
        <v>0</v>
      </c>
      <c r="ES39" s="825">
        <v>0.5</v>
      </c>
      <c r="ET39" s="85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8" t="s">
        <v>427</v>
      </c>
      <c r="EM40" s="320" t="s">
        <v>421</v>
      </c>
      <c r="EN40" s="276" t="s">
        <v>422</v>
      </c>
      <c r="EO40" s="276">
        <v>5295</v>
      </c>
      <c r="EP40" s="276">
        <v>5295</v>
      </c>
      <c r="EQ40" s="277">
        <v>5295</v>
      </c>
      <c r="ER40" s="277">
        <v>5295</v>
      </c>
      <c r="ES40" s="277">
        <v>5295</v>
      </c>
      <c r="ET40" s="84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8" t="s">
        <v>438</v>
      </c>
      <c r="EM41" s="320" t="s">
        <v>432</v>
      </c>
      <c r="EN41" s="276" t="s">
        <v>433</v>
      </c>
      <c r="EO41" s="276">
        <v>1</v>
      </c>
      <c r="EP41" s="276">
        <v>1</v>
      </c>
      <c r="EQ41" s="331">
        <v>1</v>
      </c>
      <c r="ER41" s="331">
        <v>1</v>
      </c>
      <c r="ES41" s="331">
        <v>1</v>
      </c>
      <c r="ET41" s="84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8" t="s">
        <v>445</v>
      </c>
      <c r="EM42" s="320" t="s">
        <v>441</v>
      </c>
      <c r="EN42" s="276" t="s">
        <v>442</v>
      </c>
      <c r="EO42" s="388">
        <v>0</v>
      </c>
      <c r="EP42" s="388">
        <v>1</v>
      </c>
      <c r="EQ42" s="331">
        <v>0.25</v>
      </c>
      <c r="ER42" s="331">
        <v>0.25</v>
      </c>
      <c r="ES42" s="331">
        <v>0.25</v>
      </c>
      <c r="ET42" s="84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8" t="s">
        <v>456</v>
      </c>
      <c r="EM43" s="320" t="s">
        <v>452</v>
      </c>
      <c r="EN43" s="276" t="s">
        <v>453</v>
      </c>
      <c r="EO43" s="276">
        <v>0</v>
      </c>
      <c r="EP43" s="276">
        <v>2</v>
      </c>
      <c r="EQ43" s="278">
        <v>0.5</v>
      </c>
      <c r="ER43" s="278">
        <v>0.5</v>
      </c>
      <c r="ES43" s="278">
        <v>0.5</v>
      </c>
      <c r="ET43" s="84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8" t="s">
        <v>464</v>
      </c>
      <c r="EM44" s="320" t="s">
        <v>461</v>
      </c>
      <c r="EN44" s="276" t="s">
        <v>453</v>
      </c>
      <c r="EO44" s="276">
        <v>0</v>
      </c>
      <c r="EP44" s="276">
        <v>2</v>
      </c>
      <c r="EQ44" s="278">
        <v>0.5</v>
      </c>
      <c r="ER44" s="278">
        <v>0.5</v>
      </c>
      <c r="ES44" s="278">
        <v>0.5</v>
      </c>
      <c r="ET44" s="84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8" t="s">
        <v>472</v>
      </c>
      <c r="EM45" s="320" t="s">
        <v>469</v>
      </c>
      <c r="EN45" s="276" t="s">
        <v>453</v>
      </c>
      <c r="EO45" s="388">
        <v>0</v>
      </c>
      <c r="EP45" s="388">
        <v>2</v>
      </c>
      <c r="EQ45" s="278">
        <v>0.5</v>
      </c>
      <c r="ER45" s="278">
        <v>0.5</v>
      </c>
      <c r="ES45" s="278">
        <v>0.5</v>
      </c>
      <c r="ET45" s="84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8" t="s">
        <v>480</v>
      </c>
      <c r="EM46" s="320" t="s">
        <v>477</v>
      </c>
      <c r="EN46" s="276" t="s">
        <v>453</v>
      </c>
      <c r="EO46" s="276">
        <v>0</v>
      </c>
      <c r="EP46" s="276">
        <v>2</v>
      </c>
      <c r="EQ46" s="278">
        <v>0.5</v>
      </c>
      <c r="ER46" s="278">
        <v>0.5</v>
      </c>
      <c r="ES46" s="278">
        <v>0.5</v>
      </c>
      <c r="ET46" s="84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8" t="s">
        <v>488</v>
      </c>
      <c r="EM47" s="320" t="s">
        <v>485</v>
      </c>
      <c r="EN47" s="276" t="s">
        <v>453</v>
      </c>
      <c r="EO47" s="276">
        <v>0</v>
      </c>
      <c r="EP47" s="276">
        <v>2</v>
      </c>
      <c r="EQ47" s="278">
        <v>0.5</v>
      </c>
      <c r="ER47" s="278">
        <v>0.5</v>
      </c>
      <c r="ES47" s="278">
        <v>0.5</v>
      </c>
      <c r="ET47" s="84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8" t="s">
        <v>496</v>
      </c>
      <c r="EM48" s="320" t="s">
        <v>493</v>
      </c>
      <c r="EN48" s="276" t="s">
        <v>453</v>
      </c>
      <c r="EO48" s="276">
        <v>0</v>
      </c>
      <c r="EP48" s="276">
        <v>3</v>
      </c>
      <c r="EQ48" s="331">
        <v>0.75</v>
      </c>
      <c r="ER48" s="331">
        <v>0.75</v>
      </c>
      <c r="ES48" s="331">
        <v>0.75</v>
      </c>
      <c r="ET48" s="84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8" t="s">
        <v>504</v>
      </c>
      <c r="EM49" s="320" t="s">
        <v>501</v>
      </c>
      <c r="EN49" s="276" t="s">
        <v>453</v>
      </c>
      <c r="EO49" s="276">
        <v>0</v>
      </c>
      <c r="EP49" s="276">
        <v>1</v>
      </c>
      <c r="EQ49" s="331">
        <v>0.25</v>
      </c>
      <c r="ER49" s="331">
        <v>0.25</v>
      </c>
      <c r="ES49" s="331">
        <v>0.25</v>
      </c>
      <c r="ET49" s="84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8" t="s">
        <v>512</v>
      </c>
      <c r="EM50" s="320" t="s">
        <v>509</v>
      </c>
      <c r="EN50" s="276" t="s">
        <v>453</v>
      </c>
      <c r="EO50" s="276">
        <v>0</v>
      </c>
      <c r="EP50" s="276">
        <v>2</v>
      </c>
      <c r="EQ50" s="278">
        <v>0.5</v>
      </c>
      <c r="ER50" s="278">
        <v>0.5</v>
      </c>
      <c r="ES50" s="278">
        <v>0.5</v>
      </c>
      <c r="ET50" s="84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8" t="s">
        <v>519</v>
      </c>
      <c r="EM51" s="320" t="s">
        <v>516</v>
      </c>
      <c r="EN51" s="276" t="s">
        <v>453</v>
      </c>
      <c r="EO51" s="276">
        <v>0</v>
      </c>
      <c r="EP51" s="276">
        <v>3</v>
      </c>
      <c r="EQ51" s="331">
        <v>0.75</v>
      </c>
      <c r="ER51" s="331">
        <v>0.75</v>
      </c>
      <c r="ES51" s="331">
        <v>0.75</v>
      </c>
      <c r="ET51" s="84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8" t="s">
        <v>526</v>
      </c>
      <c r="EM52" s="320" t="s">
        <v>523</v>
      </c>
      <c r="EN52" s="276" t="s">
        <v>453</v>
      </c>
      <c r="EO52" s="276">
        <v>0</v>
      </c>
      <c r="EP52" s="276">
        <v>1</v>
      </c>
      <c r="EQ52" s="331">
        <v>0.25</v>
      </c>
      <c r="ER52" s="331">
        <v>0.25</v>
      </c>
      <c r="ES52" s="331">
        <v>0.25</v>
      </c>
      <c r="ET52" s="84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4" t="s">
        <v>538</v>
      </c>
      <c r="EM53" s="320" t="s">
        <v>533</v>
      </c>
      <c r="EN53" s="276" t="s">
        <v>534</v>
      </c>
      <c r="EO53" s="388">
        <v>24</v>
      </c>
      <c r="EP53" s="388">
        <v>34</v>
      </c>
      <c r="EQ53" s="492">
        <v>34</v>
      </c>
      <c r="ER53" s="492">
        <v>34</v>
      </c>
      <c r="ES53" s="492">
        <v>34</v>
      </c>
      <c r="ET53" s="85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4" t="s">
        <v>548</v>
      </c>
      <c r="EM54" s="320" t="s">
        <v>544</v>
      </c>
      <c r="EN54" s="276" t="s">
        <v>545</v>
      </c>
      <c r="EO54" s="276">
        <v>3</v>
      </c>
      <c r="EP54" s="276">
        <v>5</v>
      </c>
      <c r="EQ54" s="826">
        <v>0</v>
      </c>
      <c r="ER54" s="832">
        <v>0</v>
      </c>
      <c r="ES54" s="832">
        <v>1</v>
      </c>
      <c r="ET54" s="85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4" t="s">
        <v>555</v>
      </c>
      <c r="EM55" s="320" t="s">
        <v>551</v>
      </c>
      <c r="EN55" s="276" t="s">
        <v>552</v>
      </c>
      <c r="EO55" s="276">
        <v>62</v>
      </c>
      <c r="EP55" s="276">
        <v>120</v>
      </c>
      <c r="EQ55" s="826">
        <v>30</v>
      </c>
      <c r="ER55" s="826">
        <v>30</v>
      </c>
      <c r="ES55" s="826">
        <v>30</v>
      </c>
      <c r="ET55" s="85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4" t="s">
        <v>562</v>
      </c>
      <c r="EM56" s="320" t="s">
        <v>558</v>
      </c>
      <c r="EN56" s="276" t="s">
        <v>559</v>
      </c>
      <c r="EO56" s="276">
        <v>5</v>
      </c>
      <c r="EP56" s="276">
        <v>5</v>
      </c>
      <c r="EQ56" s="826">
        <v>5</v>
      </c>
      <c r="ER56" s="826">
        <v>5</v>
      </c>
      <c r="ES56" s="826">
        <v>5</v>
      </c>
      <c r="ET56" s="85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4" t="s">
        <v>569</v>
      </c>
      <c r="EM57" s="320" t="s">
        <v>565</v>
      </c>
      <c r="EN57" s="276" t="s">
        <v>566</v>
      </c>
      <c r="EO57" s="276">
        <v>126</v>
      </c>
      <c r="EP57" s="276">
        <v>126</v>
      </c>
      <c r="EQ57" s="277">
        <v>126</v>
      </c>
      <c r="ER57" s="277">
        <v>126</v>
      </c>
      <c r="ES57" s="277">
        <v>126</v>
      </c>
      <c r="ET57" s="84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4" t="s">
        <v>578</v>
      </c>
      <c r="EM58" s="320" t="s">
        <v>574</v>
      </c>
      <c r="EN58" s="276" t="s">
        <v>575</v>
      </c>
      <c r="EO58" s="276">
        <v>0</v>
      </c>
      <c r="EP58" s="276">
        <v>25</v>
      </c>
      <c r="EQ58" s="277">
        <v>0</v>
      </c>
      <c r="ER58" s="277">
        <v>0</v>
      </c>
      <c r="ES58" s="832">
        <v>12</v>
      </c>
      <c r="ET58" s="85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4" t="s">
        <v>586</v>
      </c>
      <c r="EM59" s="320" t="s">
        <v>583</v>
      </c>
      <c r="EN59" s="276" t="s">
        <v>532</v>
      </c>
      <c r="EO59" s="388">
        <v>3630</v>
      </c>
      <c r="EP59" s="388">
        <v>3700</v>
      </c>
      <c r="EQ59" s="277">
        <v>3200</v>
      </c>
      <c r="ER59" s="277">
        <v>3300</v>
      </c>
      <c r="ES59" s="277">
        <v>3400</v>
      </c>
      <c r="ET59" s="84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4" t="s">
        <v>595</v>
      </c>
      <c r="EM60" s="320" t="s">
        <v>591</v>
      </c>
      <c r="EN60" s="276" t="s">
        <v>592</v>
      </c>
      <c r="EO60" s="857">
        <v>14</v>
      </c>
      <c r="EP60" s="857">
        <v>18</v>
      </c>
      <c r="EQ60" s="826">
        <v>1</v>
      </c>
      <c r="ER60" s="826">
        <v>1</v>
      </c>
      <c r="ES60" s="826">
        <v>1</v>
      </c>
      <c r="ET60" s="85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4" t="s">
        <v>600</v>
      </c>
      <c r="EM61" s="320" t="s">
        <v>598</v>
      </c>
      <c r="EN61" s="276" t="s">
        <v>599</v>
      </c>
      <c r="EO61" s="388">
        <v>0</v>
      </c>
      <c r="EP61" s="388">
        <v>3</v>
      </c>
      <c r="EQ61" s="277">
        <v>1</v>
      </c>
      <c r="ER61" s="832">
        <v>0</v>
      </c>
      <c r="ES61" s="832">
        <v>2</v>
      </c>
      <c r="ET61" s="84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4" t="s">
        <v>605</v>
      </c>
      <c r="EM62" s="320" t="s">
        <v>603</v>
      </c>
      <c r="EN62" s="276" t="s">
        <v>604</v>
      </c>
      <c r="EO62" s="276">
        <v>6</v>
      </c>
      <c r="EP62" s="276">
        <v>16</v>
      </c>
      <c r="EQ62" s="277">
        <v>16</v>
      </c>
      <c r="ER62" s="277">
        <v>16</v>
      </c>
      <c r="ES62" s="277">
        <v>16</v>
      </c>
      <c r="ET62" s="84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4" t="s">
        <v>613</v>
      </c>
      <c r="EM63" s="320" t="s">
        <v>611</v>
      </c>
      <c r="EN63" s="276" t="s">
        <v>612</v>
      </c>
      <c r="EO63" s="276">
        <v>0</v>
      </c>
      <c r="EP63" s="276">
        <v>1</v>
      </c>
      <c r="EQ63" s="331">
        <v>0.25</v>
      </c>
      <c r="ER63" s="331">
        <v>0.25</v>
      </c>
      <c r="ES63" s="331">
        <v>0.25</v>
      </c>
      <c r="ET63" s="84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4" t="s">
        <v>618</v>
      </c>
      <c r="EM64" s="320" t="s">
        <v>616</v>
      </c>
      <c r="EN64" s="276" t="s">
        <v>1899</v>
      </c>
      <c r="EO64" s="826">
        <v>25</v>
      </c>
      <c r="EP64" s="826">
        <v>50</v>
      </c>
      <c r="EQ64" s="826">
        <v>0</v>
      </c>
      <c r="ER64" s="826">
        <v>0</v>
      </c>
      <c r="ES64" s="834">
        <v>0</v>
      </c>
      <c r="ET64" s="84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4" t="s">
        <v>623</v>
      </c>
      <c r="EM65" s="320" t="s">
        <v>621</v>
      </c>
      <c r="EN65" s="276" t="s">
        <v>622</v>
      </c>
      <c r="EO65" s="276">
        <v>2</v>
      </c>
      <c r="EP65" s="276">
        <v>6</v>
      </c>
      <c r="EQ65" s="277">
        <v>0</v>
      </c>
      <c r="ER65" s="832">
        <v>0</v>
      </c>
      <c r="ES65" s="277">
        <v>2</v>
      </c>
      <c r="ET65" s="84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4" t="s">
        <v>628</v>
      </c>
      <c r="EM66" s="320" t="s">
        <v>626</v>
      </c>
      <c r="EN66" s="276" t="s">
        <v>627</v>
      </c>
      <c r="EO66" s="276">
        <v>1</v>
      </c>
      <c r="EP66" s="276">
        <v>1</v>
      </c>
      <c r="EQ66" s="331">
        <v>1</v>
      </c>
      <c r="ER66" s="331">
        <v>1</v>
      </c>
      <c r="ES66" s="331">
        <v>1</v>
      </c>
      <c r="ET66" s="84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4" t="s">
        <v>633</v>
      </c>
      <c r="EM67" s="320" t="s">
        <v>631</v>
      </c>
      <c r="EN67" s="276" t="s">
        <v>632</v>
      </c>
      <c r="EO67" s="276">
        <v>1</v>
      </c>
      <c r="EP67" s="276">
        <v>20</v>
      </c>
      <c r="EQ67" s="277">
        <v>0</v>
      </c>
      <c r="ER67" s="832">
        <v>3</v>
      </c>
      <c r="ES67" s="832">
        <v>8</v>
      </c>
      <c r="ET67" s="85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4" t="s">
        <v>638</v>
      </c>
      <c r="EM68" s="320" t="s">
        <v>636</v>
      </c>
      <c r="EN68" s="276" t="s">
        <v>637</v>
      </c>
      <c r="EO68" s="276">
        <v>0</v>
      </c>
      <c r="EP68" s="277">
        <v>40</v>
      </c>
      <c r="EQ68" s="277">
        <v>0</v>
      </c>
      <c r="ER68" s="834">
        <v>0</v>
      </c>
      <c r="ES68" s="331">
        <v>15</v>
      </c>
      <c r="ET68" s="84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4" t="s">
        <v>646</v>
      </c>
      <c r="EM69" s="320" t="s">
        <v>643</v>
      </c>
      <c r="EN69" s="276" t="s">
        <v>644</v>
      </c>
      <c r="EO69" s="388">
        <v>15</v>
      </c>
      <c r="EP69" s="388">
        <v>19</v>
      </c>
      <c r="EQ69" s="277">
        <v>17</v>
      </c>
      <c r="ER69" s="277">
        <v>18</v>
      </c>
      <c r="ES69" s="277">
        <v>19</v>
      </c>
      <c r="ET69" s="84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4" t="s">
        <v>650</v>
      </c>
      <c r="EM70" s="320" t="s">
        <v>648</v>
      </c>
      <c r="EN70" s="276" t="s">
        <v>649</v>
      </c>
      <c r="EO70" s="276">
        <v>4</v>
      </c>
      <c r="EP70" s="276">
        <v>8</v>
      </c>
      <c r="EQ70" s="277">
        <v>6</v>
      </c>
      <c r="ER70" s="277">
        <v>8</v>
      </c>
      <c r="ES70" s="277">
        <v>8</v>
      </c>
      <c r="ET70" s="84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4" t="s">
        <v>654</v>
      </c>
      <c r="EM71" s="320" t="s">
        <v>652</v>
      </c>
      <c r="EN71" s="276" t="s">
        <v>653</v>
      </c>
      <c r="EO71" s="276">
        <v>0</v>
      </c>
      <c r="EP71" s="276">
        <v>1</v>
      </c>
      <c r="EQ71" s="331">
        <v>0.25</v>
      </c>
      <c r="ER71" s="331">
        <v>0.25</v>
      </c>
      <c r="ES71" s="331">
        <v>0.25</v>
      </c>
      <c r="ET71" s="84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4" t="s">
        <v>658</v>
      </c>
      <c r="EM72" s="320" t="s">
        <v>656</v>
      </c>
      <c r="EN72" s="276" t="s">
        <v>657</v>
      </c>
      <c r="EO72" s="276">
        <v>2</v>
      </c>
      <c r="EP72" s="276">
        <v>4</v>
      </c>
      <c r="EQ72" s="277">
        <v>1</v>
      </c>
      <c r="ER72" s="277">
        <v>1</v>
      </c>
      <c r="ES72" s="277">
        <v>1</v>
      </c>
      <c r="ET72" s="84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4" t="s">
        <v>661</v>
      </c>
      <c r="EM73" s="320" t="s">
        <v>660</v>
      </c>
      <c r="EN73" s="276" t="s">
        <v>532</v>
      </c>
      <c r="EO73" s="276">
        <v>1</v>
      </c>
      <c r="EP73" s="276">
        <v>2</v>
      </c>
      <c r="EQ73" s="278">
        <v>0.5</v>
      </c>
      <c r="ER73" s="833">
        <v>0</v>
      </c>
      <c r="ES73" s="834">
        <v>0.25</v>
      </c>
      <c r="ET73" s="84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4" t="s">
        <v>665</v>
      </c>
      <c r="EM74" s="320" t="s">
        <v>663</v>
      </c>
      <c r="EN74" s="276" t="s">
        <v>664</v>
      </c>
      <c r="EO74" s="276">
        <v>1</v>
      </c>
      <c r="EP74" s="276">
        <v>5</v>
      </c>
      <c r="EQ74" s="277">
        <v>2</v>
      </c>
      <c r="ER74" s="277">
        <v>5</v>
      </c>
      <c r="ES74" s="277">
        <v>5</v>
      </c>
      <c r="ET74" s="84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4" t="s">
        <v>669</v>
      </c>
      <c r="EM75" s="320" t="s">
        <v>667</v>
      </c>
      <c r="EN75" s="276" t="s">
        <v>668</v>
      </c>
      <c r="EO75" s="388">
        <v>1</v>
      </c>
      <c r="EP75" s="388">
        <v>1</v>
      </c>
      <c r="EQ75" s="278">
        <v>1</v>
      </c>
      <c r="ER75" s="278">
        <v>1</v>
      </c>
      <c r="ES75" s="278">
        <v>1</v>
      </c>
      <c r="ET75" s="84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4" t="s">
        <v>673</v>
      </c>
      <c r="EM76" s="320" t="s">
        <v>671</v>
      </c>
      <c r="EN76" s="276" t="s">
        <v>672</v>
      </c>
      <c r="EO76" s="388">
        <v>200</v>
      </c>
      <c r="EP76" s="388">
        <v>240</v>
      </c>
      <c r="EQ76" s="277">
        <v>45</v>
      </c>
      <c r="ER76" s="277">
        <v>65</v>
      </c>
      <c r="ES76" s="277">
        <v>65</v>
      </c>
      <c r="ET76" s="84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4" t="s">
        <v>677</v>
      </c>
      <c r="EM77" s="320" t="s">
        <v>675</v>
      </c>
      <c r="EN77" s="276" t="s">
        <v>676</v>
      </c>
      <c r="EO77" s="388">
        <v>154</v>
      </c>
      <c r="EP77" s="388">
        <v>200</v>
      </c>
      <c r="EQ77" s="277">
        <v>50</v>
      </c>
      <c r="ER77" s="277">
        <v>50</v>
      </c>
      <c r="ES77" s="277">
        <v>50</v>
      </c>
      <c r="ET77" s="84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4" t="s">
        <v>681</v>
      </c>
      <c r="EM78" s="320" t="s">
        <v>679</v>
      </c>
      <c r="EN78" s="276" t="s">
        <v>1900</v>
      </c>
      <c r="EO78" s="331">
        <v>10</v>
      </c>
      <c r="EP78" s="331">
        <v>100</v>
      </c>
      <c r="EQ78" s="331">
        <v>25</v>
      </c>
      <c r="ER78" s="331">
        <v>25</v>
      </c>
      <c r="ES78" s="331">
        <v>25</v>
      </c>
      <c r="ET78" s="84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4" t="s">
        <v>685</v>
      </c>
      <c r="EM79" s="320" t="s">
        <v>683</v>
      </c>
      <c r="EN79" s="276" t="s">
        <v>684</v>
      </c>
      <c r="EO79" s="276">
        <v>1</v>
      </c>
      <c r="EP79" s="276">
        <v>2</v>
      </c>
      <c r="EQ79" s="277">
        <v>0</v>
      </c>
      <c r="ER79" s="832">
        <v>0</v>
      </c>
      <c r="ES79" s="833">
        <v>0.5</v>
      </c>
      <c r="ET79" s="84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4" t="s">
        <v>689</v>
      </c>
      <c r="EM80" s="320" t="s">
        <v>687</v>
      </c>
      <c r="EN80" s="276" t="s">
        <v>688</v>
      </c>
      <c r="EO80" s="857">
        <v>55</v>
      </c>
      <c r="EP80" s="857">
        <v>57</v>
      </c>
      <c r="EQ80" s="826">
        <v>0</v>
      </c>
      <c r="ER80" s="832">
        <v>1</v>
      </c>
      <c r="ES80" s="832">
        <v>1</v>
      </c>
      <c r="ET80" s="85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4" t="s">
        <v>692</v>
      </c>
      <c r="EM81" s="320" t="s">
        <v>691</v>
      </c>
      <c r="EN81" s="827" t="s">
        <v>668</v>
      </c>
      <c r="EO81" s="276">
        <v>1</v>
      </c>
      <c r="EP81" s="276">
        <v>1</v>
      </c>
      <c r="EQ81" s="331">
        <v>1</v>
      </c>
      <c r="ER81" s="331">
        <v>1</v>
      </c>
      <c r="ES81" s="331">
        <v>1</v>
      </c>
      <c r="ET81" s="84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8" t="s">
        <v>700</v>
      </c>
      <c r="EM82" s="835" t="s">
        <v>697</v>
      </c>
      <c r="EN82" s="276" t="s">
        <v>698</v>
      </c>
      <c r="EO82" s="276">
        <v>0</v>
      </c>
      <c r="EP82" s="276">
        <v>1</v>
      </c>
      <c r="EQ82" s="277">
        <v>0</v>
      </c>
      <c r="ER82" s="833">
        <v>0.1</v>
      </c>
      <c r="ES82" s="834">
        <v>0.45</v>
      </c>
      <c r="ET82" s="84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8" t="s">
        <v>704</v>
      </c>
      <c r="EM83" s="835" t="s">
        <v>702</v>
      </c>
      <c r="EN83" s="276" t="s">
        <v>703</v>
      </c>
      <c r="EO83" s="276">
        <v>0</v>
      </c>
      <c r="EP83" s="276">
        <v>1</v>
      </c>
      <c r="EQ83" s="278">
        <v>0.5</v>
      </c>
      <c r="ER83" s="278">
        <v>0.5</v>
      </c>
      <c r="ES83" s="277">
        <v>0</v>
      </c>
      <c r="ET83" s="84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8" t="s">
        <v>708</v>
      </c>
      <c r="EM84" s="835" t="s">
        <v>706</v>
      </c>
      <c r="EN84" s="276" t="s">
        <v>1901</v>
      </c>
      <c r="EO84" s="277">
        <v>40</v>
      </c>
      <c r="EP84" s="277">
        <v>100</v>
      </c>
      <c r="EQ84" s="277">
        <v>0</v>
      </c>
      <c r="ER84" s="833">
        <v>100</v>
      </c>
      <c r="ES84" s="833">
        <v>0</v>
      </c>
      <c r="ET84" s="84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8" t="s">
        <v>712</v>
      </c>
      <c r="EM85" s="835" t="s">
        <v>710</v>
      </c>
      <c r="EN85" s="276" t="s">
        <v>711</v>
      </c>
      <c r="EO85" s="276">
        <v>1</v>
      </c>
      <c r="EP85" s="276">
        <v>1</v>
      </c>
      <c r="EQ85" s="331">
        <v>1</v>
      </c>
      <c r="ER85" s="331">
        <v>1</v>
      </c>
      <c r="ES85" s="331">
        <v>1</v>
      </c>
      <c r="ET85" s="84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8" t="s">
        <v>716</v>
      </c>
      <c r="EM86" s="835" t="s">
        <v>714</v>
      </c>
      <c r="EN86" s="276" t="s">
        <v>715</v>
      </c>
      <c r="EO86" s="276">
        <v>8</v>
      </c>
      <c r="EP86" s="276">
        <v>10</v>
      </c>
      <c r="EQ86" s="277">
        <v>3</v>
      </c>
      <c r="ER86" s="832">
        <v>2</v>
      </c>
      <c r="ES86" s="832">
        <v>3</v>
      </c>
      <c r="ET86" s="84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8" t="s">
        <v>723</v>
      </c>
      <c r="EM87" s="320" t="s">
        <v>721</v>
      </c>
      <c r="EN87" s="276" t="s">
        <v>722</v>
      </c>
      <c r="EO87" s="276">
        <v>0</v>
      </c>
      <c r="EP87" s="276">
        <v>2</v>
      </c>
      <c r="EQ87" s="826">
        <v>0</v>
      </c>
      <c r="ER87" s="832">
        <v>0</v>
      </c>
      <c r="ES87" s="826">
        <v>1</v>
      </c>
      <c r="ET87" s="85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8" t="s">
        <v>727</v>
      </c>
      <c r="EM88" s="320" t="s">
        <v>725</v>
      </c>
      <c r="EN88" s="276" t="s">
        <v>726</v>
      </c>
      <c r="EO88" s="276">
        <v>0</v>
      </c>
      <c r="EP88" s="276">
        <v>3</v>
      </c>
      <c r="EQ88" s="277">
        <v>0</v>
      </c>
      <c r="ER88" s="277">
        <v>2</v>
      </c>
      <c r="ES88" s="277">
        <v>1</v>
      </c>
      <c r="ET88" s="84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8" t="s">
        <v>731</v>
      </c>
      <c r="EM89" s="320" t="s">
        <v>729</v>
      </c>
      <c r="EN89" s="276" t="s">
        <v>1902</v>
      </c>
      <c r="EO89" s="825">
        <v>70</v>
      </c>
      <c r="EP89" s="825">
        <v>100</v>
      </c>
      <c r="EQ89" s="825">
        <v>30</v>
      </c>
      <c r="ER89" s="832">
        <v>25</v>
      </c>
      <c r="ES89" s="832">
        <v>25</v>
      </c>
      <c r="ET89" s="85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8" t="s">
        <v>735</v>
      </c>
      <c r="EM90" s="320" t="s">
        <v>733</v>
      </c>
      <c r="EN90" s="276" t="s">
        <v>1903</v>
      </c>
      <c r="EO90" s="825">
        <v>90</v>
      </c>
      <c r="EP90" s="825">
        <v>100</v>
      </c>
      <c r="EQ90" s="825">
        <v>10</v>
      </c>
      <c r="ER90" s="832">
        <v>90</v>
      </c>
      <c r="ES90" s="826">
        <v>0</v>
      </c>
      <c r="ET90" s="85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8" t="s">
        <v>740</v>
      </c>
      <c r="EM91" s="320" t="s">
        <v>738</v>
      </c>
      <c r="EN91" s="276" t="s">
        <v>739</v>
      </c>
      <c r="EO91" s="276">
        <v>1</v>
      </c>
      <c r="EP91" s="276">
        <v>1</v>
      </c>
      <c r="EQ91" s="331">
        <v>1</v>
      </c>
      <c r="ER91" s="331">
        <v>1</v>
      </c>
      <c r="ES91" s="331">
        <v>1</v>
      </c>
      <c r="ET91" s="84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8" t="s">
        <v>743</v>
      </c>
      <c r="EM92" s="320" t="s">
        <v>742</v>
      </c>
      <c r="EN92" s="276" t="s">
        <v>433</v>
      </c>
      <c r="EO92" s="276">
        <v>3</v>
      </c>
      <c r="EP92" s="276">
        <v>3</v>
      </c>
      <c r="EQ92" s="278">
        <v>3</v>
      </c>
      <c r="ER92" s="278">
        <v>3</v>
      </c>
      <c r="ES92" s="277">
        <v>3</v>
      </c>
      <c r="ET92" s="84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8" t="s">
        <v>747</v>
      </c>
      <c r="EM93" s="320" t="s">
        <v>745</v>
      </c>
      <c r="EN93" s="276" t="s">
        <v>746</v>
      </c>
      <c r="EO93" s="276">
        <v>1</v>
      </c>
      <c r="EP93" s="276">
        <v>1</v>
      </c>
      <c r="EQ93" s="331">
        <v>1</v>
      </c>
      <c r="ER93" s="331">
        <v>1</v>
      </c>
      <c r="ES93" s="331">
        <v>1</v>
      </c>
      <c r="ET93" s="84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8" t="s">
        <v>750</v>
      </c>
      <c r="EM94" s="320" t="s">
        <v>749</v>
      </c>
      <c r="EN94" s="276" t="s">
        <v>532</v>
      </c>
      <c r="EO94" s="276">
        <v>492</v>
      </c>
      <c r="EP94" s="276">
        <v>600</v>
      </c>
      <c r="EQ94" s="277">
        <v>519</v>
      </c>
      <c r="ER94" s="277">
        <v>546</v>
      </c>
      <c r="ES94" s="277">
        <v>573</v>
      </c>
      <c r="ET94" s="84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8" t="s">
        <v>757</v>
      </c>
      <c r="EM95" s="320" t="s">
        <v>755</v>
      </c>
      <c r="EN95" s="276" t="s">
        <v>756</v>
      </c>
      <c r="EO95" s="276">
        <v>0</v>
      </c>
      <c r="EP95" s="276">
        <v>1</v>
      </c>
      <c r="EQ95" s="277">
        <v>0</v>
      </c>
      <c r="ER95" s="278">
        <v>0.6</v>
      </c>
      <c r="ES95" s="278">
        <v>0.4</v>
      </c>
      <c r="ET95" s="84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8" t="s">
        <v>761</v>
      </c>
      <c r="EM96" s="320" t="s">
        <v>759</v>
      </c>
      <c r="EN96" s="276" t="s">
        <v>760</v>
      </c>
      <c r="EO96" s="276">
        <v>0</v>
      </c>
      <c r="EP96" s="276">
        <v>1</v>
      </c>
      <c r="EQ96" s="277">
        <v>0</v>
      </c>
      <c r="ER96" s="331">
        <v>0.25</v>
      </c>
      <c r="ES96" s="278">
        <v>0.5</v>
      </c>
      <c r="ET96" s="84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8" t="s">
        <v>765</v>
      </c>
      <c r="EM97" s="320" t="s">
        <v>763</v>
      </c>
      <c r="EN97" s="276" t="s">
        <v>764</v>
      </c>
      <c r="EO97" s="276">
        <v>8</v>
      </c>
      <c r="EP97" s="276">
        <v>8</v>
      </c>
      <c r="EQ97" s="277">
        <v>2</v>
      </c>
      <c r="ER97" s="277">
        <v>2</v>
      </c>
      <c r="ES97" s="277">
        <v>2</v>
      </c>
      <c r="ET97" s="84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8" t="s">
        <v>770</v>
      </c>
      <c r="EM98" s="320" t="s">
        <v>768</v>
      </c>
      <c r="EN98" s="276" t="s">
        <v>769</v>
      </c>
      <c r="EO98" s="276">
        <v>0</v>
      </c>
      <c r="EP98" s="276">
        <v>1</v>
      </c>
      <c r="EQ98" s="331">
        <v>0.25</v>
      </c>
      <c r="ER98" s="331">
        <v>0.25</v>
      </c>
      <c r="ES98" s="331">
        <v>0.25</v>
      </c>
      <c r="ET98" s="84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8" t="s">
        <v>777</v>
      </c>
      <c r="EM99" s="320" t="s">
        <v>775</v>
      </c>
      <c r="EN99" s="276" t="s">
        <v>776</v>
      </c>
      <c r="EO99" s="276">
        <v>0</v>
      </c>
      <c r="EP99" s="276">
        <v>1</v>
      </c>
      <c r="EQ99" s="331">
        <v>0.25</v>
      </c>
      <c r="ER99" s="331">
        <v>0.25</v>
      </c>
      <c r="ES99" s="331">
        <v>0.25</v>
      </c>
      <c r="ET99" s="84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8" t="s">
        <v>781</v>
      </c>
      <c r="EM100" s="320" t="s">
        <v>779</v>
      </c>
      <c r="EN100" s="276" t="s">
        <v>780</v>
      </c>
      <c r="EO100" s="276">
        <v>0</v>
      </c>
      <c r="EP100" s="276">
        <v>1</v>
      </c>
      <c r="EQ100" s="331">
        <v>0.25</v>
      </c>
      <c r="ER100" s="331">
        <v>0.25</v>
      </c>
      <c r="ES100" s="331">
        <v>0.25</v>
      </c>
      <c r="ET100" s="84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8" t="s">
        <v>785</v>
      </c>
      <c r="EM101" s="320" t="s">
        <v>783</v>
      </c>
      <c r="EN101" s="276" t="s">
        <v>784</v>
      </c>
      <c r="EO101" s="276">
        <v>0</v>
      </c>
      <c r="EP101" s="331">
        <v>100</v>
      </c>
      <c r="EQ101" s="331">
        <v>25</v>
      </c>
      <c r="ER101" s="331">
        <v>25</v>
      </c>
      <c r="ES101" s="331">
        <v>25</v>
      </c>
      <c r="ET101" s="84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8" t="s">
        <v>789</v>
      </c>
      <c r="EM102" s="320" t="s">
        <v>787</v>
      </c>
      <c r="EN102" s="276" t="s">
        <v>788</v>
      </c>
      <c r="EO102" s="276">
        <v>1</v>
      </c>
      <c r="EP102" s="276">
        <v>1</v>
      </c>
      <c r="EQ102" s="331">
        <v>1</v>
      </c>
      <c r="ER102" s="331">
        <v>1</v>
      </c>
      <c r="ES102" s="331">
        <v>1</v>
      </c>
      <c r="ET102" s="84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8" t="s">
        <v>793</v>
      </c>
      <c r="EM103" s="320" t="s">
        <v>791</v>
      </c>
      <c r="EN103" s="276" t="s">
        <v>792</v>
      </c>
      <c r="EO103" s="276">
        <v>3</v>
      </c>
      <c r="EP103" s="276">
        <v>3</v>
      </c>
      <c r="EQ103" s="278">
        <v>3</v>
      </c>
      <c r="ER103" s="278">
        <v>3</v>
      </c>
      <c r="ES103" s="277">
        <v>3</v>
      </c>
      <c r="ET103" s="84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8" t="s">
        <v>797</v>
      </c>
      <c r="EM104" s="320" t="s">
        <v>795</v>
      </c>
      <c r="EN104" s="276" t="s">
        <v>796</v>
      </c>
      <c r="EO104" s="276">
        <v>0</v>
      </c>
      <c r="EP104" s="331">
        <v>100</v>
      </c>
      <c r="EQ104" s="331">
        <v>25</v>
      </c>
      <c r="ER104" s="331">
        <v>25</v>
      </c>
      <c r="ES104" s="331">
        <v>25</v>
      </c>
      <c r="ET104" s="84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8" t="s">
        <v>800</v>
      </c>
      <c r="EM105" s="320" t="s">
        <v>799</v>
      </c>
      <c r="EN105" s="276" t="s">
        <v>653</v>
      </c>
      <c r="EO105" s="276">
        <v>0</v>
      </c>
      <c r="EP105" s="276">
        <v>1</v>
      </c>
      <c r="EQ105" s="331">
        <v>0.25</v>
      </c>
      <c r="ER105" s="331">
        <v>0.25</v>
      </c>
      <c r="ES105" s="331">
        <v>0.25</v>
      </c>
      <c r="ET105" s="84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8" t="s">
        <v>808</v>
      </c>
      <c r="EM106" s="320" t="s">
        <v>805</v>
      </c>
      <c r="EN106" s="276" t="s">
        <v>806</v>
      </c>
      <c r="EO106" s="276">
        <v>164</v>
      </c>
      <c r="EP106" s="276">
        <v>131</v>
      </c>
      <c r="EQ106" s="277">
        <v>164</v>
      </c>
      <c r="ER106" s="277">
        <v>154</v>
      </c>
      <c r="ES106" s="277">
        <v>144</v>
      </c>
      <c r="ET106" s="84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8" t="s">
        <v>812</v>
      </c>
      <c r="EM107" s="320" t="s">
        <v>810</v>
      </c>
      <c r="EN107" s="276" t="s">
        <v>811</v>
      </c>
      <c r="EO107" s="276">
        <v>1</v>
      </c>
      <c r="EP107" s="276">
        <v>1</v>
      </c>
      <c r="EQ107" s="331">
        <v>1</v>
      </c>
      <c r="ER107" s="331">
        <v>1</v>
      </c>
      <c r="ES107" s="331">
        <v>1</v>
      </c>
      <c r="ET107" s="84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8" t="s">
        <v>816</v>
      </c>
      <c r="EM108" s="320" t="s">
        <v>814</v>
      </c>
      <c r="EN108" s="276" t="s">
        <v>815</v>
      </c>
      <c r="EO108" s="276">
        <v>1</v>
      </c>
      <c r="EP108" s="276">
        <v>1</v>
      </c>
      <c r="EQ108" s="331">
        <v>1</v>
      </c>
      <c r="ER108" s="331">
        <v>1</v>
      </c>
      <c r="ES108" s="331">
        <v>1</v>
      </c>
      <c r="ET108" s="84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8" t="s">
        <v>821</v>
      </c>
      <c r="EM109" s="320" t="s">
        <v>820</v>
      </c>
      <c r="EN109" s="276" t="s">
        <v>653</v>
      </c>
      <c r="EO109" s="276">
        <v>0</v>
      </c>
      <c r="EP109" s="276">
        <v>1</v>
      </c>
      <c r="EQ109" s="278">
        <v>0.2</v>
      </c>
      <c r="ER109" s="278">
        <v>0.3</v>
      </c>
      <c r="ES109" s="331">
        <v>0.25</v>
      </c>
      <c r="ET109" s="84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8" t="s">
        <v>824</v>
      </c>
      <c r="EM110" s="320" t="s">
        <v>823</v>
      </c>
      <c r="EN110" s="276" t="s">
        <v>653</v>
      </c>
      <c r="EO110" s="276">
        <v>1</v>
      </c>
      <c r="EP110" s="276">
        <v>1</v>
      </c>
      <c r="EQ110" s="331">
        <v>1</v>
      </c>
      <c r="ER110" s="331">
        <v>1</v>
      </c>
      <c r="ES110" s="331">
        <v>1</v>
      </c>
      <c r="ET110" s="84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8" t="s">
        <v>833</v>
      </c>
      <c r="EM111" s="320" t="s">
        <v>830</v>
      </c>
      <c r="EN111" s="276" t="s">
        <v>831</v>
      </c>
      <c r="EO111" s="276">
        <v>0</v>
      </c>
      <c r="EP111" s="276">
        <v>1</v>
      </c>
      <c r="EQ111" s="277">
        <v>1</v>
      </c>
      <c r="ER111" s="277">
        <v>1</v>
      </c>
      <c r="ES111" s="277">
        <v>1</v>
      </c>
      <c r="ET111" s="84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8" t="s">
        <v>837</v>
      </c>
      <c r="EM112" s="320" t="s">
        <v>835</v>
      </c>
      <c r="EN112" s="276" t="s">
        <v>836</v>
      </c>
      <c r="EO112" s="276">
        <v>0</v>
      </c>
      <c r="EP112" s="276">
        <v>1</v>
      </c>
      <c r="EQ112" s="277">
        <v>0</v>
      </c>
      <c r="ER112" s="277">
        <v>1</v>
      </c>
      <c r="ES112" s="277">
        <v>1</v>
      </c>
      <c r="ET112" s="84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8" t="s">
        <v>841</v>
      </c>
      <c r="EM113" s="320" t="s">
        <v>839</v>
      </c>
      <c r="EN113" s="276" t="s">
        <v>1904</v>
      </c>
      <c r="EO113" s="331">
        <v>25</v>
      </c>
      <c r="EP113" s="331">
        <v>30</v>
      </c>
      <c r="EQ113" s="331">
        <v>25</v>
      </c>
      <c r="ER113" s="331">
        <v>26</v>
      </c>
      <c r="ES113" s="331">
        <v>29</v>
      </c>
      <c r="ET113" s="84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8" t="s">
        <v>845</v>
      </c>
      <c r="EM114" s="320" t="s">
        <v>843</v>
      </c>
      <c r="EN114" s="276" t="s">
        <v>1905</v>
      </c>
      <c r="EO114" s="278">
        <v>38</v>
      </c>
      <c r="EP114" s="278">
        <v>58</v>
      </c>
      <c r="EQ114" s="278">
        <v>40</v>
      </c>
      <c r="ER114" s="331">
        <v>45</v>
      </c>
      <c r="ES114" s="278">
        <v>50</v>
      </c>
      <c r="ET114" s="84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8" t="s">
        <v>849</v>
      </c>
      <c r="EM115" s="320" t="s">
        <v>847</v>
      </c>
      <c r="EN115" s="276" t="s">
        <v>1906</v>
      </c>
      <c r="EO115" s="277">
        <v>2</v>
      </c>
      <c r="EP115" s="826">
        <v>10</v>
      </c>
      <c r="EQ115" s="826">
        <v>2</v>
      </c>
      <c r="ER115" s="826">
        <v>4</v>
      </c>
      <c r="ES115" s="826">
        <v>6</v>
      </c>
      <c r="ET115" s="85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8" t="s">
        <v>853</v>
      </c>
      <c r="EM116" s="320" t="s">
        <v>851</v>
      </c>
      <c r="EN116" s="276" t="s">
        <v>852</v>
      </c>
      <c r="EO116" s="276">
        <v>2</v>
      </c>
      <c r="EP116" s="276">
        <v>3</v>
      </c>
      <c r="EQ116" s="277">
        <v>1</v>
      </c>
      <c r="ER116" s="277">
        <v>1</v>
      </c>
      <c r="ES116" s="278">
        <v>0.5</v>
      </c>
      <c r="ET116" s="84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8" t="s">
        <v>857</v>
      </c>
      <c r="EM117" s="320" t="s">
        <v>855</v>
      </c>
      <c r="EN117" s="276" t="s">
        <v>1907</v>
      </c>
      <c r="EO117" s="277">
        <v>5</v>
      </c>
      <c r="EP117" s="826">
        <v>30</v>
      </c>
      <c r="EQ117" s="826">
        <v>5</v>
      </c>
      <c r="ER117" s="826">
        <v>15</v>
      </c>
      <c r="ES117" s="826">
        <v>25</v>
      </c>
      <c r="ET117" s="85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8" t="s">
        <v>861</v>
      </c>
      <c r="EM118" s="320" t="s">
        <v>859</v>
      </c>
      <c r="EN118" s="276" t="s">
        <v>860</v>
      </c>
      <c r="EO118" s="276">
        <v>1</v>
      </c>
      <c r="EP118" s="827">
        <v>2</v>
      </c>
      <c r="EQ118" s="826">
        <v>0</v>
      </c>
      <c r="ER118" s="832">
        <v>0</v>
      </c>
      <c r="ES118" s="826">
        <v>1</v>
      </c>
      <c r="ET118" s="85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8" t="s">
        <v>865</v>
      </c>
      <c r="EM119" s="320" t="s">
        <v>863</v>
      </c>
      <c r="EN119" s="276" t="s">
        <v>864</v>
      </c>
      <c r="EO119" s="277">
        <v>0</v>
      </c>
      <c r="EP119" s="826">
        <v>40</v>
      </c>
      <c r="EQ119" s="826">
        <v>5</v>
      </c>
      <c r="ER119" s="826">
        <v>15</v>
      </c>
      <c r="ES119" s="826">
        <v>30</v>
      </c>
      <c r="ET119" s="85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8" t="s">
        <v>869</v>
      </c>
      <c r="EM120" s="320" t="s">
        <v>867</v>
      </c>
      <c r="EN120" s="276" t="s">
        <v>868</v>
      </c>
      <c r="EO120" s="277">
        <v>0</v>
      </c>
      <c r="EP120" s="826">
        <v>90</v>
      </c>
      <c r="EQ120" s="826">
        <v>0</v>
      </c>
      <c r="ER120" s="826">
        <v>5</v>
      </c>
      <c r="ES120" s="826">
        <v>40</v>
      </c>
      <c r="ET120" s="85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8" t="s">
        <v>875</v>
      </c>
      <c r="EM121" s="320" t="s">
        <v>873</v>
      </c>
      <c r="EN121" s="276" t="s">
        <v>874</v>
      </c>
      <c r="EO121" s="276">
        <v>1</v>
      </c>
      <c r="EP121" s="278">
        <v>2</v>
      </c>
      <c r="EQ121" s="278">
        <v>0.5</v>
      </c>
      <c r="ER121" s="278">
        <v>0.5</v>
      </c>
      <c r="ES121" s="278">
        <v>0.5</v>
      </c>
      <c r="ET121" s="84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8" t="s">
        <v>879</v>
      </c>
      <c r="EM122" s="320" t="s">
        <v>877</v>
      </c>
      <c r="EN122" s="276" t="s">
        <v>878</v>
      </c>
      <c r="EO122" s="276">
        <v>281</v>
      </c>
      <c r="EP122" s="276">
        <v>600</v>
      </c>
      <c r="EQ122" s="277">
        <v>150</v>
      </c>
      <c r="ER122" s="277">
        <v>150</v>
      </c>
      <c r="ES122" s="277">
        <v>150</v>
      </c>
      <c r="ET122" s="84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8" t="s">
        <v>883</v>
      </c>
      <c r="EM123" s="320" t="s">
        <v>881</v>
      </c>
      <c r="EN123" s="276" t="s">
        <v>882</v>
      </c>
      <c r="EO123" s="388">
        <v>0</v>
      </c>
      <c r="EP123" s="388">
        <v>1</v>
      </c>
      <c r="EQ123" s="278">
        <v>0.2</v>
      </c>
      <c r="ER123" s="833">
        <v>0</v>
      </c>
      <c r="ES123" s="833">
        <v>0.4</v>
      </c>
      <c r="ET123" s="84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8" t="s">
        <v>887</v>
      </c>
      <c r="EM124" s="320" t="s">
        <v>885</v>
      </c>
      <c r="EN124" s="276" t="s">
        <v>886</v>
      </c>
      <c r="EO124" s="388">
        <v>1</v>
      </c>
      <c r="EP124" s="388">
        <v>3</v>
      </c>
      <c r="EQ124" s="278">
        <v>0.5</v>
      </c>
      <c r="ER124" s="278">
        <v>0.5</v>
      </c>
      <c r="ES124" s="277">
        <v>1</v>
      </c>
      <c r="ET124" s="84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8" t="s">
        <v>893</v>
      </c>
      <c r="EM125" s="320" t="s">
        <v>891</v>
      </c>
      <c r="EN125" s="276" t="s">
        <v>892</v>
      </c>
      <c r="EO125" s="278">
        <v>0</v>
      </c>
      <c r="EP125" s="278">
        <v>70</v>
      </c>
      <c r="EQ125" s="278">
        <v>10</v>
      </c>
      <c r="ER125" s="833">
        <v>0</v>
      </c>
      <c r="ES125" s="833">
        <v>30</v>
      </c>
      <c r="ET125" s="84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8" t="s">
        <v>897</v>
      </c>
      <c r="EM126" s="320" t="s">
        <v>895</v>
      </c>
      <c r="EN126" s="276" t="s">
        <v>896</v>
      </c>
      <c r="EO126" s="276">
        <v>0</v>
      </c>
      <c r="EP126" s="276">
        <v>1</v>
      </c>
      <c r="EQ126" s="278">
        <v>0.2</v>
      </c>
      <c r="ER126" s="833">
        <v>0.2</v>
      </c>
      <c r="ES126" s="278">
        <v>0.3</v>
      </c>
      <c r="ET126" s="84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8" t="s">
        <v>901</v>
      </c>
      <c r="EM127" s="320" t="s">
        <v>899</v>
      </c>
      <c r="EN127" s="276" t="s">
        <v>900</v>
      </c>
      <c r="EO127" s="276">
        <v>0</v>
      </c>
      <c r="EP127" s="276">
        <v>4</v>
      </c>
      <c r="EQ127" s="277">
        <v>1</v>
      </c>
      <c r="ER127" s="277">
        <v>1</v>
      </c>
      <c r="ES127" s="277">
        <v>1</v>
      </c>
      <c r="ET127" s="84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8" t="s">
        <v>907</v>
      </c>
      <c r="EM128" s="320" t="s">
        <v>905</v>
      </c>
      <c r="EN128" s="276" t="s">
        <v>906</v>
      </c>
      <c r="EO128" s="276">
        <v>0</v>
      </c>
      <c r="EP128" s="276">
        <v>2</v>
      </c>
      <c r="EQ128" s="278">
        <v>0.5</v>
      </c>
      <c r="ER128" s="278">
        <v>0.5</v>
      </c>
      <c r="ES128" s="278">
        <v>0.5</v>
      </c>
      <c r="ET128" s="84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8" t="s">
        <v>911</v>
      </c>
      <c r="EM129" s="320" t="s">
        <v>909</v>
      </c>
      <c r="EN129" s="276" t="s">
        <v>910</v>
      </c>
      <c r="EO129" s="276">
        <v>0</v>
      </c>
      <c r="EP129" s="276">
        <v>200</v>
      </c>
      <c r="EQ129" s="277">
        <v>50</v>
      </c>
      <c r="ER129" s="277">
        <v>50</v>
      </c>
      <c r="ES129" s="277">
        <v>50</v>
      </c>
      <c r="ET129" s="84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8" t="s">
        <v>915</v>
      </c>
      <c r="EM130" s="320" t="s">
        <v>913</v>
      </c>
      <c r="EN130" s="276" t="s">
        <v>914</v>
      </c>
      <c r="EO130" s="276">
        <v>0</v>
      </c>
      <c r="EP130" s="276">
        <v>1</v>
      </c>
      <c r="EQ130" s="278">
        <v>0.2</v>
      </c>
      <c r="ER130" s="278">
        <v>0.3</v>
      </c>
      <c r="ES130" s="278">
        <v>0.3</v>
      </c>
      <c r="ET130" s="84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8" t="s">
        <v>919</v>
      </c>
      <c r="EM131" s="320" t="s">
        <v>917</v>
      </c>
      <c r="EN131" s="276" t="s">
        <v>918</v>
      </c>
      <c r="EO131" s="276">
        <v>0</v>
      </c>
      <c r="EP131" s="276">
        <v>1</v>
      </c>
      <c r="EQ131" s="278">
        <v>0.2</v>
      </c>
      <c r="ER131" s="278">
        <v>0.3</v>
      </c>
      <c r="ES131" s="278">
        <v>0.3</v>
      </c>
      <c r="ET131" s="84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8" t="s">
        <v>923</v>
      </c>
      <c r="EM132" s="320" t="s">
        <v>921</v>
      </c>
      <c r="EN132" s="276" t="s">
        <v>922</v>
      </c>
      <c r="EO132" s="276">
        <v>0</v>
      </c>
      <c r="EP132" s="276">
        <v>1</v>
      </c>
      <c r="EQ132" s="278">
        <v>0.2</v>
      </c>
      <c r="ER132" s="278">
        <v>0.3</v>
      </c>
      <c r="ES132" s="278">
        <v>0.3</v>
      </c>
      <c r="ET132" s="84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8" t="s">
        <v>930</v>
      </c>
      <c r="EM133" s="320" t="s">
        <v>928</v>
      </c>
      <c r="EN133" s="276" t="s">
        <v>929</v>
      </c>
      <c r="EO133" s="276">
        <v>0</v>
      </c>
      <c r="EP133" s="276">
        <v>2</v>
      </c>
      <c r="EQ133" s="278">
        <v>0.5</v>
      </c>
      <c r="ER133" s="278">
        <v>0.5</v>
      </c>
      <c r="ES133" s="278">
        <v>0.5</v>
      </c>
      <c r="ET133" s="84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8" t="s">
        <v>934</v>
      </c>
      <c r="EM134" s="320" t="s">
        <v>932</v>
      </c>
      <c r="EN134" s="276" t="s">
        <v>933</v>
      </c>
      <c r="EO134" s="276">
        <v>300</v>
      </c>
      <c r="EP134" s="276">
        <v>500</v>
      </c>
      <c r="EQ134" s="277">
        <v>125</v>
      </c>
      <c r="ER134" s="277">
        <v>125</v>
      </c>
      <c r="ES134" s="277">
        <v>125</v>
      </c>
      <c r="ET134" s="84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8" t="s">
        <v>938</v>
      </c>
      <c r="EM135" s="320" t="s">
        <v>936</v>
      </c>
      <c r="EN135" s="276" t="s">
        <v>937</v>
      </c>
      <c r="EO135" s="276">
        <v>0</v>
      </c>
      <c r="EP135" s="388">
        <v>1</v>
      </c>
      <c r="EQ135" s="331">
        <v>0.25</v>
      </c>
      <c r="ER135" s="834">
        <v>0.05</v>
      </c>
      <c r="ES135" s="834">
        <v>0.35</v>
      </c>
      <c r="ET135" s="84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8" t="s">
        <v>942</v>
      </c>
      <c r="EM136" s="320" t="s">
        <v>940</v>
      </c>
      <c r="EN136" s="276" t="s">
        <v>941</v>
      </c>
      <c r="EO136" s="276">
        <v>0</v>
      </c>
      <c r="EP136" s="276">
        <v>8</v>
      </c>
      <c r="EQ136" s="277">
        <v>2</v>
      </c>
      <c r="ER136" s="277">
        <v>2</v>
      </c>
      <c r="ES136" s="277">
        <v>2</v>
      </c>
      <c r="ET136" s="84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8" t="s">
        <v>946</v>
      </c>
      <c r="EM137" s="320" t="s">
        <v>944</v>
      </c>
      <c r="EN137" s="276" t="s">
        <v>945</v>
      </c>
      <c r="EO137" s="276">
        <v>6</v>
      </c>
      <c r="EP137" s="276">
        <v>194</v>
      </c>
      <c r="EQ137" s="277">
        <v>48</v>
      </c>
      <c r="ER137" s="277">
        <v>48</v>
      </c>
      <c r="ES137" s="277">
        <v>48</v>
      </c>
      <c r="ET137" s="84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8" t="s">
        <v>950</v>
      </c>
      <c r="EM138" s="320" t="s">
        <v>948</v>
      </c>
      <c r="EN138" s="276" t="s">
        <v>949</v>
      </c>
      <c r="EO138" s="276">
        <v>0</v>
      </c>
      <c r="EP138" s="388">
        <v>1</v>
      </c>
      <c r="EQ138" s="331">
        <v>0.25</v>
      </c>
      <c r="ER138" s="331">
        <v>0.25</v>
      </c>
      <c r="ES138" s="331">
        <v>0.25</v>
      </c>
      <c r="ET138" s="84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8" t="s">
        <v>956</v>
      </c>
      <c r="EM139" s="320" t="s">
        <v>954</v>
      </c>
      <c r="EN139" s="276" t="s">
        <v>955</v>
      </c>
      <c r="EO139" s="276">
        <v>0</v>
      </c>
      <c r="EP139" s="276">
        <v>1</v>
      </c>
      <c r="EQ139" s="277">
        <v>0</v>
      </c>
      <c r="ER139" s="833">
        <v>0</v>
      </c>
      <c r="ES139" s="834">
        <v>0.5</v>
      </c>
      <c r="ET139" s="84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8" t="s">
        <v>960</v>
      </c>
      <c r="EM140" s="320" t="s">
        <v>958</v>
      </c>
      <c r="EN140" s="276" t="s">
        <v>959</v>
      </c>
      <c r="EO140" s="276">
        <v>0</v>
      </c>
      <c r="EP140" s="276">
        <v>1</v>
      </c>
      <c r="EQ140" s="331">
        <v>0.25</v>
      </c>
      <c r="ER140" s="331">
        <v>0.25</v>
      </c>
      <c r="ES140" s="331">
        <v>0.25</v>
      </c>
      <c r="ET140" s="84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8" t="s">
        <v>964</v>
      </c>
      <c r="EM141" s="320" t="s">
        <v>962</v>
      </c>
      <c r="EN141" s="276" t="s">
        <v>963</v>
      </c>
      <c r="EO141" s="276">
        <v>1</v>
      </c>
      <c r="EP141" s="276">
        <v>2</v>
      </c>
      <c r="EQ141" s="278">
        <v>0.5</v>
      </c>
      <c r="ER141" s="278">
        <v>0.5</v>
      </c>
      <c r="ES141" s="278">
        <v>0.5</v>
      </c>
      <c r="ET141" s="84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8" t="s">
        <v>968</v>
      </c>
      <c r="EM142" s="320" t="s">
        <v>966</v>
      </c>
      <c r="EN142" s="276" t="s">
        <v>967</v>
      </c>
      <c r="EO142" s="276">
        <v>10</v>
      </c>
      <c r="EP142" s="276">
        <v>20</v>
      </c>
      <c r="EQ142" s="277">
        <v>6</v>
      </c>
      <c r="ER142" s="277">
        <v>6</v>
      </c>
      <c r="ES142" s="277">
        <v>4</v>
      </c>
      <c r="ET142" s="84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8" t="s">
        <v>972</v>
      </c>
      <c r="EM143" s="320" t="s">
        <v>970</v>
      </c>
      <c r="EN143" s="276" t="s">
        <v>971</v>
      </c>
      <c r="EO143" s="277">
        <v>15</v>
      </c>
      <c r="EP143" s="277">
        <v>65</v>
      </c>
      <c r="EQ143" s="277">
        <v>0</v>
      </c>
      <c r="ER143" s="278">
        <v>30</v>
      </c>
      <c r="ES143" s="278">
        <v>30</v>
      </c>
      <c r="ET143" s="84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8" t="s">
        <v>978</v>
      </c>
      <c r="EM144" s="320" t="s">
        <v>976</v>
      </c>
      <c r="EN144" s="276" t="s">
        <v>977</v>
      </c>
      <c r="EO144" s="388">
        <v>0</v>
      </c>
      <c r="EP144" s="388">
        <v>1</v>
      </c>
      <c r="EQ144" s="331">
        <v>0.25</v>
      </c>
      <c r="ER144" s="834">
        <v>0</v>
      </c>
      <c r="ES144" s="834">
        <v>0.35</v>
      </c>
      <c r="ET144" s="84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8" t="s">
        <v>982</v>
      </c>
      <c r="EM145" s="320" t="s">
        <v>980</v>
      </c>
      <c r="EN145" s="276" t="s">
        <v>981</v>
      </c>
      <c r="EO145" s="388">
        <v>0</v>
      </c>
      <c r="EP145" s="388">
        <v>4</v>
      </c>
      <c r="EQ145" s="277">
        <v>1</v>
      </c>
      <c r="ER145" s="277">
        <v>1</v>
      </c>
      <c r="ES145" s="277">
        <v>1</v>
      </c>
      <c r="ET145" s="84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8" t="s">
        <v>986</v>
      </c>
      <c r="EM146" s="320" t="s">
        <v>984</v>
      </c>
      <c r="EN146" s="276" t="s">
        <v>985</v>
      </c>
      <c r="EO146" s="388">
        <v>1</v>
      </c>
      <c r="EP146" s="388">
        <v>3</v>
      </c>
      <c r="EQ146" s="277">
        <v>1</v>
      </c>
      <c r="ER146" s="277">
        <v>1</v>
      </c>
      <c r="ES146" s="277">
        <v>1</v>
      </c>
      <c r="ET146" s="84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8" t="s">
        <v>990</v>
      </c>
      <c r="EM147" s="320" t="s">
        <v>988</v>
      </c>
      <c r="EN147" s="276" t="s">
        <v>989</v>
      </c>
      <c r="EO147" s="388">
        <v>0</v>
      </c>
      <c r="EP147" s="388">
        <v>1</v>
      </c>
      <c r="EQ147" s="278">
        <v>0.2</v>
      </c>
      <c r="ER147" s="278">
        <v>0.2</v>
      </c>
      <c r="ES147" s="278">
        <v>0.3</v>
      </c>
      <c r="ET147" s="84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4" t="s">
        <v>999</v>
      </c>
      <c r="EM148" s="320" t="s">
        <v>996</v>
      </c>
      <c r="EN148" s="276" t="s">
        <v>997</v>
      </c>
      <c r="EO148" s="827">
        <v>12</v>
      </c>
      <c r="EP148" s="827">
        <v>17</v>
      </c>
      <c r="EQ148" s="826">
        <v>0</v>
      </c>
      <c r="ER148" s="826">
        <v>3</v>
      </c>
      <c r="ES148" s="826">
        <v>2</v>
      </c>
      <c r="ET148" s="85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4" t="s">
        <v>1003</v>
      </c>
      <c r="EM149" s="320" t="s">
        <v>1001</v>
      </c>
      <c r="EN149" s="276" t="s">
        <v>1002</v>
      </c>
      <c r="EO149" s="276">
        <v>0</v>
      </c>
      <c r="EP149" s="276">
        <v>3</v>
      </c>
      <c r="EQ149" s="278">
        <v>0.2</v>
      </c>
      <c r="ER149" s="859">
        <v>0.2</v>
      </c>
      <c r="ES149" s="859">
        <v>1.6</v>
      </c>
      <c r="ET149" s="84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4" t="s">
        <v>1007</v>
      </c>
      <c r="EM150" s="320" t="s">
        <v>1005</v>
      </c>
      <c r="EN150" s="276" t="s">
        <v>1006</v>
      </c>
      <c r="EO150" s="388">
        <v>12</v>
      </c>
      <c r="EP150" s="388">
        <v>12</v>
      </c>
      <c r="EQ150" s="277">
        <v>12</v>
      </c>
      <c r="ER150" s="860">
        <v>4</v>
      </c>
      <c r="ES150" s="860">
        <v>4</v>
      </c>
      <c r="ET150" s="86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4" t="s">
        <v>1011</v>
      </c>
      <c r="EM151" s="320" t="s">
        <v>1009</v>
      </c>
      <c r="EN151" s="276" t="s">
        <v>1010</v>
      </c>
      <c r="EO151" s="857">
        <v>26</v>
      </c>
      <c r="EP151" s="857">
        <v>28</v>
      </c>
      <c r="EQ151" s="826">
        <v>0</v>
      </c>
      <c r="ER151" s="859">
        <v>0.5</v>
      </c>
      <c r="ES151" s="859">
        <v>0.5</v>
      </c>
      <c r="ET151" s="86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4" t="s">
        <v>1015</v>
      </c>
      <c r="EM152" s="320" t="s">
        <v>1013</v>
      </c>
      <c r="EN152" s="276" t="s">
        <v>1014</v>
      </c>
      <c r="EO152" s="388">
        <v>0</v>
      </c>
      <c r="EP152" s="388">
        <v>3</v>
      </c>
      <c r="EQ152" s="277">
        <v>0</v>
      </c>
      <c r="ER152" s="860">
        <v>0</v>
      </c>
      <c r="ES152" s="860">
        <v>2</v>
      </c>
      <c r="ET152" s="84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4" t="s">
        <v>1019</v>
      </c>
      <c r="EM153" s="320" t="s">
        <v>1017</v>
      </c>
      <c r="EN153" s="276" t="s">
        <v>1018</v>
      </c>
      <c r="EO153" s="388">
        <v>26</v>
      </c>
      <c r="EP153" s="388">
        <v>26</v>
      </c>
      <c r="EQ153" s="278">
        <v>0.2</v>
      </c>
      <c r="ER153" s="278">
        <v>7.8</v>
      </c>
      <c r="ES153" s="277">
        <v>10</v>
      </c>
      <c r="ET153" s="84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4" t="s">
        <v>1022</v>
      </c>
      <c r="EM154" s="320" t="s">
        <v>1021</v>
      </c>
      <c r="EN154" s="276" t="s">
        <v>1010</v>
      </c>
      <c r="EO154" s="655">
        <v>0.6</v>
      </c>
      <c r="EP154" s="388">
        <v>1</v>
      </c>
      <c r="EQ154" s="278">
        <v>0.5</v>
      </c>
      <c r="ER154" s="859">
        <v>0.4</v>
      </c>
      <c r="ES154" s="859">
        <v>0.1</v>
      </c>
      <c r="ET154" s="84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4" t="s">
        <v>1025</v>
      </c>
      <c r="EM155" s="320" t="s">
        <v>1024</v>
      </c>
      <c r="EN155" s="276" t="s">
        <v>1018</v>
      </c>
      <c r="EO155" s="388">
        <v>1</v>
      </c>
      <c r="EP155" s="388">
        <v>1</v>
      </c>
      <c r="EQ155" s="277">
        <v>0</v>
      </c>
      <c r="ER155" s="860">
        <v>0</v>
      </c>
      <c r="ES155" s="859">
        <v>0.5</v>
      </c>
      <c r="ET155" s="86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4" t="s">
        <v>1028</v>
      </c>
      <c r="EM156" s="320" t="s">
        <v>1027</v>
      </c>
      <c r="EN156" s="276" t="s">
        <v>1010</v>
      </c>
      <c r="EO156" s="388">
        <v>1</v>
      </c>
      <c r="EP156" s="388">
        <v>2</v>
      </c>
      <c r="EQ156" s="278">
        <v>0.4</v>
      </c>
      <c r="ER156" s="863">
        <v>0.08</v>
      </c>
      <c r="ES156" s="863">
        <v>0.6</v>
      </c>
      <c r="ET156" s="86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4" t="s">
        <v>1031</v>
      </c>
      <c r="EM157" s="320" t="s">
        <v>1030</v>
      </c>
      <c r="EN157" s="276" t="s">
        <v>1018</v>
      </c>
      <c r="EO157" s="388">
        <v>3</v>
      </c>
      <c r="EP157" s="388">
        <v>3</v>
      </c>
      <c r="EQ157" s="278">
        <v>2</v>
      </c>
      <c r="ER157" s="860">
        <v>1</v>
      </c>
      <c r="ES157" s="860">
        <v>1</v>
      </c>
      <c r="ET157" s="86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4" t="s">
        <v>1034</v>
      </c>
      <c r="EM158" s="320" t="s">
        <v>1033</v>
      </c>
      <c r="EN158" s="276" t="s">
        <v>1010</v>
      </c>
      <c r="EO158" s="857">
        <v>2</v>
      </c>
      <c r="EP158" s="857">
        <v>6</v>
      </c>
      <c r="EQ158" s="826">
        <v>1</v>
      </c>
      <c r="ER158" s="860">
        <v>1</v>
      </c>
      <c r="ES158" s="860">
        <v>2</v>
      </c>
      <c r="ET158" s="85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4" t="s">
        <v>1037</v>
      </c>
      <c r="EM159" s="320" t="s">
        <v>1036</v>
      </c>
      <c r="EN159" s="276" t="s">
        <v>1018</v>
      </c>
      <c r="EO159" s="388">
        <v>6</v>
      </c>
      <c r="EP159" s="388">
        <v>7</v>
      </c>
      <c r="EQ159" s="278">
        <v>0.2</v>
      </c>
      <c r="ER159" s="859">
        <v>0.4</v>
      </c>
      <c r="ES159" s="859">
        <v>0.4</v>
      </c>
      <c r="ET159" s="86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4" t="s">
        <v>1040</v>
      </c>
      <c r="EM160" s="320" t="s">
        <v>1039</v>
      </c>
      <c r="EN160" s="276" t="s">
        <v>1010</v>
      </c>
      <c r="EO160" s="388">
        <v>0</v>
      </c>
      <c r="EP160" s="388">
        <v>1</v>
      </c>
      <c r="EQ160" s="277">
        <v>0</v>
      </c>
      <c r="ER160" s="859">
        <v>0.7</v>
      </c>
      <c r="ES160" s="859">
        <v>0.3</v>
      </c>
      <c r="ET160" s="84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4" t="s">
        <v>1043</v>
      </c>
      <c r="EM161" s="320" t="s">
        <v>1042</v>
      </c>
      <c r="EN161" s="276" t="s">
        <v>1018</v>
      </c>
      <c r="EO161" s="388">
        <v>1</v>
      </c>
      <c r="EP161" s="388">
        <v>1</v>
      </c>
      <c r="EQ161" s="277">
        <v>0</v>
      </c>
      <c r="ER161" s="277">
        <v>0</v>
      </c>
      <c r="ES161" s="277">
        <v>0</v>
      </c>
      <c r="ET161" s="84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4" t="s">
        <v>1047</v>
      </c>
      <c r="EM162" s="320" t="s">
        <v>1046</v>
      </c>
      <c r="EN162" s="276" t="s">
        <v>1010</v>
      </c>
      <c r="EO162" s="388">
        <v>0</v>
      </c>
      <c r="EP162" s="388">
        <v>3</v>
      </c>
      <c r="EQ162" s="278">
        <v>0.5</v>
      </c>
      <c r="ER162" s="859">
        <v>0.5</v>
      </c>
      <c r="ES162" s="277">
        <v>1</v>
      </c>
      <c r="ET162" s="86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4" t="s">
        <v>1050</v>
      </c>
      <c r="EM163" s="320" t="s">
        <v>1049</v>
      </c>
      <c r="EN163" s="276" t="s">
        <v>1018</v>
      </c>
      <c r="EO163" s="388">
        <v>19</v>
      </c>
      <c r="EP163" s="388">
        <v>22</v>
      </c>
      <c r="EQ163" s="277">
        <v>4</v>
      </c>
      <c r="ER163" s="860">
        <v>6</v>
      </c>
      <c r="ES163" s="860">
        <v>8</v>
      </c>
      <c r="ET163" s="84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4" t="s">
        <v>1055</v>
      </c>
      <c r="EM164" s="320" t="s">
        <v>1053</v>
      </c>
      <c r="EN164" s="276" t="s">
        <v>1054</v>
      </c>
      <c r="EO164" s="388">
        <v>0</v>
      </c>
      <c r="EP164" s="388">
        <v>1</v>
      </c>
      <c r="EQ164" s="278">
        <v>0</v>
      </c>
      <c r="ER164" s="859">
        <v>0</v>
      </c>
      <c r="ES164" s="859">
        <v>0.8</v>
      </c>
      <c r="ET164" s="86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4" t="s">
        <v>1058</v>
      </c>
      <c r="EM165" s="320" t="s">
        <v>65</v>
      </c>
      <c r="EN165" s="827" t="s">
        <v>1054</v>
      </c>
      <c r="EO165" s="857">
        <v>0</v>
      </c>
      <c r="EP165" s="828">
        <v>0.3</v>
      </c>
      <c r="EQ165" s="825">
        <v>0</v>
      </c>
      <c r="ER165" s="859">
        <v>0</v>
      </c>
      <c r="ES165" s="859">
        <v>0</v>
      </c>
      <c r="ET165" s="86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4" t="s">
        <v>1062</v>
      </c>
      <c r="EM166" s="320" t="s">
        <v>1061</v>
      </c>
      <c r="EN166" s="276" t="s">
        <v>1054</v>
      </c>
      <c r="EO166" s="388">
        <v>0</v>
      </c>
      <c r="EP166" s="388">
        <v>1</v>
      </c>
      <c r="EQ166" s="331">
        <v>0.15</v>
      </c>
      <c r="ER166" s="863">
        <v>0.1</v>
      </c>
      <c r="ES166" s="863">
        <v>0.75</v>
      </c>
      <c r="ET166" s="86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4" t="s">
        <v>1066</v>
      </c>
      <c r="EM167" s="320" t="s">
        <v>1065</v>
      </c>
      <c r="EN167" s="276" t="s">
        <v>1054</v>
      </c>
      <c r="EO167" s="388">
        <v>0</v>
      </c>
      <c r="EP167" s="388">
        <v>1</v>
      </c>
      <c r="EQ167" s="331">
        <v>0</v>
      </c>
      <c r="ER167" s="863">
        <v>0.05</v>
      </c>
      <c r="ES167" s="331">
        <v>0.4</v>
      </c>
      <c r="ET167" s="86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4" t="s">
        <v>1070</v>
      </c>
      <c r="EM168" s="320" t="s">
        <v>1069</v>
      </c>
      <c r="EN168" s="276" t="s">
        <v>1054</v>
      </c>
      <c r="EO168" s="388">
        <v>0</v>
      </c>
      <c r="EP168" s="388">
        <v>1</v>
      </c>
      <c r="EQ168" s="825">
        <v>0</v>
      </c>
      <c r="ER168" s="859">
        <v>0</v>
      </c>
      <c r="ES168" s="859">
        <v>1</v>
      </c>
      <c r="ET168" s="86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8" t="s">
        <v>1078</v>
      </c>
      <c r="EM169" s="320" t="s">
        <v>1076</v>
      </c>
      <c r="EN169" s="276" t="s">
        <v>1077</v>
      </c>
      <c r="EO169" s="276">
        <v>0.3</v>
      </c>
      <c r="EP169" s="276">
        <v>1</v>
      </c>
      <c r="EQ169" s="277">
        <v>0</v>
      </c>
      <c r="ER169" s="860">
        <v>0</v>
      </c>
      <c r="ES169" s="860">
        <v>1</v>
      </c>
      <c r="ET169" s="84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8" t="s">
        <v>1082</v>
      </c>
      <c r="EM170" s="320" t="s">
        <v>1080</v>
      </c>
      <c r="EN170" s="276" t="s">
        <v>1081</v>
      </c>
      <c r="EO170" s="276">
        <v>6</v>
      </c>
      <c r="EP170" s="827">
        <v>8</v>
      </c>
      <c r="EQ170" s="825">
        <v>0</v>
      </c>
      <c r="ER170" s="859">
        <v>0</v>
      </c>
      <c r="ES170" s="859">
        <v>2</v>
      </c>
      <c r="ET170" s="85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8" t="s">
        <v>1086</v>
      </c>
      <c r="EM171" s="320" t="s">
        <v>1084</v>
      </c>
      <c r="EN171" s="276" t="s">
        <v>1085</v>
      </c>
      <c r="EO171" s="388">
        <v>15</v>
      </c>
      <c r="EP171" s="857">
        <v>35</v>
      </c>
      <c r="EQ171" s="825">
        <v>0</v>
      </c>
      <c r="ER171" s="859">
        <v>14</v>
      </c>
      <c r="ES171" s="859">
        <v>14</v>
      </c>
      <c r="ET171" s="86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8" t="s">
        <v>1090</v>
      </c>
      <c r="EM172" s="320" t="s">
        <v>1088</v>
      </c>
      <c r="EN172" s="276" t="s">
        <v>1089</v>
      </c>
      <c r="EO172" s="388">
        <v>140</v>
      </c>
      <c r="EP172" s="388">
        <v>140</v>
      </c>
      <c r="EQ172" s="277">
        <v>20</v>
      </c>
      <c r="ER172" s="277">
        <v>40</v>
      </c>
      <c r="ES172" s="277">
        <v>40</v>
      </c>
      <c r="ET172" s="84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8" t="s">
        <v>1094</v>
      </c>
      <c r="EM173" s="320" t="s">
        <v>1092</v>
      </c>
      <c r="EN173" s="276" t="s">
        <v>1093</v>
      </c>
      <c r="EO173" s="857">
        <v>12</v>
      </c>
      <c r="EP173" s="857">
        <v>30</v>
      </c>
      <c r="EQ173" s="826">
        <v>2</v>
      </c>
      <c r="ER173" s="826">
        <v>6</v>
      </c>
      <c r="ES173" s="826">
        <v>5</v>
      </c>
      <c r="ET173" s="85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8" t="s">
        <v>1098</v>
      </c>
      <c r="EM174" s="320" t="s">
        <v>1096</v>
      </c>
      <c r="EN174" s="276" t="s">
        <v>1097</v>
      </c>
      <c r="EO174" s="857">
        <v>4</v>
      </c>
      <c r="EP174" s="857">
        <v>9</v>
      </c>
      <c r="EQ174" s="826">
        <v>1</v>
      </c>
      <c r="ER174" s="860">
        <v>3</v>
      </c>
      <c r="ES174" s="860">
        <v>5</v>
      </c>
      <c r="ET174" s="86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8" t="s">
        <v>1102</v>
      </c>
      <c r="EM175" s="320" t="s">
        <v>1100</v>
      </c>
      <c r="EN175" s="276" t="s">
        <v>1101</v>
      </c>
      <c r="EO175" s="388">
        <v>0</v>
      </c>
      <c r="EP175" s="388">
        <v>5</v>
      </c>
      <c r="EQ175" s="277">
        <v>0</v>
      </c>
      <c r="ER175" s="865">
        <v>5</v>
      </c>
      <c r="ES175" s="865">
        <v>0</v>
      </c>
      <c r="ET175" s="86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8" t="s">
        <v>1106</v>
      </c>
      <c r="EM176" s="320" t="s">
        <v>1104</v>
      </c>
      <c r="EN176" s="276" t="s">
        <v>1105</v>
      </c>
      <c r="EO176" s="857">
        <v>64</v>
      </c>
      <c r="EP176" s="857">
        <v>89</v>
      </c>
      <c r="EQ176" s="826">
        <v>7</v>
      </c>
      <c r="ER176" s="860">
        <v>8</v>
      </c>
      <c r="ES176" s="860">
        <v>9</v>
      </c>
      <c r="ET176" s="86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8" t="s">
        <v>1110</v>
      </c>
      <c r="EM177" s="320" t="s">
        <v>1108</v>
      </c>
      <c r="EN177" s="276" t="s">
        <v>1109</v>
      </c>
      <c r="EO177" s="857">
        <v>1</v>
      </c>
      <c r="EP177" s="857">
        <v>6</v>
      </c>
      <c r="EQ177" s="825">
        <v>0.5</v>
      </c>
      <c r="ER177" s="825">
        <v>1.5</v>
      </c>
      <c r="ES177" s="825">
        <v>1.5</v>
      </c>
      <c r="ET177" s="85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8" t="s">
        <v>1114</v>
      </c>
      <c r="EM178" s="320" t="s">
        <v>1112</v>
      </c>
      <c r="EN178" s="276" t="s">
        <v>1113</v>
      </c>
      <c r="EO178" s="388">
        <v>0</v>
      </c>
      <c r="EP178" s="388">
        <v>1</v>
      </c>
      <c r="EQ178" s="277">
        <v>0</v>
      </c>
      <c r="ER178" s="278">
        <v>0.5</v>
      </c>
      <c r="ES178" s="278">
        <v>0.5</v>
      </c>
      <c r="ET178" s="84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8" t="s">
        <v>1118</v>
      </c>
      <c r="EM179" s="320" t="s">
        <v>1116</v>
      </c>
      <c r="EN179" s="276" t="s">
        <v>1117</v>
      </c>
      <c r="EO179" s="388">
        <v>0</v>
      </c>
      <c r="EP179" s="388">
        <v>1</v>
      </c>
      <c r="EQ179" s="277">
        <v>0</v>
      </c>
      <c r="ER179" s="859">
        <v>0.1</v>
      </c>
      <c r="ES179" s="859">
        <v>0.9</v>
      </c>
      <c r="ET179" s="84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8" t="s">
        <v>1121</v>
      </c>
      <c r="EM180" s="320" t="s">
        <v>1120</v>
      </c>
      <c r="EN180" s="276" t="s">
        <v>906</v>
      </c>
      <c r="EO180" s="388">
        <v>0</v>
      </c>
      <c r="EP180" s="388">
        <v>1</v>
      </c>
      <c r="EQ180" s="331">
        <v>0.02</v>
      </c>
      <c r="ER180" s="859">
        <v>0</v>
      </c>
      <c r="ES180" s="331">
        <v>0.08</v>
      </c>
      <c r="ET180" s="86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8" t="s">
        <v>1125</v>
      </c>
      <c r="EM181" s="320" t="s">
        <v>1123</v>
      </c>
      <c r="EN181" s="276" t="s">
        <v>1124</v>
      </c>
      <c r="EO181" s="388">
        <v>0</v>
      </c>
      <c r="EP181" s="388">
        <v>1</v>
      </c>
      <c r="EQ181" s="277">
        <v>0</v>
      </c>
      <c r="ER181" s="863">
        <v>0</v>
      </c>
      <c r="ES181" s="331">
        <v>0.35</v>
      </c>
      <c r="ET181" s="86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8" t="s">
        <v>1132</v>
      </c>
      <c r="EM182" s="320" t="s">
        <v>1130</v>
      </c>
      <c r="EN182" s="276" t="s">
        <v>1131</v>
      </c>
      <c r="EO182" s="276">
        <v>184</v>
      </c>
      <c r="EP182" s="276">
        <v>300</v>
      </c>
      <c r="EQ182" s="277">
        <v>0</v>
      </c>
      <c r="ER182" s="860">
        <v>58</v>
      </c>
      <c r="ES182" s="860">
        <v>58</v>
      </c>
      <c r="ET182" s="84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8" t="s">
        <v>1136</v>
      </c>
      <c r="EM183" s="320" t="s">
        <v>1134</v>
      </c>
      <c r="EN183" s="276" t="s">
        <v>1135</v>
      </c>
      <c r="EO183" s="276">
        <v>1</v>
      </c>
      <c r="EP183" s="276">
        <v>1</v>
      </c>
      <c r="EQ183" s="331">
        <v>0.25</v>
      </c>
      <c r="ER183" s="331">
        <v>0.25</v>
      </c>
      <c r="ES183" s="331">
        <v>0.25</v>
      </c>
      <c r="ET183" s="84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8" t="s">
        <v>1140</v>
      </c>
      <c r="EM184" s="320" t="s">
        <v>1138</v>
      </c>
      <c r="EN184" s="276" t="s">
        <v>1139</v>
      </c>
      <c r="EO184" s="650">
        <v>3610</v>
      </c>
      <c r="EP184" s="827">
        <v>3610</v>
      </c>
      <c r="EQ184" s="826">
        <v>3610</v>
      </c>
      <c r="ER184" s="826">
        <v>3610</v>
      </c>
      <c r="ES184" s="826">
        <v>3610</v>
      </c>
      <c r="ET184" s="85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8" t="s">
        <v>1145</v>
      </c>
      <c r="EM185" s="320" t="s">
        <v>1144</v>
      </c>
      <c r="EN185" s="276" t="s">
        <v>305</v>
      </c>
      <c r="EO185" s="276">
        <v>0</v>
      </c>
      <c r="EP185" s="276">
        <v>1</v>
      </c>
      <c r="EQ185" s="331">
        <v>0.25</v>
      </c>
      <c r="ER185" s="863">
        <v>0</v>
      </c>
      <c r="ES185" s="863">
        <v>0</v>
      </c>
      <c r="ET185" s="86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4" t="s">
        <v>1152</v>
      </c>
      <c r="EM186" s="320" t="s">
        <v>1149</v>
      </c>
      <c r="EN186" s="276" t="s">
        <v>1150</v>
      </c>
      <c r="EO186" s="276">
        <v>0</v>
      </c>
      <c r="EP186" s="276">
        <v>1</v>
      </c>
      <c r="EQ186" s="278">
        <v>0.5</v>
      </c>
      <c r="ER186" s="833">
        <v>0.3</v>
      </c>
      <c r="ES186" s="833">
        <v>0.2</v>
      </c>
      <c r="ET186" s="84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4" t="s">
        <v>1156</v>
      </c>
      <c r="EM187" s="320" t="s">
        <v>1154</v>
      </c>
      <c r="EN187" s="276" t="s">
        <v>1155</v>
      </c>
      <c r="EO187" s="276">
        <v>0</v>
      </c>
      <c r="EP187" s="278">
        <v>100</v>
      </c>
      <c r="EQ187" s="278">
        <v>10</v>
      </c>
      <c r="ER187" s="278">
        <v>30</v>
      </c>
      <c r="ES187" s="278">
        <v>30</v>
      </c>
      <c r="ET187" s="84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4" t="s">
        <v>1160</v>
      </c>
      <c r="EM188" s="320" t="s">
        <v>1158</v>
      </c>
      <c r="EN188" s="276" t="s">
        <v>1159</v>
      </c>
      <c r="EO188" s="388">
        <v>0</v>
      </c>
      <c r="EP188" s="388">
        <v>1</v>
      </c>
      <c r="EQ188" s="277">
        <v>0</v>
      </c>
      <c r="ER188" s="833">
        <v>0.3</v>
      </c>
      <c r="ES188" s="833">
        <v>0.4</v>
      </c>
      <c r="ET188" s="84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4" t="s">
        <v>1164</v>
      </c>
      <c r="EM189" s="320" t="s">
        <v>1162</v>
      </c>
      <c r="EN189" s="276" t="s">
        <v>1163</v>
      </c>
      <c r="EO189" s="388">
        <v>0</v>
      </c>
      <c r="EP189" s="388">
        <v>2</v>
      </c>
      <c r="EQ189" s="278">
        <v>0</v>
      </c>
      <c r="ER189" s="833">
        <v>0.5</v>
      </c>
      <c r="ES189" s="278">
        <v>1</v>
      </c>
      <c r="ET189" s="84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4" t="s">
        <v>1168</v>
      </c>
      <c r="EM190" s="320" t="s">
        <v>1166</v>
      </c>
      <c r="EN190" s="276" t="s">
        <v>1167</v>
      </c>
      <c r="EO190" s="388">
        <v>0</v>
      </c>
      <c r="EP190" s="388">
        <v>1</v>
      </c>
      <c r="EQ190" s="331">
        <v>0.25</v>
      </c>
      <c r="ER190" s="331">
        <v>0.25</v>
      </c>
      <c r="ES190" s="331">
        <v>0.25</v>
      </c>
      <c r="ET190" s="84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4" t="s">
        <v>1172</v>
      </c>
      <c r="EM191" s="320" t="s">
        <v>1170</v>
      </c>
      <c r="EN191" s="276" t="s">
        <v>1171</v>
      </c>
      <c r="EO191" s="857">
        <v>435</v>
      </c>
      <c r="EP191" s="857">
        <v>450</v>
      </c>
      <c r="EQ191" s="826">
        <v>1</v>
      </c>
      <c r="ER191" s="832">
        <v>3</v>
      </c>
      <c r="ES191" s="832">
        <v>9</v>
      </c>
      <c r="ET191" s="85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8" t="s">
        <v>1178</v>
      </c>
      <c r="EM192" s="320" t="s">
        <v>1176</v>
      </c>
      <c r="EN192" s="276" t="s">
        <v>1177</v>
      </c>
      <c r="EO192" s="276">
        <v>0</v>
      </c>
      <c r="EP192" s="276">
        <v>1</v>
      </c>
      <c r="EQ192" s="277">
        <v>1</v>
      </c>
      <c r="ER192" s="277">
        <v>1</v>
      </c>
      <c r="ES192" s="277">
        <v>1</v>
      </c>
      <c r="ET192" s="84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8" t="s">
        <v>1182</v>
      </c>
      <c r="EM193" s="320" t="s">
        <v>1180</v>
      </c>
      <c r="EN193" s="276" t="s">
        <v>1181</v>
      </c>
      <c r="EO193" s="276">
        <v>0</v>
      </c>
      <c r="EP193" s="276">
        <v>1</v>
      </c>
      <c r="EQ193" s="277">
        <v>1</v>
      </c>
      <c r="ER193" s="277">
        <v>1</v>
      </c>
      <c r="ES193" s="277">
        <v>1</v>
      </c>
      <c r="ET193" s="84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8" t="s">
        <v>1186</v>
      </c>
      <c r="EM194" s="320" t="s">
        <v>1184</v>
      </c>
      <c r="EN194" s="276" t="s">
        <v>1185</v>
      </c>
      <c r="EO194" s="388">
        <v>2</v>
      </c>
      <c r="EP194" s="388">
        <v>2</v>
      </c>
      <c r="EQ194" s="826">
        <v>0</v>
      </c>
      <c r="ER194" s="832">
        <v>0</v>
      </c>
      <c r="ES194" s="826">
        <v>1</v>
      </c>
      <c r="ET194" s="85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8" t="s">
        <v>1193</v>
      </c>
      <c r="EM195" s="320" t="s">
        <v>1191</v>
      </c>
      <c r="EN195" s="276" t="s">
        <v>1192</v>
      </c>
      <c r="EO195" s="276">
        <v>800</v>
      </c>
      <c r="EP195" s="827">
        <v>2800</v>
      </c>
      <c r="EQ195" s="826">
        <v>100</v>
      </c>
      <c r="ER195" s="833">
        <v>1</v>
      </c>
      <c r="ES195" s="832">
        <v>50</v>
      </c>
      <c r="ET195" s="85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8" t="s">
        <v>1198</v>
      </c>
      <c r="EM196" s="320" t="s">
        <v>1196</v>
      </c>
      <c r="EN196" s="276" t="s">
        <v>1197</v>
      </c>
      <c r="EO196" s="276">
        <v>0</v>
      </c>
      <c r="EP196" s="276">
        <v>400</v>
      </c>
      <c r="EQ196" s="277">
        <v>0</v>
      </c>
      <c r="ER196" s="832">
        <v>0</v>
      </c>
      <c r="ES196" s="832">
        <v>100</v>
      </c>
      <c r="ET196" s="85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8" t="s">
        <v>1202</v>
      </c>
      <c r="EM197" s="320" t="s">
        <v>1200</v>
      </c>
      <c r="EN197" s="276" t="s">
        <v>1201</v>
      </c>
      <c r="EO197" s="276">
        <v>0</v>
      </c>
      <c r="EP197" s="276">
        <v>100</v>
      </c>
      <c r="EQ197" s="277">
        <v>0</v>
      </c>
      <c r="ER197" s="832">
        <v>0</v>
      </c>
      <c r="ES197" s="832">
        <v>30</v>
      </c>
      <c r="ET197" s="85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8" t="s">
        <v>1207</v>
      </c>
      <c r="EM198" s="320" t="s">
        <v>1205</v>
      </c>
      <c r="EN198" s="276" t="s">
        <v>1206</v>
      </c>
      <c r="EO198" s="276">
        <v>0</v>
      </c>
      <c r="EP198" s="276">
        <v>1</v>
      </c>
      <c r="EQ198" s="331">
        <v>0</v>
      </c>
      <c r="ER198" s="834">
        <v>0</v>
      </c>
      <c r="ES198" s="331">
        <v>0.5</v>
      </c>
      <c r="ET198" s="84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8" t="s">
        <v>1211</v>
      </c>
      <c r="EM199" s="320" t="s">
        <v>1209</v>
      </c>
      <c r="EN199" s="276" t="s">
        <v>1908</v>
      </c>
      <c r="EO199" s="278">
        <v>30</v>
      </c>
      <c r="EP199" s="825">
        <v>100</v>
      </c>
      <c r="EQ199" s="825">
        <v>0</v>
      </c>
      <c r="ER199" s="834">
        <v>80</v>
      </c>
      <c r="ES199" s="832">
        <v>20</v>
      </c>
      <c r="ET199" s="84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8" t="s">
        <v>1215</v>
      </c>
      <c r="EM200" s="320" t="s">
        <v>1213</v>
      </c>
      <c r="EN200" s="276" t="s">
        <v>1214</v>
      </c>
      <c r="EO200" s="276">
        <v>0</v>
      </c>
      <c r="EP200" s="276">
        <v>1</v>
      </c>
      <c r="EQ200" s="331">
        <v>0.51</v>
      </c>
      <c r="ER200" s="331">
        <v>0.16</v>
      </c>
      <c r="ES200" s="331">
        <v>0.16</v>
      </c>
      <c r="ET200" s="84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3" t="s">
        <v>1222</v>
      </c>
      <c r="EM201" s="320" t="s">
        <v>1220</v>
      </c>
      <c r="EN201" s="276" t="s">
        <v>282</v>
      </c>
      <c r="EO201" s="276">
        <v>0</v>
      </c>
      <c r="EP201" s="276">
        <v>1</v>
      </c>
      <c r="EQ201" s="331">
        <v>0.25</v>
      </c>
      <c r="ER201" s="834">
        <v>0.13</v>
      </c>
      <c r="ES201" s="834">
        <v>0.37</v>
      </c>
      <c r="ET201" s="84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3" t="s">
        <v>1226</v>
      </c>
      <c r="EM202" s="320" t="s">
        <v>1224</v>
      </c>
      <c r="EN202" s="276" t="s">
        <v>1225</v>
      </c>
      <c r="EO202" s="276">
        <v>2</v>
      </c>
      <c r="EP202" s="276">
        <v>2</v>
      </c>
      <c r="EQ202" s="278">
        <v>0</v>
      </c>
      <c r="ER202" s="331">
        <v>0.75</v>
      </c>
      <c r="ES202" s="331">
        <v>0.75</v>
      </c>
      <c r="ET202" s="84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3" t="s">
        <v>1230</v>
      </c>
      <c r="EM203" s="320" t="s">
        <v>1228</v>
      </c>
      <c r="EN203" s="276" t="s">
        <v>1229</v>
      </c>
      <c r="EO203" s="690">
        <v>0.25</v>
      </c>
      <c r="EP203" s="388">
        <v>1</v>
      </c>
      <c r="EQ203" s="277">
        <v>0</v>
      </c>
      <c r="ER203" s="834">
        <v>0</v>
      </c>
      <c r="ES203" s="278">
        <v>0.5</v>
      </c>
      <c r="ET203" s="84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3" t="s">
        <v>1234</v>
      </c>
      <c r="EM204" s="320" t="s">
        <v>1232</v>
      </c>
      <c r="EN204" s="276" t="s">
        <v>1233</v>
      </c>
      <c r="EO204" s="388">
        <v>20</v>
      </c>
      <c r="EP204" s="388">
        <v>20</v>
      </c>
      <c r="EQ204" s="277">
        <v>4</v>
      </c>
      <c r="ER204" s="277">
        <v>6</v>
      </c>
      <c r="ES204" s="832">
        <v>6</v>
      </c>
      <c r="ET204" s="85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3" t="s">
        <v>1238</v>
      </c>
      <c r="EM205" s="320" t="s">
        <v>1236</v>
      </c>
      <c r="EN205" s="276" t="s">
        <v>1237</v>
      </c>
      <c r="EO205" s="388">
        <v>1</v>
      </c>
      <c r="EP205" s="388">
        <v>1</v>
      </c>
      <c r="EQ205" s="277">
        <v>0</v>
      </c>
      <c r="ER205" s="834">
        <v>0.25</v>
      </c>
      <c r="ES205" s="834">
        <v>0.38</v>
      </c>
      <c r="ET205" s="84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8" t="s">
        <v>1244</v>
      </c>
      <c r="EM206" s="320" t="s">
        <v>1242</v>
      </c>
      <c r="EN206" s="276" t="s">
        <v>1243</v>
      </c>
      <c r="EO206" s="276">
        <v>0</v>
      </c>
      <c r="EP206" s="276">
        <v>1</v>
      </c>
      <c r="EQ206" s="277">
        <v>0</v>
      </c>
      <c r="ER206" s="833">
        <v>0</v>
      </c>
      <c r="ES206" s="833">
        <v>0.5</v>
      </c>
      <c r="ET206" s="84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8" t="s">
        <v>1247</v>
      </c>
      <c r="EM207" s="320" t="s">
        <v>1246</v>
      </c>
      <c r="EN207" s="276" t="s">
        <v>874</v>
      </c>
      <c r="EO207" s="276">
        <v>1</v>
      </c>
      <c r="EP207" s="276">
        <v>1</v>
      </c>
      <c r="EQ207" s="278">
        <v>0.2</v>
      </c>
      <c r="ER207" s="278">
        <v>0.3</v>
      </c>
      <c r="ES207" s="278">
        <v>0.3</v>
      </c>
      <c r="ET207" s="84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8" t="s">
        <v>1251</v>
      </c>
      <c r="EM208" s="320" t="s">
        <v>1249</v>
      </c>
      <c r="EN208" s="276" t="s">
        <v>1250</v>
      </c>
      <c r="EO208" s="388">
        <v>24</v>
      </c>
      <c r="EP208" s="388">
        <v>80</v>
      </c>
      <c r="EQ208" s="277">
        <v>0</v>
      </c>
      <c r="ER208" s="832">
        <v>4</v>
      </c>
      <c r="ES208" s="832">
        <v>26</v>
      </c>
      <c r="ET208" s="85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8" t="s">
        <v>1255</v>
      </c>
      <c r="EM209" s="320" t="s">
        <v>1253</v>
      </c>
      <c r="EN209" s="276" t="s">
        <v>1254</v>
      </c>
      <c r="EO209" s="857">
        <v>51</v>
      </c>
      <c r="EP209" s="857">
        <v>65</v>
      </c>
      <c r="EQ209" s="826">
        <v>0</v>
      </c>
      <c r="ER209" s="832">
        <v>3</v>
      </c>
      <c r="ES209" s="826">
        <v>6</v>
      </c>
      <c r="ET209" s="85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8" t="s">
        <v>1259</v>
      </c>
      <c r="EM210" s="320" t="s">
        <v>1257</v>
      </c>
      <c r="EN210" s="276" t="s">
        <v>1258</v>
      </c>
      <c r="EO210" s="388">
        <v>0</v>
      </c>
      <c r="EP210" s="388">
        <v>1</v>
      </c>
      <c r="EQ210" s="277">
        <v>0</v>
      </c>
      <c r="ER210" s="278">
        <v>0.2</v>
      </c>
      <c r="ES210" s="278">
        <v>0.5</v>
      </c>
      <c r="ET210" s="84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8" t="s">
        <v>1265</v>
      </c>
      <c r="EM211" s="320" t="s">
        <v>1263</v>
      </c>
      <c r="EN211" s="276" t="s">
        <v>1264</v>
      </c>
      <c r="EO211" s="276">
        <v>1</v>
      </c>
      <c r="EP211" s="276">
        <v>1</v>
      </c>
      <c r="EQ211" s="277">
        <v>0</v>
      </c>
      <c r="ER211" s="834">
        <v>0.25</v>
      </c>
      <c r="ES211" s="833">
        <v>0.5</v>
      </c>
      <c r="ET211" s="84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8" t="s">
        <v>1269</v>
      </c>
      <c r="EM212" s="320" t="s">
        <v>1267</v>
      </c>
      <c r="EN212" s="276" t="s">
        <v>1268</v>
      </c>
      <c r="EO212" s="276">
        <v>0</v>
      </c>
      <c r="EP212" s="276">
        <v>1</v>
      </c>
      <c r="EQ212" s="278">
        <v>0.1</v>
      </c>
      <c r="ER212" s="834">
        <v>0.9</v>
      </c>
      <c r="ES212" s="331">
        <v>0</v>
      </c>
      <c r="ET212" s="84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8" t="s">
        <v>1273</v>
      </c>
      <c r="EM213" s="320" t="s">
        <v>1267</v>
      </c>
      <c r="EN213" s="276" t="s">
        <v>1272</v>
      </c>
      <c r="EO213" s="276">
        <v>0</v>
      </c>
      <c r="EP213" s="827">
        <v>1</v>
      </c>
      <c r="EQ213" s="829">
        <v>0</v>
      </c>
      <c r="ER213" s="834">
        <v>0.3</v>
      </c>
      <c r="ES213" s="829">
        <v>0.35</v>
      </c>
      <c r="ET213" s="86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8" t="s">
        <v>1277</v>
      </c>
      <c r="EM214" s="835" t="s">
        <v>1275</v>
      </c>
      <c r="EN214" s="275" t="s">
        <v>1276</v>
      </c>
      <c r="EO214" s="275">
        <v>2</v>
      </c>
      <c r="EP214" s="275">
        <v>2</v>
      </c>
      <c r="EQ214" s="492">
        <v>0</v>
      </c>
      <c r="ER214" s="492">
        <v>0</v>
      </c>
      <c r="ES214" s="832">
        <v>1</v>
      </c>
      <c r="ET214" s="85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8" t="s">
        <v>1281</v>
      </c>
      <c r="EM215" s="320" t="s">
        <v>1279</v>
      </c>
      <c r="EN215" s="276" t="s">
        <v>1280</v>
      </c>
      <c r="EO215" s="276">
        <v>6</v>
      </c>
      <c r="EP215" s="276">
        <v>8</v>
      </c>
      <c r="EQ215" s="277">
        <v>2</v>
      </c>
      <c r="ER215" s="277">
        <v>2</v>
      </c>
      <c r="ES215" s="277">
        <v>2</v>
      </c>
      <c r="ET215" s="84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8" t="s">
        <v>1284</v>
      </c>
      <c r="EM216" s="320" t="s">
        <v>1283</v>
      </c>
      <c r="EN216" s="276" t="s">
        <v>305</v>
      </c>
      <c r="EO216" s="276">
        <v>1</v>
      </c>
      <c r="EP216" s="276">
        <v>1</v>
      </c>
      <c r="EQ216" s="331">
        <v>0.25</v>
      </c>
      <c r="ER216" s="331">
        <v>0.25</v>
      </c>
      <c r="ES216" s="331">
        <v>0.25</v>
      </c>
      <c r="ET216" s="84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8" t="s">
        <v>1288</v>
      </c>
      <c r="EM217" s="320" t="s">
        <v>1286</v>
      </c>
      <c r="EN217" s="276" t="s">
        <v>1287</v>
      </c>
      <c r="EO217" s="276">
        <v>0.05</v>
      </c>
      <c r="EP217" s="827">
        <v>0.7</v>
      </c>
      <c r="EQ217" s="825">
        <v>0.1</v>
      </c>
      <c r="ER217" s="834">
        <v>0.2</v>
      </c>
      <c r="ES217" s="833">
        <v>0.2</v>
      </c>
      <c r="ET217" s="84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3" t="s">
        <v>1294</v>
      </c>
      <c r="EM218" s="320" t="s">
        <v>1292</v>
      </c>
      <c r="EN218" s="276" t="s">
        <v>1293</v>
      </c>
      <c r="EO218" s="276">
        <v>0</v>
      </c>
      <c r="EP218" s="276">
        <v>1</v>
      </c>
      <c r="EQ218" s="331">
        <v>0</v>
      </c>
      <c r="ER218" s="834">
        <v>0</v>
      </c>
      <c r="ES218" s="278">
        <v>0.5</v>
      </c>
      <c r="ET218" s="84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3" t="s">
        <v>1298</v>
      </c>
      <c r="EM219" s="320" t="s">
        <v>1296</v>
      </c>
      <c r="EN219" s="276" t="s">
        <v>1297</v>
      </c>
      <c r="EO219" s="276">
        <v>35</v>
      </c>
      <c r="EP219" s="276">
        <v>40</v>
      </c>
      <c r="EQ219" s="277">
        <v>10</v>
      </c>
      <c r="ER219" s="277">
        <v>10</v>
      </c>
      <c r="ES219" s="277">
        <v>10</v>
      </c>
      <c r="ET219" s="84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3" t="s">
        <v>1301</v>
      </c>
      <c r="EM220" s="320" t="s">
        <v>1300</v>
      </c>
      <c r="EN220" s="276" t="s">
        <v>170</v>
      </c>
      <c r="EO220" s="276">
        <v>0</v>
      </c>
      <c r="EP220" s="276">
        <v>4</v>
      </c>
      <c r="EQ220" s="277">
        <v>1</v>
      </c>
      <c r="ER220" s="277">
        <v>1</v>
      </c>
      <c r="ES220" s="277">
        <v>1</v>
      </c>
      <c r="ET220" s="84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3" t="s">
        <v>1307</v>
      </c>
      <c r="EM221" s="835" t="s">
        <v>1305</v>
      </c>
      <c r="EN221" s="275" t="s">
        <v>1306</v>
      </c>
      <c r="EO221" s="276">
        <v>1</v>
      </c>
      <c r="EP221" s="276">
        <v>1</v>
      </c>
      <c r="EQ221" s="331">
        <v>0.25</v>
      </c>
      <c r="ER221" s="331">
        <v>0.75</v>
      </c>
      <c r="ES221" s="277">
        <v>0</v>
      </c>
      <c r="ET221" s="84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3" t="s">
        <v>1310</v>
      </c>
      <c r="EM222" s="835" t="s">
        <v>1305</v>
      </c>
      <c r="EN222" s="275" t="s">
        <v>1309</v>
      </c>
      <c r="EO222" s="276">
        <v>1</v>
      </c>
      <c r="EP222" s="276">
        <v>1</v>
      </c>
      <c r="EQ222" s="331">
        <v>0.25</v>
      </c>
      <c r="ER222" s="331">
        <v>0.25</v>
      </c>
      <c r="ES222" s="331">
        <v>0.25</v>
      </c>
      <c r="ET222" s="84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3" t="s">
        <v>1314</v>
      </c>
      <c r="EM223" s="320" t="s">
        <v>1312</v>
      </c>
      <c r="EN223" s="276" t="s">
        <v>1313</v>
      </c>
      <c r="EO223" s="276">
        <v>3</v>
      </c>
      <c r="EP223" s="276">
        <v>3</v>
      </c>
      <c r="EQ223" s="277">
        <v>0</v>
      </c>
      <c r="ER223" s="277">
        <v>1</v>
      </c>
      <c r="ES223" s="277">
        <v>1</v>
      </c>
      <c r="ET223" s="84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3" t="s">
        <v>1318</v>
      </c>
      <c r="EM224" s="835" t="s">
        <v>1316</v>
      </c>
      <c r="EN224" s="275" t="s">
        <v>1317</v>
      </c>
      <c r="EO224" s="276">
        <v>0.3</v>
      </c>
      <c r="EP224" s="276">
        <v>1</v>
      </c>
      <c r="EQ224" s="278">
        <v>0.2</v>
      </c>
      <c r="ER224" s="833">
        <v>0.2</v>
      </c>
      <c r="ES224" s="834">
        <v>0.3</v>
      </c>
      <c r="ET224" s="84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3" t="s">
        <v>1322</v>
      </c>
      <c r="EM225" s="835" t="s">
        <v>1316</v>
      </c>
      <c r="EN225" s="275" t="s">
        <v>1321</v>
      </c>
      <c r="EO225" s="276">
        <v>0</v>
      </c>
      <c r="EP225" s="276">
        <v>1</v>
      </c>
      <c r="EQ225" s="331">
        <v>0</v>
      </c>
      <c r="ER225" s="834">
        <v>0</v>
      </c>
      <c r="ES225" s="834">
        <v>0.5</v>
      </c>
      <c r="ET225" s="84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3" t="s">
        <v>1326</v>
      </c>
      <c r="EM226" s="320" t="s">
        <v>1324</v>
      </c>
      <c r="EN226" s="276" t="s">
        <v>1325</v>
      </c>
      <c r="EO226" s="276">
        <v>1</v>
      </c>
      <c r="EP226" s="276">
        <v>1</v>
      </c>
      <c r="EQ226" s="331">
        <v>0.25</v>
      </c>
      <c r="ER226" s="331">
        <v>0.25</v>
      </c>
      <c r="ES226" s="331">
        <v>0.25</v>
      </c>
      <c r="ET226" s="84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3" t="s">
        <v>1330</v>
      </c>
      <c r="EM227" s="320" t="s">
        <v>1328</v>
      </c>
      <c r="EN227" s="276" t="s">
        <v>1329</v>
      </c>
      <c r="EO227" s="276">
        <v>0.25</v>
      </c>
      <c r="EP227" s="276">
        <v>1</v>
      </c>
      <c r="EQ227" s="278">
        <v>0.2</v>
      </c>
      <c r="ER227" s="278">
        <v>0.3</v>
      </c>
      <c r="ES227" s="331">
        <v>0.25</v>
      </c>
      <c r="ET227" s="84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3" t="s">
        <v>1334</v>
      </c>
      <c r="EM228" s="320" t="s">
        <v>1332</v>
      </c>
      <c r="EN228" s="276" t="s">
        <v>1333</v>
      </c>
      <c r="EO228" s="276">
        <v>1</v>
      </c>
      <c r="EP228" s="276">
        <v>4</v>
      </c>
      <c r="EQ228" s="277">
        <v>0</v>
      </c>
      <c r="ER228" s="832">
        <v>1</v>
      </c>
      <c r="ES228" s="832">
        <v>3</v>
      </c>
      <c r="ET228" s="85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8" t="s">
        <v>1341</v>
      </c>
      <c r="EM229" s="320" t="s">
        <v>1339</v>
      </c>
      <c r="EN229" s="276" t="s">
        <v>1340</v>
      </c>
      <c r="EO229" s="276">
        <v>0</v>
      </c>
      <c r="EP229" s="276">
        <v>23</v>
      </c>
      <c r="EQ229" s="277">
        <v>4</v>
      </c>
      <c r="ER229" s="832">
        <v>10</v>
      </c>
      <c r="ES229" s="832">
        <v>6</v>
      </c>
      <c r="ET229" s="85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3" t="s">
        <v>1350</v>
      </c>
      <c r="EM230" s="320" t="s">
        <v>1348</v>
      </c>
      <c r="EN230" s="276" t="s">
        <v>1349</v>
      </c>
      <c r="EO230" s="276">
        <v>3</v>
      </c>
      <c r="EP230" s="276">
        <v>3</v>
      </c>
      <c r="EQ230" s="278">
        <v>0.2</v>
      </c>
      <c r="ER230" s="833">
        <v>0.2</v>
      </c>
      <c r="ES230" s="833">
        <v>1.4</v>
      </c>
      <c r="ET230" s="84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3" t="s">
        <v>1355</v>
      </c>
      <c r="EM231" s="320" t="s">
        <v>1353</v>
      </c>
      <c r="EN231" s="276" t="s">
        <v>1354</v>
      </c>
      <c r="EO231" s="276">
        <v>0</v>
      </c>
      <c r="EP231" s="277">
        <v>80</v>
      </c>
      <c r="EQ231" s="277">
        <v>0</v>
      </c>
      <c r="ER231" s="833">
        <v>0</v>
      </c>
      <c r="ES231" s="278">
        <v>20</v>
      </c>
      <c r="ET231" s="84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3" t="s">
        <v>1358</v>
      </c>
      <c r="EM232" s="320" t="s">
        <v>1357</v>
      </c>
      <c r="EN232" s="276" t="s">
        <v>305</v>
      </c>
      <c r="EO232" s="388">
        <v>1</v>
      </c>
      <c r="EP232" s="388">
        <v>1</v>
      </c>
      <c r="EQ232" s="278">
        <v>0.5</v>
      </c>
      <c r="ER232" s="833">
        <v>0.2</v>
      </c>
      <c r="ES232" s="833">
        <v>0.2</v>
      </c>
      <c r="ET232" s="84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3" t="s">
        <v>1362</v>
      </c>
      <c r="EM233" s="835" t="s">
        <v>1360</v>
      </c>
      <c r="EN233" s="275" t="s">
        <v>1361</v>
      </c>
      <c r="EO233" s="388">
        <v>0</v>
      </c>
      <c r="EP233" s="388">
        <v>1</v>
      </c>
      <c r="EQ233" s="277">
        <v>0</v>
      </c>
      <c r="ER233" s="833">
        <v>0.4</v>
      </c>
      <c r="ES233" s="833">
        <v>0.6</v>
      </c>
      <c r="ET233" s="84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3" t="s">
        <v>1366</v>
      </c>
      <c r="EM234" s="835" t="s">
        <v>1360</v>
      </c>
      <c r="EN234" s="275" t="s">
        <v>1365</v>
      </c>
      <c r="EO234" s="388">
        <v>0</v>
      </c>
      <c r="EP234" s="388">
        <v>1</v>
      </c>
      <c r="EQ234" s="278">
        <v>0.1</v>
      </c>
      <c r="ER234" s="278">
        <v>0.9</v>
      </c>
      <c r="ES234" s="277">
        <v>0</v>
      </c>
      <c r="ET234" s="84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3" t="s">
        <v>1370</v>
      </c>
      <c r="EM235" s="835" t="s">
        <v>1360</v>
      </c>
      <c r="EN235" s="275" t="s">
        <v>1369</v>
      </c>
      <c r="EO235" s="388">
        <v>0</v>
      </c>
      <c r="EP235" s="388">
        <v>1</v>
      </c>
      <c r="EQ235" s="277">
        <v>0</v>
      </c>
      <c r="ER235" s="277">
        <v>1</v>
      </c>
      <c r="ES235" s="277">
        <v>0</v>
      </c>
      <c r="ET235" s="84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3" t="s">
        <v>1374</v>
      </c>
      <c r="EM236" s="835" t="s">
        <v>1372</v>
      </c>
      <c r="EN236" s="275" t="s">
        <v>1373</v>
      </c>
      <c r="EO236" s="388">
        <v>0</v>
      </c>
      <c r="EP236" s="828">
        <v>0.3</v>
      </c>
      <c r="EQ236" s="829">
        <v>0.05</v>
      </c>
      <c r="ER236" s="829">
        <v>0.05</v>
      </c>
      <c r="ES236" s="825">
        <v>0.1</v>
      </c>
      <c r="ET236" s="85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3" t="s">
        <v>1378</v>
      </c>
      <c r="EM237" s="835" t="s">
        <v>1376</v>
      </c>
      <c r="EN237" s="275" t="s">
        <v>1377</v>
      </c>
      <c r="EO237" s="388">
        <v>0</v>
      </c>
      <c r="EP237" s="388">
        <v>1</v>
      </c>
      <c r="EQ237" s="278">
        <v>0.3</v>
      </c>
      <c r="ER237" s="833">
        <v>0</v>
      </c>
      <c r="ES237" s="833">
        <v>0.3</v>
      </c>
      <c r="ET237" s="84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3" t="s">
        <v>1382</v>
      </c>
      <c r="EM238" s="835" t="s">
        <v>1376</v>
      </c>
      <c r="EN238" s="275" t="s">
        <v>1381</v>
      </c>
      <c r="EO238" s="388">
        <v>0</v>
      </c>
      <c r="EP238" s="388">
        <v>1</v>
      </c>
      <c r="EQ238" s="277">
        <v>0</v>
      </c>
      <c r="ER238" s="832">
        <v>0</v>
      </c>
      <c r="ES238" s="277">
        <v>0</v>
      </c>
      <c r="ET238" s="85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3" t="s">
        <v>1386</v>
      </c>
      <c r="EM239" s="320" t="s">
        <v>1384</v>
      </c>
      <c r="EN239" s="276" t="s">
        <v>1385</v>
      </c>
      <c r="EO239" s="388">
        <v>1</v>
      </c>
      <c r="EP239" s="857">
        <v>4</v>
      </c>
      <c r="EQ239" s="277">
        <v>1</v>
      </c>
      <c r="ER239" s="277">
        <v>1</v>
      </c>
      <c r="ES239" s="277">
        <v>1</v>
      </c>
      <c r="ET239" s="84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8" t="s">
        <v>1393</v>
      </c>
      <c r="EM240" s="320" t="s">
        <v>1391</v>
      </c>
      <c r="EN240" s="276" t="s">
        <v>1392</v>
      </c>
      <c r="EO240" s="276">
        <v>0</v>
      </c>
      <c r="EP240" s="276">
        <v>5</v>
      </c>
      <c r="EQ240" s="277">
        <v>1</v>
      </c>
      <c r="ER240" s="832">
        <v>3</v>
      </c>
      <c r="ES240" s="833">
        <v>0.9</v>
      </c>
      <c r="ET240" s="84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8" t="s">
        <v>1397</v>
      </c>
      <c r="EM241" s="835" t="s">
        <v>1395</v>
      </c>
      <c r="EN241" s="275" t="s">
        <v>1396</v>
      </c>
      <c r="EO241" s="276">
        <v>0</v>
      </c>
      <c r="EP241" s="276">
        <v>1</v>
      </c>
      <c r="EQ241" s="277">
        <v>0</v>
      </c>
      <c r="ER241" s="833">
        <v>0.5</v>
      </c>
      <c r="ES241" s="833">
        <v>0.5</v>
      </c>
      <c r="ET241" s="84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8" t="s">
        <v>1400</v>
      </c>
      <c r="EM242" s="835" t="s">
        <v>1395</v>
      </c>
      <c r="EN242" s="827" t="s">
        <v>1399</v>
      </c>
      <c r="EO242" s="827">
        <v>5</v>
      </c>
      <c r="EP242" s="827">
        <v>1</v>
      </c>
      <c r="EQ242" s="826">
        <v>0</v>
      </c>
      <c r="ER242" s="833">
        <v>0.2</v>
      </c>
      <c r="ES242" s="833">
        <v>0.8</v>
      </c>
      <c r="ET242" s="85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8" t="s">
        <v>1404</v>
      </c>
      <c r="EM243" s="320" t="s">
        <v>1402</v>
      </c>
      <c r="EN243" s="276" t="s">
        <v>1403</v>
      </c>
      <c r="EO243" s="690">
        <v>0.01</v>
      </c>
      <c r="EP243" s="655">
        <v>0.5</v>
      </c>
      <c r="EQ243" s="277">
        <v>0</v>
      </c>
      <c r="ER243" s="278">
        <v>0.2</v>
      </c>
      <c r="ES243" s="278">
        <v>0.2</v>
      </c>
      <c r="ET243" s="84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8" t="s">
        <v>1407</v>
      </c>
      <c r="EM244" s="835" t="s">
        <v>1406</v>
      </c>
      <c r="EN244" s="275" t="s">
        <v>1377</v>
      </c>
      <c r="EO244" s="388">
        <v>0</v>
      </c>
      <c r="EP244" s="388">
        <v>1</v>
      </c>
      <c r="EQ244" s="278">
        <v>0.3</v>
      </c>
      <c r="ER244" s="833">
        <v>0.1</v>
      </c>
      <c r="ES244" s="833">
        <v>0.6</v>
      </c>
      <c r="ET244" s="84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8" t="s">
        <v>1409</v>
      </c>
      <c r="EM245" s="835" t="s">
        <v>1406</v>
      </c>
      <c r="EN245" s="275" t="s">
        <v>1381</v>
      </c>
      <c r="EO245" s="388">
        <v>0</v>
      </c>
      <c r="EP245" s="388">
        <v>1</v>
      </c>
      <c r="EQ245" s="278">
        <v>0.1</v>
      </c>
      <c r="ER245" s="833">
        <v>0</v>
      </c>
      <c r="ES245" s="833">
        <v>0.2</v>
      </c>
      <c r="ET245" s="84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8" t="s">
        <v>1413</v>
      </c>
      <c r="EM246" s="835" t="s">
        <v>1411</v>
      </c>
      <c r="EN246" s="275" t="s">
        <v>1412</v>
      </c>
      <c r="EO246" s="655">
        <v>0.4</v>
      </c>
      <c r="EP246" s="388">
        <v>1</v>
      </c>
      <c r="EQ246" s="278">
        <v>0.8</v>
      </c>
      <c r="ER246" s="278">
        <v>0.2</v>
      </c>
      <c r="ES246" s="277">
        <v>0</v>
      </c>
      <c r="ET246" s="84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8" t="s">
        <v>1417</v>
      </c>
      <c r="EM247" s="835" t="s">
        <v>1411</v>
      </c>
      <c r="EN247" s="275" t="s">
        <v>1416</v>
      </c>
      <c r="EO247" s="388">
        <v>0</v>
      </c>
      <c r="EP247" s="388">
        <v>1</v>
      </c>
      <c r="EQ247" s="277">
        <v>0</v>
      </c>
      <c r="ER247" s="833">
        <v>0.2</v>
      </c>
      <c r="ES247" s="833">
        <v>0.6</v>
      </c>
      <c r="ET247" s="84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8" t="s">
        <v>1420</v>
      </c>
      <c r="EM248" s="320" t="s">
        <v>1419</v>
      </c>
      <c r="EN248" s="276" t="s">
        <v>1385</v>
      </c>
      <c r="EO248" s="388">
        <v>0</v>
      </c>
      <c r="EP248" s="388">
        <v>4</v>
      </c>
      <c r="EQ248" s="277">
        <v>1</v>
      </c>
      <c r="ER248" s="277">
        <v>1</v>
      </c>
      <c r="ES248" s="277">
        <v>1</v>
      </c>
      <c r="ET248" s="84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8" t="s">
        <v>1426</v>
      </c>
      <c r="EM249" s="320" t="s">
        <v>1425</v>
      </c>
      <c r="EN249" s="276" t="s">
        <v>1385</v>
      </c>
      <c r="EO249" s="276">
        <v>0</v>
      </c>
      <c r="EP249" s="276">
        <v>4</v>
      </c>
      <c r="EQ249" s="277">
        <v>1</v>
      </c>
      <c r="ER249" s="277">
        <v>1</v>
      </c>
      <c r="ES249" s="277">
        <v>1</v>
      </c>
      <c r="ET249" s="84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8" t="s">
        <v>1430</v>
      </c>
      <c r="EM250" s="320" t="s">
        <v>1428</v>
      </c>
      <c r="EN250" s="276" t="s">
        <v>1429</v>
      </c>
      <c r="EO250" s="276">
        <v>7</v>
      </c>
      <c r="EP250" s="276">
        <v>3</v>
      </c>
      <c r="EQ250" s="278">
        <v>0.5</v>
      </c>
      <c r="ER250" s="832">
        <v>1</v>
      </c>
      <c r="ES250" s="277">
        <v>1</v>
      </c>
      <c r="ET250" s="84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8" t="s">
        <v>1434</v>
      </c>
      <c r="EM251" s="320" t="s">
        <v>1432</v>
      </c>
      <c r="EN251" s="276" t="s">
        <v>1433</v>
      </c>
      <c r="EO251" s="276">
        <v>0</v>
      </c>
      <c r="EP251" s="276">
        <v>2</v>
      </c>
      <c r="EQ251" s="277">
        <v>0</v>
      </c>
      <c r="ER251" s="277">
        <v>1</v>
      </c>
      <c r="ES251" s="277">
        <v>1</v>
      </c>
      <c r="ET251" s="84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4" t="s">
        <v>1440</v>
      </c>
      <c r="EM252" s="835" t="s">
        <v>1438</v>
      </c>
      <c r="EN252" s="275" t="s">
        <v>1439</v>
      </c>
      <c r="EO252" s="276">
        <v>0</v>
      </c>
      <c r="EP252" s="276">
        <v>1</v>
      </c>
      <c r="EQ252" s="277">
        <v>1</v>
      </c>
      <c r="ER252" s="277">
        <v>0</v>
      </c>
      <c r="ES252" s="277">
        <v>0</v>
      </c>
      <c r="ET252" s="84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4" t="s">
        <v>1443</v>
      </c>
      <c r="EM253" s="835" t="s">
        <v>1438</v>
      </c>
      <c r="EN253" s="275" t="s">
        <v>1442</v>
      </c>
      <c r="EO253" s="276">
        <v>0</v>
      </c>
      <c r="EP253" s="276">
        <v>1</v>
      </c>
      <c r="EQ253" s="277">
        <v>0</v>
      </c>
      <c r="ER253" s="832">
        <v>0</v>
      </c>
      <c r="ES253" s="833">
        <v>0.4</v>
      </c>
      <c r="ET253" s="84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4" t="s">
        <v>1447</v>
      </c>
      <c r="EM254" s="835" t="s">
        <v>1445</v>
      </c>
      <c r="EN254" s="275" t="s">
        <v>1446</v>
      </c>
      <c r="EO254" s="276">
        <v>0</v>
      </c>
      <c r="EP254" s="276">
        <v>1</v>
      </c>
      <c r="EQ254" s="278">
        <v>0.2</v>
      </c>
      <c r="ER254" s="833">
        <v>0.3</v>
      </c>
      <c r="ES254" s="833">
        <v>0.5</v>
      </c>
      <c r="ET254" s="84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4" t="s">
        <v>1450</v>
      </c>
      <c r="EM255" s="835" t="s">
        <v>1445</v>
      </c>
      <c r="EN255" s="275" t="s">
        <v>1449</v>
      </c>
      <c r="EO255" s="276">
        <v>0</v>
      </c>
      <c r="EP255" s="276">
        <v>1</v>
      </c>
      <c r="EQ255" s="277">
        <v>0</v>
      </c>
      <c r="ER255" s="832">
        <v>0</v>
      </c>
      <c r="ES255" s="833">
        <v>0.4</v>
      </c>
      <c r="ET255" s="84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4" t="s">
        <v>1459</v>
      </c>
      <c r="EM256" s="320" t="s">
        <v>1456</v>
      </c>
      <c r="EN256" s="276" t="s">
        <v>1457</v>
      </c>
      <c r="EO256" s="276">
        <v>10</v>
      </c>
      <c r="EP256" s="276">
        <v>100</v>
      </c>
      <c r="EQ256" s="277">
        <v>25</v>
      </c>
      <c r="ER256" s="277">
        <v>25</v>
      </c>
      <c r="ES256" s="277">
        <v>25</v>
      </c>
      <c r="ET256" s="84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4" t="s">
        <v>1463</v>
      </c>
      <c r="EM257" s="320" t="s">
        <v>1461</v>
      </c>
      <c r="EN257" s="276" t="s">
        <v>1462</v>
      </c>
      <c r="EO257" s="331">
        <v>17</v>
      </c>
      <c r="EP257" s="829">
        <v>100</v>
      </c>
      <c r="EQ257" s="829">
        <v>25</v>
      </c>
      <c r="ER257" s="829">
        <v>25</v>
      </c>
      <c r="ES257" s="829">
        <v>25</v>
      </c>
      <c r="ET257" s="86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4" t="s">
        <v>1467</v>
      </c>
      <c r="EM258" s="320" t="s">
        <v>1465</v>
      </c>
      <c r="EN258" s="276" t="s">
        <v>1466</v>
      </c>
      <c r="EO258" s="388">
        <v>1</v>
      </c>
      <c r="EP258" s="388">
        <v>2</v>
      </c>
      <c r="EQ258" s="278">
        <v>0.6</v>
      </c>
      <c r="ER258" s="278">
        <v>0.8</v>
      </c>
      <c r="ES258" s="278">
        <v>0.6</v>
      </c>
      <c r="ET258" s="84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4" t="s">
        <v>1471</v>
      </c>
      <c r="EM259" s="320" t="s">
        <v>1469</v>
      </c>
      <c r="EN259" s="276" t="s">
        <v>1470</v>
      </c>
      <c r="EO259" s="388">
        <v>2</v>
      </c>
      <c r="EP259" s="388">
        <v>2</v>
      </c>
      <c r="EQ259" s="278">
        <v>0.5</v>
      </c>
      <c r="ER259" s="278">
        <v>0.5</v>
      </c>
      <c r="ES259" s="278">
        <v>0.5</v>
      </c>
      <c r="ET259" s="84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4" t="s">
        <v>1475</v>
      </c>
      <c r="EM260" s="320" t="s">
        <v>1473</v>
      </c>
      <c r="EN260" s="276" t="s">
        <v>1474</v>
      </c>
      <c r="EO260" s="388">
        <v>0</v>
      </c>
      <c r="EP260" s="388">
        <v>1</v>
      </c>
      <c r="EQ260" s="331">
        <v>0.25</v>
      </c>
      <c r="ER260" s="331">
        <v>0.25</v>
      </c>
      <c r="ES260" s="331">
        <v>0.25</v>
      </c>
      <c r="ET260" s="84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4" t="s">
        <v>1479</v>
      </c>
      <c r="EM261" s="320" t="s">
        <v>1477</v>
      </c>
      <c r="EN261" s="276" t="s">
        <v>1478</v>
      </c>
      <c r="EO261" s="388">
        <v>0</v>
      </c>
      <c r="EP261" s="388">
        <v>2</v>
      </c>
      <c r="EQ261" s="277">
        <v>0</v>
      </c>
      <c r="ER261" s="277">
        <v>1</v>
      </c>
      <c r="ES261" s="278">
        <v>0.5</v>
      </c>
      <c r="ET261" s="84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4" t="s">
        <v>1483</v>
      </c>
      <c r="EM262" s="320" t="s">
        <v>1481</v>
      </c>
      <c r="EN262" s="276" t="s">
        <v>1482</v>
      </c>
      <c r="EO262" s="388">
        <v>9</v>
      </c>
      <c r="EP262" s="388">
        <v>11</v>
      </c>
      <c r="EQ262" s="331">
        <v>2.75</v>
      </c>
      <c r="ER262" s="331">
        <v>2.75</v>
      </c>
      <c r="ES262" s="331">
        <v>2.75</v>
      </c>
      <c r="ET262" s="84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8" t="s">
        <v>1489</v>
      </c>
      <c r="EM263" s="320" t="s">
        <v>1487</v>
      </c>
      <c r="EN263" s="276" t="s">
        <v>1488</v>
      </c>
      <c r="EO263" s="276">
        <v>0</v>
      </c>
      <c r="EP263" s="276">
        <v>1</v>
      </c>
      <c r="EQ263" s="331">
        <v>0.25</v>
      </c>
      <c r="ER263" s="331">
        <v>0.25</v>
      </c>
      <c r="ES263" s="331">
        <v>0.25</v>
      </c>
      <c r="ET263" s="84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8" t="s">
        <v>1493</v>
      </c>
      <c r="EM264" s="320" t="s">
        <v>1491</v>
      </c>
      <c r="EN264" s="276" t="s">
        <v>1492</v>
      </c>
      <c r="EO264" s="276">
        <v>1</v>
      </c>
      <c r="EP264" s="276">
        <v>1</v>
      </c>
      <c r="EQ264" s="331">
        <v>0.25</v>
      </c>
      <c r="ER264" s="331">
        <v>0.25</v>
      </c>
      <c r="ES264" s="331">
        <v>0.25</v>
      </c>
      <c r="ET264" s="84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8" t="s">
        <v>1497</v>
      </c>
      <c r="EM265" s="320" t="s">
        <v>1495</v>
      </c>
      <c r="EN265" s="276" t="s">
        <v>1496</v>
      </c>
      <c r="EO265" s="388">
        <v>1</v>
      </c>
      <c r="EP265" s="388">
        <v>1</v>
      </c>
      <c r="EQ265" s="277">
        <v>1</v>
      </c>
      <c r="ER265" s="277">
        <v>0</v>
      </c>
      <c r="ES265" s="277">
        <v>0</v>
      </c>
      <c r="ET265" s="84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8" t="s">
        <v>1501</v>
      </c>
      <c r="EM266" s="320" t="s">
        <v>1499</v>
      </c>
      <c r="EN266" s="276" t="s">
        <v>1500</v>
      </c>
      <c r="EO266" s="388">
        <v>1</v>
      </c>
      <c r="EP266" s="388">
        <v>1</v>
      </c>
      <c r="EQ266" s="277">
        <v>0</v>
      </c>
      <c r="ER266" s="277">
        <v>1</v>
      </c>
      <c r="ES266" s="277">
        <v>0</v>
      </c>
      <c r="ET266" s="84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8" t="s">
        <v>1505</v>
      </c>
      <c r="EM267" s="320" t="s">
        <v>1503</v>
      </c>
      <c r="EN267" s="276" t="s">
        <v>1504</v>
      </c>
      <c r="EO267" s="388">
        <v>0</v>
      </c>
      <c r="EP267" s="388">
        <v>1</v>
      </c>
      <c r="EQ267" s="277">
        <v>0</v>
      </c>
      <c r="ER267" s="277">
        <v>0</v>
      </c>
      <c r="ES267" s="278">
        <v>0.5</v>
      </c>
      <c r="ET267" s="84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8" t="s">
        <v>1509</v>
      </c>
      <c r="EM268" s="320" t="s">
        <v>1507</v>
      </c>
      <c r="EN268" s="276" t="s">
        <v>1508</v>
      </c>
      <c r="EO268" s="388">
        <v>0</v>
      </c>
      <c r="EP268" s="388">
        <v>1</v>
      </c>
      <c r="EQ268" s="278">
        <v>0.3</v>
      </c>
      <c r="ER268" s="278">
        <v>0</v>
      </c>
      <c r="ES268" s="278">
        <v>0.3</v>
      </c>
      <c r="ET268" s="84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3" t="s">
        <v>1514</v>
      </c>
      <c r="EM269" s="320" t="s">
        <v>1513</v>
      </c>
      <c r="EN269" s="276" t="s">
        <v>1488</v>
      </c>
      <c r="EO269" s="276">
        <v>0</v>
      </c>
      <c r="EP269" s="276">
        <v>1</v>
      </c>
      <c r="EQ269" s="331">
        <v>0.25</v>
      </c>
      <c r="ER269" s="331">
        <v>0.25</v>
      </c>
      <c r="ES269" s="331">
        <v>0.25</v>
      </c>
      <c r="ET269" s="84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8" t="s">
        <v>1518</v>
      </c>
      <c r="EM270" s="320" t="s">
        <v>1516</v>
      </c>
      <c r="EN270" s="276" t="s">
        <v>1517</v>
      </c>
      <c r="EO270" s="276">
        <v>5</v>
      </c>
      <c r="EP270" s="276">
        <v>10</v>
      </c>
      <c r="EQ270" s="277">
        <v>0</v>
      </c>
      <c r="ER270" s="277">
        <v>5</v>
      </c>
      <c r="ES270" s="832">
        <v>3</v>
      </c>
      <c r="ET270" s="85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8" t="s">
        <v>1522</v>
      </c>
      <c r="EM271" s="320" t="s">
        <v>1520</v>
      </c>
      <c r="EN271" s="276" t="s">
        <v>1521</v>
      </c>
      <c r="EO271" s="276">
        <v>1</v>
      </c>
      <c r="EP271" s="276">
        <v>2</v>
      </c>
      <c r="EQ271" s="278">
        <v>0.3</v>
      </c>
      <c r="ER271" s="278">
        <v>0.3</v>
      </c>
      <c r="ES271" s="278">
        <v>1.1000000000000001</v>
      </c>
      <c r="ET271" s="84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4" t="s">
        <v>1528</v>
      </c>
      <c r="EM272" s="320" t="s">
        <v>1526</v>
      </c>
      <c r="EN272" s="276" t="s">
        <v>1527</v>
      </c>
      <c r="EO272" s="276">
        <v>0</v>
      </c>
      <c r="EP272" s="276">
        <v>1</v>
      </c>
      <c r="EQ272" s="331">
        <v>0.25</v>
      </c>
      <c r="ER272" s="331">
        <v>0.25</v>
      </c>
      <c r="ES272" s="331">
        <v>0.25</v>
      </c>
      <c r="ET272" s="84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4" t="s">
        <v>1532</v>
      </c>
      <c r="EM273" s="320" t="s">
        <v>1530</v>
      </c>
      <c r="EN273" s="276" t="s">
        <v>1531</v>
      </c>
      <c r="EO273" s="276">
        <v>1</v>
      </c>
      <c r="EP273" s="276">
        <v>3</v>
      </c>
      <c r="EQ273" s="277">
        <v>0</v>
      </c>
      <c r="ER273" s="277">
        <v>1</v>
      </c>
      <c r="ES273" s="277">
        <v>1</v>
      </c>
      <c r="ET273" s="84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4" t="s">
        <v>1535</v>
      </c>
      <c r="EM274" s="320" t="s">
        <v>1534</v>
      </c>
      <c r="EN274" s="276" t="s">
        <v>1488</v>
      </c>
      <c r="EO274" s="276">
        <v>0</v>
      </c>
      <c r="EP274" s="276">
        <v>1</v>
      </c>
      <c r="EQ274" s="277">
        <v>0</v>
      </c>
      <c r="ER274" s="278">
        <v>0.5</v>
      </c>
      <c r="ES274" s="278">
        <v>0</v>
      </c>
      <c r="ET274" s="84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8" t="s">
        <v>1542</v>
      </c>
      <c r="EM275" s="320" t="s">
        <v>1540</v>
      </c>
      <c r="EN275" s="276" t="s">
        <v>1541</v>
      </c>
      <c r="EO275" s="276">
        <v>0</v>
      </c>
      <c r="EP275" s="276">
        <v>1</v>
      </c>
      <c r="EQ275" s="277">
        <v>0</v>
      </c>
      <c r="ER275" s="277">
        <v>1</v>
      </c>
      <c r="ES275" s="277">
        <v>0</v>
      </c>
      <c r="ET275" s="84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8" t="s">
        <v>1546</v>
      </c>
      <c r="EM276" s="320" t="s">
        <v>1544</v>
      </c>
      <c r="EN276" s="276" t="s">
        <v>1545</v>
      </c>
      <c r="EO276" s="276">
        <v>1</v>
      </c>
      <c r="EP276" s="276">
        <v>1</v>
      </c>
      <c r="EQ276" s="331">
        <v>0.25</v>
      </c>
      <c r="ER276" s="331">
        <v>0.75</v>
      </c>
      <c r="ES276" s="277">
        <v>0</v>
      </c>
      <c r="ET276" s="84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8" t="s">
        <v>1549</v>
      </c>
      <c r="EM277" s="320" t="s">
        <v>1548</v>
      </c>
      <c r="EN277" s="276" t="s">
        <v>1539</v>
      </c>
      <c r="EO277" s="276">
        <v>2</v>
      </c>
      <c r="EP277" s="276">
        <v>4</v>
      </c>
      <c r="EQ277" s="277">
        <v>1</v>
      </c>
      <c r="ER277" s="277">
        <v>1</v>
      </c>
      <c r="ES277" s="277">
        <v>1</v>
      </c>
      <c r="ET277" s="84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8" t="s">
        <v>1553</v>
      </c>
      <c r="EM278" s="320" t="s">
        <v>1551</v>
      </c>
      <c r="EN278" s="276" t="s">
        <v>1552</v>
      </c>
      <c r="EO278" s="276">
        <v>0</v>
      </c>
      <c r="EP278" s="276">
        <v>1</v>
      </c>
      <c r="EQ278" s="277">
        <v>0</v>
      </c>
      <c r="ER278" s="331">
        <v>0.56999999999999995</v>
      </c>
      <c r="ES278" s="278">
        <v>0.2</v>
      </c>
      <c r="ET278" s="84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8" t="s">
        <v>1557</v>
      </c>
      <c r="EM279" s="320" t="s">
        <v>1555</v>
      </c>
      <c r="EN279" s="276" t="s">
        <v>1556</v>
      </c>
      <c r="EO279" s="276">
        <v>0</v>
      </c>
      <c r="EP279" s="492">
        <v>50</v>
      </c>
      <c r="EQ279" s="826">
        <v>0</v>
      </c>
      <c r="ER279" s="829">
        <v>10</v>
      </c>
      <c r="ES279" s="829">
        <v>20</v>
      </c>
      <c r="ET279" s="86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8" t="s">
        <v>1561</v>
      </c>
      <c r="EM280" s="320" t="s">
        <v>1559</v>
      </c>
      <c r="EN280" s="276" t="s">
        <v>1560</v>
      </c>
      <c r="EO280" s="276">
        <v>0</v>
      </c>
      <c r="EP280" s="331">
        <v>100</v>
      </c>
      <c r="EQ280" s="331">
        <v>17</v>
      </c>
      <c r="ER280" s="278">
        <v>50</v>
      </c>
      <c r="ES280" s="331">
        <v>17</v>
      </c>
      <c r="ET280" s="84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8" t="s">
        <v>1568</v>
      </c>
      <c r="EM281" s="320" t="s">
        <v>1566</v>
      </c>
      <c r="EN281" s="276" t="s">
        <v>1567</v>
      </c>
      <c r="EO281" s="276">
        <v>32</v>
      </c>
      <c r="EP281" s="276">
        <v>32</v>
      </c>
      <c r="EQ281" s="277">
        <v>32</v>
      </c>
      <c r="ER281" s="277">
        <v>32</v>
      </c>
      <c r="ES281" s="277">
        <v>32</v>
      </c>
      <c r="ET281" s="84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8" t="s">
        <v>1572</v>
      </c>
      <c r="EM282" s="320" t="s">
        <v>1570</v>
      </c>
      <c r="EN282" s="276" t="s">
        <v>1571</v>
      </c>
      <c r="EO282" s="650">
        <v>4</v>
      </c>
      <c r="EP282" s="827">
        <v>5</v>
      </c>
      <c r="EQ282" s="826">
        <v>1</v>
      </c>
      <c r="ER282" s="826">
        <v>1</v>
      </c>
      <c r="ES282" s="826">
        <v>2</v>
      </c>
      <c r="ET282" s="85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4" t="s">
        <v>1579</v>
      </c>
      <c r="EM283" s="320" t="s">
        <v>1576</v>
      </c>
      <c r="EN283" s="276" t="s">
        <v>1577</v>
      </c>
      <c r="EO283" s="276">
        <v>1</v>
      </c>
      <c r="EP283" s="276">
        <v>1</v>
      </c>
      <c r="EQ283" s="278">
        <v>0.5</v>
      </c>
      <c r="ER283" s="833">
        <v>0</v>
      </c>
      <c r="ES283" s="277">
        <v>0</v>
      </c>
      <c r="ET283" s="84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4" t="s">
        <v>1582</v>
      </c>
      <c r="EM284" s="320" t="s">
        <v>1576</v>
      </c>
      <c r="EN284" s="276" t="s">
        <v>1581</v>
      </c>
      <c r="EO284" s="276">
        <v>1</v>
      </c>
      <c r="EP284" s="827">
        <v>1</v>
      </c>
      <c r="EQ284" s="826">
        <v>0</v>
      </c>
      <c r="ER284" s="832">
        <v>0</v>
      </c>
      <c r="ES284" s="826">
        <v>0</v>
      </c>
      <c r="ET284" s="85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4" t="s">
        <v>1586</v>
      </c>
      <c r="EM285" s="835" t="s">
        <v>1584</v>
      </c>
      <c r="EN285" s="275" t="s">
        <v>1585</v>
      </c>
      <c r="EO285" s="655">
        <v>0.5</v>
      </c>
      <c r="EP285" s="388">
        <v>1</v>
      </c>
      <c r="EQ285" s="277">
        <v>0</v>
      </c>
      <c r="ER285" s="278">
        <v>0.5</v>
      </c>
      <c r="ES285" s="331">
        <v>0.25</v>
      </c>
      <c r="ET285" s="84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4" t="s">
        <v>1589</v>
      </c>
      <c r="EM286" s="835" t="s">
        <v>1584</v>
      </c>
      <c r="EN286" s="275" t="s">
        <v>1588</v>
      </c>
      <c r="EO286" s="276">
        <v>0.7</v>
      </c>
      <c r="EP286" s="276">
        <v>1</v>
      </c>
      <c r="EQ286" s="278">
        <v>0.5</v>
      </c>
      <c r="ER286" s="834">
        <v>0.25</v>
      </c>
      <c r="ES286" s="834">
        <v>0.25</v>
      </c>
      <c r="ET286" s="84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4" t="s">
        <v>1592</v>
      </c>
      <c r="EM287" s="320" t="s">
        <v>1591</v>
      </c>
      <c r="EN287" s="276" t="s">
        <v>1531</v>
      </c>
      <c r="EO287" s="655">
        <v>0.5</v>
      </c>
      <c r="EP287" s="388">
        <v>1</v>
      </c>
      <c r="EQ287" s="331">
        <v>0.25</v>
      </c>
      <c r="ER287" s="331">
        <v>0.25</v>
      </c>
      <c r="ES287" s="331">
        <v>0.25</v>
      </c>
      <c r="ET287" s="84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4" t="s">
        <v>1596</v>
      </c>
      <c r="EM288" s="835" t="s">
        <v>1594</v>
      </c>
      <c r="EN288" s="275" t="s">
        <v>1595</v>
      </c>
      <c r="EO288" s="388">
        <v>1</v>
      </c>
      <c r="EP288" s="388">
        <v>4</v>
      </c>
      <c r="EQ288" s="277">
        <v>1</v>
      </c>
      <c r="ER288" s="277">
        <v>1</v>
      </c>
      <c r="ES288" s="277">
        <v>1</v>
      </c>
      <c r="ET288" s="84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4" t="s">
        <v>1599</v>
      </c>
      <c r="EM289" s="835" t="s">
        <v>1594</v>
      </c>
      <c r="EN289" s="275" t="s">
        <v>1598</v>
      </c>
      <c r="EO289" s="388">
        <v>1</v>
      </c>
      <c r="EP289" s="388">
        <v>4</v>
      </c>
      <c r="EQ289" s="277">
        <v>1</v>
      </c>
      <c r="ER289" s="277">
        <v>1</v>
      </c>
      <c r="ES289" s="277">
        <v>1</v>
      </c>
      <c r="ET289" s="84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4" t="s">
        <v>1603</v>
      </c>
      <c r="EM290" s="835" t="s">
        <v>1601</v>
      </c>
      <c r="EN290" s="275" t="s">
        <v>1602</v>
      </c>
      <c r="EO290" s="388">
        <v>1</v>
      </c>
      <c r="EP290" s="388">
        <v>4</v>
      </c>
      <c r="EQ290" s="277">
        <v>1</v>
      </c>
      <c r="ER290" s="277">
        <v>1</v>
      </c>
      <c r="ES290" s="277">
        <v>1</v>
      </c>
      <c r="ET290" s="84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4" t="s">
        <v>1606</v>
      </c>
      <c r="EM291" s="835" t="s">
        <v>1601</v>
      </c>
      <c r="EN291" s="275" t="s">
        <v>1605</v>
      </c>
      <c r="EO291" s="388">
        <v>1</v>
      </c>
      <c r="EP291" s="388">
        <v>4</v>
      </c>
      <c r="EQ291" s="277">
        <v>1</v>
      </c>
      <c r="ER291" s="277">
        <v>1</v>
      </c>
      <c r="ES291" s="277">
        <v>1</v>
      </c>
      <c r="ET291" s="84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4" t="s">
        <v>1610</v>
      </c>
      <c r="EM292" s="835" t="s">
        <v>1608</v>
      </c>
      <c r="EN292" s="275" t="s">
        <v>1609</v>
      </c>
      <c r="EO292" s="655">
        <v>0.5</v>
      </c>
      <c r="EP292" s="388">
        <v>1</v>
      </c>
      <c r="EQ292" s="331">
        <v>0.25</v>
      </c>
      <c r="ER292" s="331">
        <v>0.25</v>
      </c>
      <c r="ES292" s="331">
        <v>0.25</v>
      </c>
      <c r="ET292" s="84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4" t="s">
        <v>1614</v>
      </c>
      <c r="EM293" s="835" t="s">
        <v>1612</v>
      </c>
      <c r="EN293" s="275" t="s">
        <v>1613</v>
      </c>
      <c r="EO293" s="655">
        <v>0.5</v>
      </c>
      <c r="EP293" s="388">
        <v>1</v>
      </c>
      <c r="EQ293" s="331">
        <v>0.25</v>
      </c>
      <c r="ER293" s="331">
        <v>0.25</v>
      </c>
      <c r="ES293" s="331">
        <v>0.25</v>
      </c>
      <c r="ET293" s="84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4" t="s">
        <v>1618</v>
      </c>
      <c r="EM294" s="320" t="s">
        <v>1616</v>
      </c>
      <c r="EN294" s="276" t="s">
        <v>1617</v>
      </c>
      <c r="EO294" s="388">
        <v>0</v>
      </c>
      <c r="EP294" s="388">
        <v>1</v>
      </c>
      <c r="EQ294" s="277">
        <v>0</v>
      </c>
      <c r="ER294" s="277">
        <v>1</v>
      </c>
      <c r="ES294" s="277">
        <v>0</v>
      </c>
      <c r="ET294" s="84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4" t="s">
        <v>1624</v>
      </c>
      <c r="EM295" s="320" t="s">
        <v>1622</v>
      </c>
      <c r="EN295" s="276" t="s">
        <v>1621</v>
      </c>
      <c r="EO295" s="276">
        <v>0</v>
      </c>
      <c r="EP295" s="276">
        <v>1</v>
      </c>
      <c r="EQ295" s="331">
        <v>0.25</v>
      </c>
      <c r="ER295" s="331">
        <v>0.25</v>
      </c>
      <c r="ES295" s="331">
        <v>0.25</v>
      </c>
      <c r="ET295" s="84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4" t="s">
        <v>1628</v>
      </c>
      <c r="EM296" s="320" t="s">
        <v>1626</v>
      </c>
      <c r="EN296" s="276" t="s">
        <v>1627</v>
      </c>
      <c r="EO296" s="388">
        <v>0</v>
      </c>
      <c r="EP296" s="388">
        <v>1</v>
      </c>
      <c r="EQ296" s="331">
        <v>0.25</v>
      </c>
      <c r="ER296" s="331">
        <v>0.25</v>
      </c>
      <c r="ES296" s="331">
        <v>0.25</v>
      </c>
      <c r="ET296" s="84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8" t="s">
        <v>1634</v>
      </c>
      <c r="EM297" s="320" t="s">
        <v>1632</v>
      </c>
      <c r="EN297" s="276" t="s">
        <v>1633</v>
      </c>
      <c r="EO297" s="276">
        <v>1</v>
      </c>
      <c r="EP297" s="276">
        <v>1</v>
      </c>
      <c r="EQ297" s="331">
        <v>1</v>
      </c>
      <c r="ER297" s="331">
        <v>1</v>
      </c>
      <c r="ES297" s="331">
        <v>1</v>
      </c>
      <c r="ET297" s="84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8" t="s">
        <v>1638</v>
      </c>
      <c r="EM298" s="320" t="s">
        <v>1636</v>
      </c>
      <c r="EN298" s="276" t="s">
        <v>1637</v>
      </c>
      <c r="EO298" s="276">
        <v>198</v>
      </c>
      <c r="EP298" s="276">
        <v>230</v>
      </c>
      <c r="EQ298" s="277">
        <v>50</v>
      </c>
      <c r="ER298" s="277">
        <v>60</v>
      </c>
      <c r="ES298" s="277">
        <v>60</v>
      </c>
      <c r="ET298" s="84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4" t="s">
        <v>1646</v>
      </c>
      <c r="EM299" s="320" t="s">
        <v>1643</v>
      </c>
      <c r="EN299" s="276" t="s">
        <v>1644</v>
      </c>
      <c r="EO299" s="276">
        <v>1</v>
      </c>
      <c r="EP299" s="276">
        <v>1</v>
      </c>
      <c r="EQ299" s="277">
        <v>1</v>
      </c>
      <c r="ER299" s="277">
        <v>0</v>
      </c>
      <c r="ES299" s="277">
        <v>0</v>
      </c>
      <c r="ET299" s="84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4" t="s">
        <v>1650</v>
      </c>
      <c r="EM300" s="320" t="s">
        <v>1648</v>
      </c>
      <c r="EN300" s="276" t="s">
        <v>1649</v>
      </c>
      <c r="EO300" s="276">
        <v>0</v>
      </c>
      <c r="EP300" s="276">
        <v>1</v>
      </c>
      <c r="EQ300" s="331">
        <v>0.25</v>
      </c>
      <c r="ER300" s="331">
        <v>0.25</v>
      </c>
      <c r="ES300" s="331">
        <v>0.25</v>
      </c>
      <c r="ET300" s="84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4" t="s">
        <v>1654</v>
      </c>
      <c r="EM301" s="320" t="s">
        <v>1652</v>
      </c>
      <c r="EN301" s="276" t="s">
        <v>1653</v>
      </c>
      <c r="EO301" s="276">
        <v>3500</v>
      </c>
      <c r="EP301" s="276">
        <v>1500</v>
      </c>
      <c r="EQ301" s="826">
        <v>3000</v>
      </c>
      <c r="ER301" s="826">
        <v>2500</v>
      </c>
      <c r="ES301" s="826">
        <v>2000</v>
      </c>
      <c r="ET301" s="85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4" t="s">
        <v>1658</v>
      </c>
      <c r="EM302" s="320" t="s">
        <v>1656</v>
      </c>
      <c r="EN302" s="276" t="s">
        <v>1657</v>
      </c>
      <c r="EO302" s="276">
        <v>1</v>
      </c>
      <c r="EP302" s="276">
        <v>1</v>
      </c>
      <c r="EQ302" s="331">
        <v>0.25</v>
      </c>
      <c r="ER302" s="331">
        <v>0.25</v>
      </c>
      <c r="ES302" s="331">
        <v>0.25</v>
      </c>
      <c r="ET302" s="84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4" t="s">
        <v>1662</v>
      </c>
      <c r="EM303" s="320" t="s">
        <v>1660</v>
      </c>
      <c r="EN303" s="276" t="s">
        <v>1661</v>
      </c>
      <c r="EO303" s="276">
        <v>0</v>
      </c>
      <c r="EP303" s="276">
        <v>1</v>
      </c>
      <c r="EQ303" s="331">
        <v>0.25</v>
      </c>
      <c r="ER303" s="331">
        <v>0.25</v>
      </c>
      <c r="ES303" s="331">
        <v>0.25</v>
      </c>
      <c r="ET303" s="84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8" t="s">
        <v>1666</v>
      </c>
      <c r="EM304" s="869" t="s">
        <v>1664</v>
      </c>
      <c r="EN304" s="870" t="s">
        <v>1665</v>
      </c>
      <c r="EO304" s="871">
        <v>2</v>
      </c>
      <c r="EP304" s="871">
        <v>3</v>
      </c>
      <c r="EQ304" s="872">
        <v>0.75</v>
      </c>
      <c r="ER304" s="872">
        <v>0.75</v>
      </c>
      <c r="ES304" s="872">
        <v>0.75</v>
      </c>
      <c r="ET304" s="87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PfSCVpbOzaldFx9YAdSv6+vVv2R3ZmiAEsdf9L/f5kq+TYQKmrPceApgKP3WdAeMlt9BlqnQkozkXxJcofzTA==" saltValue="EP5+KH2yWYG48zvQggLuO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4" t="s">
        <v>1767</v>
      </c>
      <c r="B1" s="1044"/>
      <c r="C1" s="1044"/>
      <c r="D1" s="1044"/>
      <c r="E1" s="1044"/>
      <c r="F1" s="1044"/>
      <c r="G1" s="1044"/>
      <c r="H1" s="1044"/>
      <c r="I1" s="1044"/>
      <c r="J1" s="1044"/>
      <c r="K1" s="1044"/>
      <c r="L1" s="1044"/>
      <c r="M1" s="1044"/>
      <c r="N1" s="1044"/>
      <c r="O1" s="1044"/>
      <c r="P1" s="1044"/>
    </row>
    <row r="2" spans="1:18" s="68" customFormat="1" ht="48" customHeight="1" x14ac:dyDescent="0.2">
      <c r="A2" s="67" t="s">
        <v>1768</v>
      </c>
      <c r="B2" s="1045" t="s">
        <v>1769</v>
      </c>
      <c r="C2" s="1046"/>
      <c r="D2" s="1046"/>
      <c r="E2" s="1046"/>
      <c r="F2" s="1046"/>
      <c r="G2" s="1046"/>
      <c r="H2" s="1047"/>
      <c r="I2" s="1045" t="s">
        <v>1770</v>
      </c>
      <c r="J2" s="1046"/>
      <c r="K2" s="1047"/>
      <c r="L2" s="1048" t="s">
        <v>1771</v>
      </c>
      <c r="M2" s="1048"/>
      <c r="N2" s="1048"/>
      <c r="O2" s="1048"/>
      <c r="P2" s="1049"/>
    </row>
    <row r="3" spans="1:18" ht="51" x14ac:dyDescent="0.2">
      <c r="A3" s="69" t="s">
        <v>1772</v>
      </c>
      <c r="B3" s="70" t="s">
        <v>1773</v>
      </c>
      <c r="C3" s="71" t="s">
        <v>1774</v>
      </c>
      <c r="D3" s="71" t="s">
        <v>1923</v>
      </c>
      <c r="E3" s="71" t="s">
        <v>1922</v>
      </c>
      <c r="F3" s="71" t="s">
        <v>1924</v>
      </c>
      <c r="G3" s="71" t="s">
        <v>1925</v>
      </c>
      <c r="H3" s="1050" t="s">
        <v>1695</v>
      </c>
      <c r="I3" s="70" t="s">
        <v>1775</v>
      </c>
      <c r="J3" s="71" t="s">
        <v>1776</v>
      </c>
      <c r="K3" s="1050"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50"/>
      <c r="I4" s="75" t="s">
        <v>1696</v>
      </c>
      <c r="J4" s="76" t="s">
        <v>1697</v>
      </c>
      <c r="K4" s="1050"/>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1982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96C55DAB-EF77-4E7B-A7A0-598F4496CC32}"/>
</file>

<file path=customXml/itemProps2.xml><?xml version="1.0" encoding="utf-8"?>
<ds:datastoreItem xmlns:ds="http://schemas.openxmlformats.org/officeDocument/2006/customXml" ds:itemID="{01FC35C5-46C6-493C-8CA1-38D30797D66E}"/>
</file>

<file path=customXml/itemProps3.xml><?xml version="1.0" encoding="utf-8"?>
<ds:datastoreItem xmlns:ds="http://schemas.openxmlformats.org/officeDocument/2006/customXml" ds:itemID="{126F0B3C-2F01-4174-BD0F-FBD812CFE6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admin</cp:lastModifiedBy>
  <dcterms:created xsi:type="dcterms:W3CDTF">2017-01-16T16:29:25Z</dcterms:created>
  <dcterms:modified xsi:type="dcterms:W3CDTF">2018-01-16T17:54:44Z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